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939862B4-EF1B-4159-9B5C-5788AE705FF2}" xr6:coauthVersionLast="47" xr6:coauthVersionMax="47" xr10:uidLastSave="{00000000-0000-0000-0000-000000000000}"/>
  <bookViews>
    <workbookView xWindow="-108" yWindow="-108" windowWidth="30936" windowHeight="16896" firstSheet="3" activeTab="6" xr2:uid="{00000000-000D-0000-FFFF-FFFF00000000}"/>
  </bookViews>
  <sheets>
    <sheet name="CMD LCZ" sheetId="5" r:id="rId1"/>
    <sheet name="CMD CARCA" sheetId="10" r:id="rId2"/>
    <sheet name="STOCK LCZ" sheetId="6" r:id="rId3"/>
    <sheet name="STOCK CARCA" sheetId="7" r:id="rId4"/>
    <sheet name="TRANSFERT" sheetId="1" r:id="rId5"/>
    <sheet name="SYNTHESE" sheetId="8" r:id="rId6"/>
    <sheet name="RUPTURE" sheetId="9" r:id="rId7"/>
    <sheet name="stef" sheetId="4" r:id="rId8"/>
  </sheets>
  <definedNames>
    <definedName name="_xlnm._FilterDatabase" localSheetId="1" hidden="1">'CMD CARCA'!$A$1:$T$64</definedName>
    <definedName name="_xlnm._FilterDatabase" localSheetId="4" hidden="1">TRANSFERT!$A$2:$AK$41</definedName>
    <definedName name="_xlnm.Print_Area" localSheetId="4">TRANSFERT!$A$1:$AB$41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588" i="10" l="1"/>
  <c r="L587" i="10"/>
  <c r="H587" i="10"/>
  <c r="O19" i="8"/>
  <c r="O20" i="8"/>
  <c r="O21" i="8"/>
  <c r="O22" i="8"/>
  <c r="T61" i="8"/>
  <c r="T53" i="8"/>
  <c r="T54" i="8"/>
  <c r="T55" i="8"/>
  <c r="T56" i="8"/>
  <c r="T57" i="8"/>
  <c r="T58" i="8"/>
  <c r="T59" i="8"/>
  <c r="T60" i="8"/>
  <c r="T52" i="8"/>
  <c r="T51" i="8"/>
  <c r="T50" i="8"/>
  <c r="T49" i="8"/>
  <c r="T48" i="8"/>
  <c r="T47" i="8"/>
  <c r="T46" i="8"/>
  <c r="T45" i="8"/>
  <c r="T44" i="8"/>
  <c r="T43" i="8"/>
  <c r="T42" i="8"/>
  <c r="T41" i="8"/>
  <c r="T40" i="8"/>
  <c r="T39" i="8"/>
  <c r="T38" i="8"/>
  <c r="T37" i="8"/>
  <c r="T36" i="8"/>
  <c r="T35" i="8"/>
  <c r="T34" i="8"/>
  <c r="T33" i="8"/>
  <c r="T32" i="8"/>
  <c r="T31" i="8"/>
  <c r="T30" i="8"/>
  <c r="T29" i="8"/>
  <c r="T28" i="8"/>
  <c r="T27" i="8"/>
  <c r="T26" i="8"/>
  <c r="T25" i="8"/>
  <c r="T24" i="8"/>
  <c r="T23" i="8"/>
  <c r="T22" i="8"/>
  <c r="T21" i="8"/>
  <c r="T20" i="8"/>
  <c r="T19" i="8"/>
  <c r="T12" i="8"/>
  <c r="T11" i="8"/>
  <c r="T10" i="8"/>
  <c r="T9" i="8"/>
  <c r="T8" i="8"/>
  <c r="T7" i="8"/>
  <c r="T6" i="8"/>
  <c r="T5" i="8"/>
  <c r="T4" i="8"/>
  <c r="T3" i="8"/>
  <c r="AD27" i="1"/>
  <c r="P50" i="8" s="1"/>
  <c r="S50" i="8" s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8" i="1"/>
  <c r="AD29" i="1"/>
  <c r="AD30" i="1"/>
  <c r="AD31" i="1"/>
  <c r="AD32" i="1"/>
  <c r="AD33" i="1"/>
  <c r="P56" i="8"/>
  <c r="S56" i="8"/>
  <c r="AD34" i="1"/>
  <c r="AD35" i="1"/>
  <c r="AD36" i="1"/>
  <c r="AD37" i="1"/>
  <c r="AD38" i="1"/>
  <c r="AD39" i="1"/>
  <c r="AD40" i="1"/>
  <c r="AD3" i="1"/>
  <c r="H4" i="8"/>
  <c r="H7" i="1" s="1"/>
  <c r="H3" i="8"/>
  <c r="H5" i="1" s="1"/>
  <c r="H5" i="8"/>
  <c r="H9" i="1" s="1"/>
  <c r="AJ9" i="1" s="1"/>
  <c r="H6" i="8"/>
  <c r="I6" i="8" s="1"/>
  <c r="K6" i="8" s="1"/>
  <c r="H7" i="8"/>
  <c r="H12" i="1" s="1"/>
  <c r="H8" i="8"/>
  <c r="H9" i="8"/>
  <c r="H20" i="1" s="1"/>
  <c r="H10" i="8"/>
  <c r="H11" i="8"/>
  <c r="H12" i="8"/>
  <c r="G63" i="8"/>
  <c r="G64" i="8"/>
  <c r="G65" i="8"/>
  <c r="G66" i="8"/>
  <c r="G67" i="8"/>
  <c r="G68" i="8"/>
  <c r="G69" i="8"/>
  <c r="G70" i="8"/>
  <c r="G71" i="8"/>
  <c r="G72" i="8"/>
  <c r="G73" i="8"/>
  <c r="G74" i="8"/>
  <c r="I74" i="8" s="1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I87" i="8" s="1"/>
  <c r="J87" i="8" s="1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H63" i="8"/>
  <c r="H64" i="8"/>
  <c r="H65" i="8"/>
  <c r="I65" i="8"/>
  <c r="J65" i="8" s="1"/>
  <c r="H66" i="8"/>
  <c r="H67" i="8"/>
  <c r="H68" i="8"/>
  <c r="H69" i="8"/>
  <c r="I69" i="8"/>
  <c r="H70" i="8"/>
  <c r="I70" i="8"/>
  <c r="J70" i="8" s="1"/>
  <c r="H71" i="8"/>
  <c r="H72" i="8"/>
  <c r="I72" i="8" s="1"/>
  <c r="H73" i="8"/>
  <c r="I73" i="8"/>
  <c r="J73" i="8" s="1"/>
  <c r="H74" i="8"/>
  <c r="H75" i="8"/>
  <c r="H76" i="8"/>
  <c r="H77" i="8"/>
  <c r="H78" i="8"/>
  <c r="H79" i="8"/>
  <c r="H80" i="8"/>
  <c r="H81" i="8"/>
  <c r="I81" i="8"/>
  <c r="J81" i="8" s="1"/>
  <c r="H82" i="8"/>
  <c r="H83" i="8"/>
  <c r="I83" i="8" s="1"/>
  <c r="H84" i="8"/>
  <c r="I84" i="8"/>
  <c r="K84" i="8" s="1"/>
  <c r="H85" i="8"/>
  <c r="I85" i="8" s="1"/>
  <c r="K85" i="8" s="1"/>
  <c r="H86" i="8"/>
  <c r="H87" i="8"/>
  <c r="H88" i="8"/>
  <c r="H89" i="8"/>
  <c r="H90" i="8"/>
  <c r="H91" i="8"/>
  <c r="H92" i="8"/>
  <c r="H93" i="8"/>
  <c r="I93" i="8"/>
  <c r="K93" i="8"/>
  <c r="H94" i="8"/>
  <c r="H95" i="8"/>
  <c r="I95" i="8" s="1"/>
  <c r="H96" i="8"/>
  <c r="I96" i="8"/>
  <c r="H97" i="8"/>
  <c r="H98" i="8"/>
  <c r="H99" i="8"/>
  <c r="H100" i="8"/>
  <c r="H101" i="8"/>
  <c r="I101" i="8" s="1"/>
  <c r="J101" i="8" s="1"/>
  <c r="H102" i="8"/>
  <c r="H103" i="8"/>
  <c r="H104" i="8"/>
  <c r="H105" i="8"/>
  <c r="H106" i="8"/>
  <c r="H107" i="8"/>
  <c r="H108" i="8"/>
  <c r="H109" i="8"/>
  <c r="H110" i="8"/>
  <c r="G4" i="8"/>
  <c r="I4" i="8" s="1"/>
  <c r="G5" i="8"/>
  <c r="I5" i="8"/>
  <c r="G6" i="8"/>
  <c r="G7" i="8"/>
  <c r="I7" i="8" s="1"/>
  <c r="K7" i="8" s="1"/>
  <c r="G8" i="8"/>
  <c r="I8" i="8" s="1"/>
  <c r="G9" i="8"/>
  <c r="I9" i="8"/>
  <c r="K9" i="8" s="1"/>
  <c r="G10" i="8"/>
  <c r="I10" i="8" s="1"/>
  <c r="G11" i="8"/>
  <c r="I11" i="8"/>
  <c r="K11" i="8" s="1"/>
  <c r="G12" i="8"/>
  <c r="G13" i="8"/>
  <c r="G14" i="8"/>
  <c r="G15" i="8"/>
  <c r="I15" i="8" s="1"/>
  <c r="E15" i="8" s="1"/>
  <c r="G16" i="8"/>
  <c r="G17" i="8"/>
  <c r="G18" i="8"/>
  <c r="G19" i="8"/>
  <c r="G20" i="8"/>
  <c r="G21" i="8"/>
  <c r="G22" i="8"/>
  <c r="G23" i="8"/>
  <c r="I23" i="8" s="1"/>
  <c r="G24" i="8"/>
  <c r="G25" i="8"/>
  <c r="G26" i="8"/>
  <c r="G27" i="8"/>
  <c r="G28" i="8"/>
  <c r="G29" i="8"/>
  <c r="G30" i="8"/>
  <c r="G31" i="8"/>
  <c r="I31" i="8" s="1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I55" i="8" s="1"/>
  <c r="G56" i="8"/>
  <c r="G57" i="8"/>
  <c r="G58" i="8"/>
  <c r="G59" i="8"/>
  <c r="G60" i="8"/>
  <c r="G61" i="8"/>
  <c r="G62" i="8"/>
  <c r="G3" i="8"/>
  <c r="I3" i="8" s="1"/>
  <c r="H13" i="8"/>
  <c r="R13" i="8"/>
  <c r="H14" i="8"/>
  <c r="R14" i="8"/>
  <c r="H15" i="8"/>
  <c r="R15" i="8" s="1"/>
  <c r="H16" i="8"/>
  <c r="R16" i="8"/>
  <c r="H17" i="8"/>
  <c r="R17" i="8" s="1"/>
  <c r="H18" i="8"/>
  <c r="R18" i="8" s="1"/>
  <c r="H19" i="8"/>
  <c r="H20" i="8"/>
  <c r="G8" i="1" s="1"/>
  <c r="H21" i="8"/>
  <c r="I21" i="8" s="1"/>
  <c r="K21" i="8"/>
  <c r="H22" i="8"/>
  <c r="G38" i="1"/>
  <c r="H23" i="8"/>
  <c r="F4" i="1" s="1"/>
  <c r="H24" i="8"/>
  <c r="H25" i="8"/>
  <c r="F6" i="1"/>
  <c r="H26" i="8"/>
  <c r="H27" i="8"/>
  <c r="I27" i="8"/>
  <c r="H28" i="8"/>
  <c r="F13" i="1"/>
  <c r="H29" i="8"/>
  <c r="H30" i="8"/>
  <c r="F16" i="1" s="1"/>
  <c r="H31" i="8"/>
  <c r="H32" i="8"/>
  <c r="H33" i="8"/>
  <c r="H34" i="8"/>
  <c r="H35" i="8"/>
  <c r="F40" i="1" s="1"/>
  <c r="H36" i="8"/>
  <c r="I36" i="8"/>
  <c r="K36" i="8" s="1"/>
  <c r="H37" i="8"/>
  <c r="H4" i="1"/>
  <c r="H38" i="8"/>
  <c r="H6" i="1"/>
  <c r="H39" i="8"/>
  <c r="H40" i="8"/>
  <c r="H11" i="1" s="1"/>
  <c r="H41" i="8"/>
  <c r="H42" i="8"/>
  <c r="H43" i="8"/>
  <c r="H44" i="8"/>
  <c r="H16" i="1"/>
  <c r="H45" i="8"/>
  <c r="I45" i="8" s="1"/>
  <c r="R45" i="8"/>
  <c r="H46" i="8"/>
  <c r="H47" i="8"/>
  <c r="H48" i="8"/>
  <c r="H22" i="1" s="1"/>
  <c r="H49" i="8"/>
  <c r="H24" i="1" s="1"/>
  <c r="H50" i="8"/>
  <c r="H27" i="1" s="1"/>
  <c r="H51" i="8"/>
  <c r="H52" i="8"/>
  <c r="H53" i="8"/>
  <c r="H54" i="8"/>
  <c r="H55" i="8"/>
  <c r="H56" i="8"/>
  <c r="H57" i="8"/>
  <c r="H34" i="1" s="1"/>
  <c r="AJ34" i="1" s="1"/>
  <c r="H58" i="8"/>
  <c r="H59" i="8"/>
  <c r="H60" i="8"/>
  <c r="H36" i="1"/>
  <c r="H61" i="8"/>
  <c r="H38" i="1"/>
  <c r="H62" i="8"/>
  <c r="I62" i="8"/>
  <c r="J62" i="8" s="1"/>
  <c r="T39" i="1"/>
  <c r="AI39" i="1" s="1"/>
  <c r="B35" i="8"/>
  <c r="C35" i="8"/>
  <c r="B33" i="8"/>
  <c r="D33" i="8" s="1"/>
  <c r="C33" i="8"/>
  <c r="F33" i="8"/>
  <c r="B32" i="8"/>
  <c r="D32" i="8"/>
  <c r="C32" i="8"/>
  <c r="B30" i="8"/>
  <c r="C30" i="8"/>
  <c r="B29" i="8"/>
  <c r="D29" i="8"/>
  <c r="C29" i="8"/>
  <c r="B27" i="8"/>
  <c r="C27" i="8"/>
  <c r="B23" i="8"/>
  <c r="D23" i="8"/>
  <c r="C23" i="8"/>
  <c r="C45" i="8"/>
  <c r="D19" i="1"/>
  <c r="C47" i="8"/>
  <c r="D47" i="8" s="1"/>
  <c r="F47" i="8" s="1"/>
  <c r="C52" i="8"/>
  <c r="B52" i="8"/>
  <c r="B47" i="8"/>
  <c r="B45" i="8"/>
  <c r="D45" i="8" s="1"/>
  <c r="N12" i="8"/>
  <c r="C4" i="8"/>
  <c r="D7" i="1"/>
  <c r="C5" i="8"/>
  <c r="D9" i="1" s="1"/>
  <c r="AI9" i="1"/>
  <c r="C6" i="8"/>
  <c r="D10" i="1" s="1"/>
  <c r="C7" i="8"/>
  <c r="D12" i="1"/>
  <c r="C8" i="8"/>
  <c r="D14" i="1"/>
  <c r="AI14" i="1"/>
  <c r="C9" i="8"/>
  <c r="D20" i="1"/>
  <c r="C10" i="8"/>
  <c r="D21" i="1"/>
  <c r="C11" i="8"/>
  <c r="D37" i="1" s="1"/>
  <c r="AI37" i="1" s="1"/>
  <c r="C12" i="8"/>
  <c r="D39" i="1"/>
  <c r="C13" i="8"/>
  <c r="C14" i="8"/>
  <c r="D14" i="8"/>
  <c r="C15" i="8"/>
  <c r="C16" i="8"/>
  <c r="C17" i="8"/>
  <c r="C18" i="8"/>
  <c r="C19" i="8"/>
  <c r="C6" i="1" s="1"/>
  <c r="C20" i="8"/>
  <c r="C8" i="1"/>
  <c r="C21" i="8"/>
  <c r="C11" i="1"/>
  <c r="C22" i="8"/>
  <c r="C38" i="1" s="1"/>
  <c r="C24" i="8"/>
  <c r="B3" i="1"/>
  <c r="C25" i="8"/>
  <c r="C26" i="8"/>
  <c r="B8" i="1" s="1"/>
  <c r="C28" i="8"/>
  <c r="B13" i="1" s="1"/>
  <c r="AE13" i="1" s="1"/>
  <c r="C31" i="8"/>
  <c r="B22" i="1"/>
  <c r="AE22" i="1" s="1"/>
  <c r="C34" i="8"/>
  <c r="B38" i="1"/>
  <c r="AE38" i="1" s="1"/>
  <c r="C36" i="8"/>
  <c r="D3" i="1"/>
  <c r="C37" i="8"/>
  <c r="D4" i="1"/>
  <c r="C38" i="8"/>
  <c r="D6" i="1"/>
  <c r="AI6" i="1" s="1"/>
  <c r="C39" i="8"/>
  <c r="D8" i="1"/>
  <c r="AI8" i="1" s="1"/>
  <c r="C40" i="8"/>
  <c r="C41" i="8"/>
  <c r="D13" i="1"/>
  <c r="C42" i="8"/>
  <c r="D15" i="1"/>
  <c r="C43" i="8"/>
  <c r="D26" i="1"/>
  <c r="C44" i="8"/>
  <c r="C46" i="8"/>
  <c r="D23" i="1" s="1"/>
  <c r="C48" i="8"/>
  <c r="C49" i="8"/>
  <c r="D24" i="1"/>
  <c r="C50" i="8"/>
  <c r="D27" i="1"/>
  <c r="C51" i="8"/>
  <c r="C53" i="8"/>
  <c r="D30" i="1"/>
  <c r="C54" i="8"/>
  <c r="D31" i="1"/>
  <c r="C55" i="8"/>
  <c r="D32" i="1" s="1"/>
  <c r="C56" i="8"/>
  <c r="D33" i="1" s="1"/>
  <c r="AI33" i="1" s="1"/>
  <c r="C57" i="8"/>
  <c r="D34" i="1" s="1"/>
  <c r="AI34" i="1"/>
  <c r="C58" i="8"/>
  <c r="D58" i="8" s="1"/>
  <c r="F58" i="8" s="1"/>
  <c r="D35" i="1"/>
  <c r="C59" i="8"/>
  <c r="D18" i="1"/>
  <c r="C60" i="8"/>
  <c r="C61" i="8"/>
  <c r="C62" i="8"/>
  <c r="D40" i="1" s="1"/>
  <c r="AI40" i="1" s="1"/>
  <c r="C3" i="8"/>
  <c r="B4" i="8"/>
  <c r="B5" i="8"/>
  <c r="D5" i="8"/>
  <c r="B6" i="8"/>
  <c r="B7" i="8"/>
  <c r="B8" i="8"/>
  <c r="D8" i="8" s="1"/>
  <c r="B9" i="8"/>
  <c r="D9" i="8"/>
  <c r="B10" i="8"/>
  <c r="D10" i="8"/>
  <c r="B11" i="8"/>
  <c r="B12" i="8"/>
  <c r="B13" i="8"/>
  <c r="B14" i="8"/>
  <c r="B15" i="8"/>
  <c r="D15" i="8" s="1"/>
  <c r="Q15" i="8" s="1"/>
  <c r="B16" i="8"/>
  <c r="D16" i="8" s="1"/>
  <c r="B17" i="8"/>
  <c r="B18" i="8"/>
  <c r="B19" i="8"/>
  <c r="B20" i="8"/>
  <c r="B21" i="8"/>
  <c r="D21" i="8" s="1"/>
  <c r="B22" i="8"/>
  <c r="D22" i="8" s="1"/>
  <c r="B24" i="8"/>
  <c r="B25" i="8"/>
  <c r="B26" i="8"/>
  <c r="D26" i="8"/>
  <c r="F26" i="8" s="1"/>
  <c r="B28" i="8"/>
  <c r="D28" i="8" s="1"/>
  <c r="B31" i="8"/>
  <c r="D31" i="8" s="1"/>
  <c r="B34" i="8"/>
  <c r="D34" i="8"/>
  <c r="B36" i="8"/>
  <c r="D36" i="8" s="1"/>
  <c r="B37" i="8"/>
  <c r="D37" i="8"/>
  <c r="E37" i="8" s="1"/>
  <c r="B38" i="8"/>
  <c r="D38" i="8" s="1"/>
  <c r="F38" i="8" s="1"/>
  <c r="B39" i="8"/>
  <c r="B40" i="8"/>
  <c r="B41" i="8"/>
  <c r="D41" i="8" s="1"/>
  <c r="B42" i="8"/>
  <c r="D42" i="8" s="1"/>
  <c r="B43" i="8"/>
  <c r="D43" i="8" s="1"/>
  <c r="B44" i="8"/>
  <c r="B46" i="8"/>
  <c r="B48" i="8"/>
  <c r="B49" i="8"/>
  <c r="D49" i="8" s="1"/>
  <c r="B50" i="8"/>
  <c r="D50" i="8" s="1"/>
  <c r="B51" i="8"/>
  <c r="B53" i="8"/>
  <c r="B54" i="8"/>
  <c r="D54" i="8" s="1"/>
  <c r="B55" i="8"/>
  <c r="D55" i="8"/>
  <c r="E55" i="8" s="1"/>
  <c r="B56" i="8"/>
  <c r="D56" i="8" s="1"/>
  <c r="B57" i="8"/>
  <c r="B58" i="8"/>
  <c r="B59" i="8"/>
  <c r="D59" i="8" s="1"/>
  <c r="B60" i="8"/>
  <c r="B61" i="8"/>
  <c r="B62" i="8"/>
  <c r="B3" i="8"/>
  <c r="S41" i="1"/>
  <c r="T34" i="1"/>
  <c r="V5" i="1"/>
  <c r="V6" i="1"/>
  <c r="O25" i="8" s="1"/>
  <c r="V7" i="1"/>
  <c r="V8" i="1"/>
  <c r="O26" i="8" s="1"/>
  <c r="V9" i="1"/>
  <c r="V10" i="1"/>
  <c r="V11" i="1"/>
  <c r="O27" i="8" s="1"/>
  <c r="V12" i="1"/>
  <c r="V13" i="1"/>
  <c r="O28" i="8" s="1"/>
  <c r="V14" i="1"/>
  <c r="V15" i="1"/>
  <c r="O29" i="8" s="1"/>
  <c r="V16" i="1"/>
  <c r="O30" i="8"/>
  <c r="V17" i="1"/>
  <c r="V18" i="1"/>
  <c r="O33" i="8" s="1"/>
  <c r="R33" i="8" s="1"/>
  <c r="V19" i="1"/>
  <c r="V20" i="1"/>
  <c r="V21" i="1"/>
  <c r="V22" i="1"/>
  <c r="O31" i="8" s="1"/>
  <c r="V23" i="1"/>
  <c r="V24" i="1"/>
  <c r="V25" i="1"/>
  <c r="V26" i="1"/>
  <c r="V27" i="1"/>
  <c r="V28" i="1"/>
  <c r="V29" i="1"/>
  <c r="V30" i="1"/>
  <c r="V31" i="1"/>
  <c r="V32" i="1"/>
  <c r="V33" i="1"/>
  <c r="O32" i="8" s="1"/>
  <c r="V34" i="1"/>
  <c r="V35" i="1"/>
  <c r="V36" i="1"/>
  <c r="V37" i="1"/>
  <c r="V38" i="1"/>
  <c r="O34" i="8"/>
  <c r="V39" i="1"/>
  <c r="V40" i="1"/>
  <c r="O35" i="8" s="1"/>
  <c r="V3" i="1"/>
  <c r="O24" i="8" s="1"/>
  <c r="Z5" i="1"/>
  <c r="Z6" i="1"/>
  <c r="O38" i="8"/>
  <c r="Z7" i="1"/>
  <c r="O4" i="8"/>
  <c r="Z8" i="1"/>
  <c r="Z9" i="1"/>
  <c r="O5" i="8"/>
  <c r="Z10" i="1"/>
  <c r="O6" i="8" s="1"/>
  <c r="Z11" i="1"/>
  <c r="Z12" i="1"/>
  <c r="O8" i="8"/>
  <c r="Z13" i="1"/>
  <c r="O41" i="8" s="1"/>
  <c r="Z14" i="1"/>
  <c r="Z15" i="1"/>
  <c r="O42" i="8" s="1"/>
  <c r="Z16" i="1"/>
  <c r="Z17" i="1"/>
  <c r="Z18" i="1"/>
  <c r="O59" i="8"/>
  <c r="Z19" i="1"/>
  <c r="O45" i="8" s="1"/>
  <c r="Z20" i="1"/>
  <c r="O9" i="8" s="1"/>
  <c r="Z21" i="1"/>
  <c r="O10" i="8"/>
  <c r="Z22" i="1"/>
  <c r="Z23" i="1"/>
  <c r="O46" i="8" s="1"/>
  <c r="Z24" i="1"/>
  <c r="O49" i="8" s="1"/>
  <c r="Z25" i="1"/>
  <c r="O47" i="8"/>
  <c r="Z26" i="1"/>
  <c r="O43" i="8" s="1"/>
  <c r="Z27" i="1"/>
  <c r="Z28" i="1"/>
  <c r="O51" i="8" s="1"/>
  <c r="Z29" i="1"/>
  <c r="O52" i="8" s="1"/>
  <c r="Z30" i="1"/>
  <c r="O53" i="8"/>
  <c r="Z31" i="1"/>
  <c r="O54" i="8" s="1"/>
  <c r="Z32" i="1"/>
  <c r="O55" i="8"/>
  <c r="Z33" i="1"/>
  <c r="O56" i="8" s="1"/>
  <c r="Z34" i="1"/>
  <c r="Z35" i="1"/>
  <c r="O58" i="8"/>
  <c r="Z36" i="1"/>
  <c r="O60" i="8" s="1"/>
  <c r="Z37" i="1"/>
  <c r="O11" i="8" s="1"/>
  <c r="Z38" i="1"/>
  <c r="O61" i="8" s="1"/>
  <c r="Z39" i="1"/>
  <c r="O12" i="8"/>
  <c r="Z40" i="1"/>
  <c r="O62" i="8"/>
  <c r="Q41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3" i="1"/>
  <c r="R4" i="1"/>
  <c r="R5" i="1"/>
  <c r="R6" i="1"/>
  <c r="N19" i="8" s="1"/>
  <c r="Q19" i="8" s="1"/>
  <c r="R7" i="1"/>
  <c r="R8" i="1"/>
  <c r="R9" i="1"/>
  <c r="R10" i="1"/>
  <c r="R11" i="1"/>
  <c r="N21" i="8"/>
  <c r="R21" i="8" s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N22" i="8" s="1"/>
  <c r="R39" i="1"/>
  <c r="R40" i="1"/>
  <c r="T62" i="8" s="1"/>
  <c r="R3" i="1"/>
  <c r="T17" i="1"/>
  <c r="T31" i="1"/>
  <c r="N54" i="8" s="1"/>
  <c r="AB26" i="1"/>
  <c r="AB27" i="1"/>
  <c r="AK27" i="1" s="1"/>
  <c r="AB28" i="1"/>
  <c r="AB29" i="1"/>
  <c r="AB30" i="1"/>
  <c r="AB31" i="1"/>
  <c r="AK31" i="1" s="1"/>
  <c r="AB32" i="1"/>
  <c r="AB33" i="1"/>
  <c r="AK33" i="1" s="1"/>
  <c r="AB34" i="1"/>
  <c r="AB35" i="1"/>
  <c r="T14" i="1"/>
  <c r="J33" i="1"/>
  <c r="J27" i="1"/>
  <c r="J28" i="1"/>
  <c r="J31" i="1"/>
  <c r="J41" i="1" s="1"/>
  <c r="O41" i="1"/>
  <c r="P18" i="1"/>
  <c r="N33" i="8"/>
  <c r="T18" i="1"/>
  <c r="N59" i="8" s="1"/>
  <c r="AB18" i="1"/>
  <c r="P4" i="1"/>
  <c r="N23" i="8"/>
  <c r="R23" i="8" s="1"/>
  <c r="T4" i="1"/>
  <c r="N37" i="8"/>
  <c r="V4" i="1"/>
  <c r="O23" i="8" s="1"/>
  <c r="Z4" i="1"/>
  <c r="O37" i="8" s="1"/>
  <c r="AB4" i="1"/>
  <c r="T40" i="1"/>
  <c r="N62" i="8"/>
  <c r="R62" i="8" s="1"/>
  <c r="AA41" i="1"/>
  <c r="E1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9" i="1"/>
  <c r="AB20" i="1"/>
  <c r="AB21" i="1"/>
  <c r="AJ21" i="1" s="1"/>
  <c r="AB22" i="1"/>
  <c r="AB23" i="1"/>
  <c r="AB24" i="1"/>
  <c r="AB25" i="1"/>
  <c r="AB36" i="1"/>
  <c r="AB37" i="1"/>
  <c r="AB38" i="1"/>
  <c r="AB39" i="1"/>
  <c r="AB40" i="1"/>
  <c r="AB3" i="1"/>
  <c r="P27" i="1"/>
  <c r="T27" i="1"/>
  <c r="N50" i="8" s="1"/>
  <c r="T20" i="1"/>
  <c r="N9" i="8" s="1"/>
  <c r="R9" i="8"/>
  <c r="P20" i="1"/>
  <c r="T19" i="1"/>
  <c r="P19" i="1"/>
  <c r="T26" i="1"/>
  <c r="N43" i="8" s="1"/>
  <c r="T11" i="1"/>
  <c r="N40" i="8" s="1"/>
  <c r="T8" i="1"/>
  <c r="N39" i="8"/>
  <c r="U41" i="1"/>
  <c r="Y41" i="1"/>
  <c r="Z3" i="1"/>
  <c r="AJ3" i="1" s="1"/>
  <c r="P12" i="1"/>
  <c r="T13" i="1"/>
  <c r="N41" i="8"/>
  <c r="P39" i="1"/>
  <c r="P15" i="1"/>
  <c r="N29" i="8" s="1"/>
  <c r="R29" i="8" s="1"/>
  <c r="T15" i="1"/>
  <c r="N42" i="8"/>
  <c r="R42" i="8" s="1"/>
  <c r="P16" i="1"/>
  <c r="N30" i="8" s="1"/>
  <c r="T9" i="1"/>
  <c r="N5" i="8"/>
  <c r="T29" i="1"/>
  <c r="N52" i="8" s="1"/>
  <c r="T36" i="1"/>
  <c r="N60" i="8" s="1"/>
  <c r="T10" i="1"/>
  <c r="N6" i="8" s="1"/>
  <c r="R6" i="8" s="1"/>
  <c r="T7" i="1"/>
  <c r="N4" i="8" s="1"/>
  <c r="R4" i="8" s="1"/>
  <c r="P7" i="1"/>
  <c r="P9" i="1"/>
  <c r="T12" i="1"/>
  <c r="N8" i="8" s="1"/>
  <c r="T37" i="1"/>
  <c r="N11" i="8"/>
  <c r="P37" i="1"/>
  <c r="P36" i="1"/>
  <c r="T22" i="1"/>
  <c r="N48" i="8"/>
  <c r="T21" i="1"/>
  <c r="T38" i="1"/>
  <c r="N61" i="8" s="1"/>
  <c r="T30" i="1"/>
  <c r="T32" i="1"/>
  <c r="N55" i="8" s="1"/>
  <c r="R55" i="8" s="1"/>
  <c r="T33" i="1"/>
  <c r="N56" i="8"/>
  <c r="T25" i="1"/>
  <c r="N47" i="8" s="1"/>
  <c r="T23" i="1"/>
  <c r="N46" i="8" s="1"/>
  <c r="T16" i="1"/>
  <c r="N44" i="8"/>
  <c r="T6" i="1"/>
  <c r="N38" i="8" s="1"/>
  <c r="R38" i="8" s="1"/>
  <c r="T5" i="1"/>
  <c r="N3" i="8" s="1"/>
  <c r="R3" i="8" s="1"/>
  <c r="P29" i="1"/>
  <c r="P5" i="1"/>
  <c r="P6" i="1"/>
  <c r="N25" i="8" s="1"/>
  <c r="R25" i="8" s="1"/>
  <c r="P8" i="1"/>
  <c r="N26" i="8" s="1"/>
  <c r="P10" i="1"/>
  <c r="P11" i="1"/>
  <c r="AF11" i="1" s="1"/>
  <c r="AN11" i="1" s="1"/>
  <c r="N27" i="8"/>
  <c r="R27" i="8" s="1"/>
  <c r="P13" i="1"/>
  <c r="N28" i="8" s="1"/>
  <c r="R28" i="8" s="1"/>
  <c r="P14" i="1"/>
  <c r="P17" i="1"/>
  <c r="P22" i="1"/>
  <c r="N31" i="8" s="1"/>
  <c r="P21" i="1"/>
  <c r="P23" i="1"/>
  <c r="P24" i="1"/>
  <c r="P26" i="1"/>
  <c r="P28" i="1"/>
  <c r="P30" i="1"/>
  <c r="P31" i="1"/>
  <c r="P32" i="1"/>
  <c r="P33" i="1"/>
  <c r="N32" i="8"/>
  <c r="P34" i="1"/>
  <c r="P35" i="1"/>
  <c r="P38" i="1"/>
  <c r="N34" i="8"/>
  <c r="R34" i="8" s="1"/>
  <c r="P40" i="1"/>
  <c r="N35" i="8" s="1"/>
  <c r="P25" i="1"/>
  <c r="P3" i="1"/>
  <c r="N24" i="8"/>
  <c r="T3" i="1"/>
  <c r="N36" i="8"/>
  <c r="T24" i="1"/>
  <c r="N49" i="8" s="1"/>
  <c r="T28" i="1"/>
  <c r="N51" i="8" s="1"/>
  <c r="T35" i="1"/>
  <c r="N58" i="8"/>
  <c r="N45" i="8"/>
  <c r="G11" i="1"/>
  <c r="AH11" i="1"/>
  <c r="F22" i="1"/>
  <c r="AF22" i="1" s="1"/>
  <c r="N57" i="8"/>
  <c r="H21" i="1"/>
  <c r="H23" i="1"/>
  <c r="AJ23" i="1" s="1"/>
  <c r="H40" i="1"/>
  <c r="O50" i="8"/>
  <c r="Q50" i="8" s="1"/>
  <c r="N10" i="8"/>
  <c r="Q10" i="8" s="1"/>
  <c r="O57" i="8"/>
  <c r="O44" i="8"/>
  <c r="O40" i="8"/>
  <c r="R40" i="8"/>
  <c r="O39" i="8"/>
  <c r="Q39" i="8" s="1"/>
  <c r="O7" i="8"/>
  <c r="O3" i="8"/>
  <c r="P51" i="8"/>
  <c r="S51" i="8" s="1"/>
  <c r="P54" i="8"/>
  <c r="S54" i="8" s="1"/>
  <c r="D17" i="8"/>
  <c r="F17" i="8" s="1"/>
  <c r="F11" i="1"/>
  <c r="R22" i="8"/>
  <c r="I64" i="8"/>
  <c r="J64" i="8" s="1"/>
  <c r="R5" i="8"/>
  <c r="D35" i="8"/>
  <c r="F35" i="8"/>
  <c r="H37" i="1"/>
  <c r="I14" i="8"/>
  <c r="K14" i="8"/>
  <c r="H28" i="1"/>
  <c r="AJ28" i="1" s="1"/>
  <c r="R35" i="8"/>
  <c r="H19" i="1"/>
  <c r="I77" i="8"/>
  <c r="J77" i="8"/>
  <c r="I104" i="8"/>
  <c r="I76" i="8"/>
  <c r="J76" i="8"/>
  <c r="I68" i="8"/>
  <c r="J68" i="8"/>
  <c r="I110" i="8"/>
  <c r="K110" i="8"/>
  <c r="I98" i="8"/>
  <c r="I90" i="8"/>
  <c r="J90" i="8" s="1"/>
  <c r="I82" i="8"/>
  <c r="J82" i="8" s="1"/>
  <c r="K82" i="8"/>
  <c r="I78" i="8"/>
  <c r="J78" i="8"/>
  <c r="D11" i="8"/>
  <c r="D7" i="8"/>
  <c r="F7" i="8"/>
  <c r="D39" i="8"/>
  <c r="E39" i="8" s="1"/>
  <c r="D19" i="8"/>
  <c r="D24" i="8"/>
  <c r="F24" i="8" s="1"/>
  <c r="H14" i="1"/>
  <c r="AJ14" i="1"/>
  <c r="AM14" i="1" s="1"/>
  <c r="R44" i="8"/>
  <c r="AI27" i="1"/>
  <c r="H15" i="1"/>
  <c r="H31" i="1"/>
  <c r="AJ31" i="1"/>
  <c r="E43" i="8"/>
  <c r="K68" i="8"/>
  <c r="AI4" i="1"/>
  <c r="AE3" i="1"/>
  <c r="D20" i="8"/>
  <c r="D57" i="8"/>
  <c r="D53" i="8"/>
  <c r="E53" i="8" s="1"/>
  <c r="D12" i="8"/>
  <c r="E12" i="8" s="1"/>
  <c r="D52" i="8"/>
  <c r="AM9" i="1"/>
  <c r="D18" i="8"/>
  <c r="D27" i="8"/>
  <c r="E27" i="8" s="1"/>
  <c r="D30" i="8"/>
  <c r="E30" i="8" s="1"/>
  <c r="D4" i="8"/>
  <c r="E4" i="8" s="1"/>
  <c r="D46" i="8"/>
  <c r="E46" i="8" s="1"/>
  <c r="J95" i="8"/>
  <c r="K95" i="8"/>
  <c r="H33" i="1"/>
  <c r="H3" i="1"/>
  <c r="F8" i="1"/>
  <c r="AF8" i="1"/>
  <c r="F38" i="1"/>
  <c r="AF38" i="1"/>
  <c r="AN38" i="1" s="1"/>
  <c r="I46" i="8"/>
  <c r="I43" i="8"/>
  <c r="K43" i="8" s="1"/>
  <c r="I39" i="8"/>
  <c r="K39" i="8" s="1"/>
  <c r="I17" i="8"/>
  <c r="J17" i="8" s="1"/>
  <c r="I13" i="8"/>
  <c r="K13" i="8"/>
  <c r="R30" i="8"/>
  <c r="I61" i="8"/>
  <c r="I57" i="8"/>
  <c r="I53" i="8"/>
  <c r="J53" i="8" s="1"/>
  <c r="I49" i="8"/>
  <c r="J49" i="8" s="1"/>
  <c r="I20" i="8"/>
  <c r="K20" i="8" s="1"/>
  <c r="I16" i="8"/>
  <c r="I107" i="8"/>
  <c r="I103" i="8"/>
  <c r="I99" i="8"/>
  <c r="J99" i="8" s="1"/>
  <c r="I92" i="8"/>
  <c r="I88" i="8"/>
  <c r="K88" i="8" s="1"/>
  <c r="K78" i="8"/>
  <c r="H25" i="1"/>
  <c r="I60" i="8"/>
  <c r="K60" i="8" s="1"/>
  <c r="I106" i="8"/>
  <c r="I102" i="8"/>
  <c r="K102" i="8" s="1"/>
  <c r="I91" i="8"/>
  <c r="K91" i="8" s="1"/>
  <c r="F15" i="1"/>
  <c r="H32" i="1"/>
  <c r="AJ32" i="1"/>
  <c r="I19" i="8"/>
  <c r="K19" i="8" s="1"/>
  <c r="G6" i="1"/>
  <c r="I29" i="8"/>
  <c r="K29" i="8" s="1"/>
  <c r="H26" i="1"/>
  <c r="AJ26" i="1" s="1"/>
  <c r="K96" i="8"/>
  <c r="J96" i="8"/>
  <c r="J72" i="8"/>
  <c r="K72" i="8"/>
  <c r="H10" i="1"/>
  <c r="AJ10" i="1"/>
  <c r="H18" i="1"/>
  <c r="AJ18" i="1" s="1"/>
  <c r="H30" i="1"/>
  <c r="AJ30" i="1" s="1"/>
  <c r="R24" i="8"/>
  <c r="F3" i="1"/>
  <c r="K83" i="8"/>
  <c r="J83" i="8"/>
  <c r="J84" i="8"/>
  <c r="H29" i="1"/>
  <c r="AJ29" i="1"/>
  <c r="AM29" i="1"/>
  <c r="R52" i="8"/>
  <c r="H39" i="1"/>
  <c r="AJ39" i="1" s="1"/>
  <c r="R12" i="8"/>
  <c r="I52" i="8"/>
  <c r="K52" i="8" s="1"/>
  <c r="I26" i="8"/>
  <c r="J26" i="8" s="1"/>
  <c r="K87" i="8"/>
  <c r="F33" i="1"/>
  <c r="AF33" i="1"/>
  <c r="AN33" i="1" s="1"/>
  <c r="AJ11" i="1"/>
  <c r="I59" i="8"/>
  <c r="I51" i="8"/>
  <c r="J51" i="8"/>
  <c r="I41" i="8"/>
  <c r="K41" i="8" s="1"/>
  <c r="I38" i="8"/>
  <c r="I35" i="8"/>
  <c r="J35" i="8" s="1"/>
  <c r="I28" i="8"/>
  <c r="K28" i="8"/>
  <c r="I25" i="8"/>
  <c r="J25" i="8" s="1"/>
  <c r="J15" i="8"/>
  <c r="I12" i="8"/>
  <c r="J12" i="8" s="1"/>
  <c r="I109" i="8"/>
  <c r="K109" i="8" s="1"/>
  <c r="I105" i="8"/>
  <c r="I97" i="8"/>
  <c r="K97" i="8" s="1"/>
  <c r="I94" i="8"/>
  <c r="J94" i="8"/>
  <c r="I80" i="8"/>
  <c r="K80" i="8" s="1"/>
  <c r="I48" i="8"/>
  <c r="K48" i="8"/>
  <c r="I42" i="8"/>
  <c r="I32" i="8"/>
  <c r="E32" i="8" s="1"/>
  <c r="I22" i="8"/>
  <c r="I58" i="8"/>
  <c r="K58" i="8" s="1"/>
  <c r="I54" i="8"/>
  <c r="K54" i="8" s="1"/>
  <c r="I50" i="8"/>
  <c r="J50" i="8" s="1"/>
  <c r="I44" i="8"/>
  <c r="K44" i="8" s="1"/>
  <c r="I40" i="8"/>
  <c r="K40" i="8" s="1"/>
  <c r="I37" i="8"/>
  <c r="K37" i="8" s="1"/>
  <c r="I34" i="8"/>
  <c r="K34" i="8"/>
  <c r="I30" i="8"/>
  <c r="K30" i="8" s="1"/>
  <c r="I24" i="8"/>
  <c r="J24" i="8" s="1"/>
  <c r="I18" i="8"/>
  <c r="K18" i="8" s="1"/>
  <c r="I108" i="8"/>
  <c r="K108" i="8" s="1"/>
  <c r="I100" i="8"/>
  <c r="I89" i="8"/>
  <c r="J89" i="8" s="1"/>
  <c r="I86" i="8"/>
  <c r="K86" i="8" s="1"/>
  <c r="I79" i="8"/>
  <c r="J79" i="8" s="1"/>
  <c r="I75" i="8"/>
  <c r="I71" i="8"/>
  <c r="J71" i="8"/>
  <c r="I67" i="8"/>
  <c r="K67" i="8" s="1"/>
  <c r="J67" i="8"/>
  <c r="I63" i="8"/>
  <c r="K63" i="8" s="1"/>
  <c r="Q5" i="8"/>
  <c r="F5" i="8"/>
  <c r="E5" i="8"/>
  <c r="Q23" i="8"/>
  <c r="F23" i="8"/>
  <c r="F29" i="8"/>
  <c r="F45" i="8"/>
  <c r="Q45" i="8"/>
  <c r="E57" i="8"/>
  <c r="Q57" i="8"/>
  <c r="F57" i="8"/>
  <c r="F30" i="8"/>
  <c r="F39" i="8"/>
  <c r="Q14" i="8"/>
  <c r="F11" i="8"/>
  <c r="J14" i="8"/>
  <c r="Q18" i="8"/>
  <c r="F18" i="8"/>
  <c r="E18" i="8"/>
  <c r="F9" i="8"/>
  <c r="Q9" i="8"/>
  <c r="F59" i="8"/>
  <c r="E59" i="8"/>
  <c r="F37" i="8"/>
  <c r="F21" i="8"/>
  <c r="E21" i="8"/>
  <c r="Q21" i="8"/>
  <c r="Q58" i="8"/>
  <c r="E58" i="8"/>
  <c r="F46" i="8"/>
  <c r="F27" i="8"/>
  <c r="F54" i="8"/>
  <c r="F50" i="8"/>
  <c r="Q34" i="8"/>
  <c r="F34" i="8"/>
  <c r="E34" i="8"/>
  <c r="F15" i="8"/>
  <c r="J43" i="8"/>
  <c r="Q33" i="8"/>
  <c r="E26" i="8"/>
  <c r="F43" i="8"/>
  <c r="E45" i="8"/>
  <c r="Q31" i="8"/>
  <c r="Q26" i="8"/>
  <c r="E10" i="8"/>
  <c r="E19" i="8"/>
  <c r="F10" i="8"/>
  <c r="E7" i="8"/>
  <c r="F19" i="8"/>
  <c r="F32" i="8"/>
  <c r="J57" i="8"/>
  <c r="K57" i="8"/>
  <c r="K8" i="8"/>
  <c r="J103" i="8"/>
  <c r="K103" i="8"/>
  <c r="K10" i="8"/>
  <c r="J10" i="8"/>
  <c r="J106" i="8"/>
  <c r="K106" i="8"/>
  <c r="J4" i="8"/>
  <c r="K4" i="8"/>
  <c r="J109" i="8"/>
  <c r="J105" i="8"/>
  <c r="K105" i="8"/>
  <c r="K75" i="8"/>
  <c r="J75" i="8"/>
  <c r="J36" i="8"/>
  <c r="K76" i="8"/>
  <c r="K65" i="8"/>
  <c r="J7" i="8"/>
  <c r="J21" i="8"/>
  <c r="J93" i="8"/>
  <c r="K64" i="8"/>
  <c r="J110" i="8"/>
  <c r="K61" i="8"/>
  <c r="J54" i="8"/>
  <c r="J44" i="8"/>
  <c r="K26" i="8"/>
  <c r="J108" i="8"/>
  <c r="K94" i="8"/>
  <c r="K46" i="8"/>
  <c r="K38" i="8"/>
  <c r="J38" i="8"/>
  <c r="K35" i="8"/>
  <c r="J28" i="8"/>
  <c r="J20" i="8"/>
  <c r="J107" i="8"/>
  <c r="K107" i="8"/>
  <c r="J100" i="8"/>
  <c r="K100" i="8"/>
  <c r="K79" i="8"/>
  <c r="K59" i="8"/>
  <c r="J59" i="8"/>
  <c r="J34" i="8"/>
  <c r="J30" i="8"/>
  <c r="K22" i="8"/>
  <c r="J5" i="8"/>
  <c r="K5" i="8"/>
  <c r="K99" i="8"/>
  <c r="K92" i="8"/>
  <c r="J92" i="8"/>
  <c r="K71" i="8"/>
  <c r="J48" i="8"/>
  <c r="K51" i="8"/>
  <c r="K16" i="8"/>
  <c r="K74" i="8"/>
  <c r="J74" i="8"/>
  <c r="K73" i="8"/>
  <c r="K25" i="8"/>
  <c r="J41" i="8"/>
  <c r="J9" i="8"/>
  <c r="K70" i="8"/>
  <c r="K90" i="8"/>
  <c r="K81" i="8"/>
  <c r="K62" i="8"/>
  <c r="J85" i="8"/>
  <c r="E29" i="8"/>
  <c r="E9" i="8"/>
  <c r="K27" i="8"/>
  <c r="K77" i="8"/>
  <c r="J27" i="8"/>
  <c r="J46" i="8"/>
  <c r="F53" i="8"/>
  <c r="F20" i="8"/>
  <c r="E20" i="8"/>
  <c r="E49" i="8"/>
  <c r="F49" i="8"/>
  <c r="F52" i="8"/>
  <c r="Q30" i="8"/>
  <c r="E52" i="8"/>
  <c r="E50" i="8"/>
  <c r="J52" i="8"/>
  <c r="K42" i="8"/>
  <c r="J29" i="8"/>
  <c r="J37" i="8"/>
  <c r="K89" i="8"/>
  <c r="E35" i="8"/>
  <c r="AF3" i="1"/>
  <c r="AN3" i="1" s="1"/>
  <c r="J31" i="8" l="1"/>
  <c r="K31" i="8"/>
  <c r="Q59" i="8"/>
  <c r="R59" i="8"/>
  <c r="Q41" i="8"/>
  <c r="F41" i="8"/>
  <c r="E41" i="8"/>
  <c r="R37" i="8"/>
  <c r="Q37" i="8"/>
  <c r="Q46" i="8"/>
  <c r="R46" i="8"/>
  <c r="Q28" i="8"/>
  <c r="F28" i="8"/>
  <c r="E28" i="8"/>
  <c r="R49" i="8"/>
  <c r="Q49" i="8"/>
  <c r="J55" i="8"/>
  <c r="K55" i="8"/>
  <c r="Q56" i="8"/>
  <c r="F56" i="8"/>
  <c r="Q16" i="8"/>
  <c r="E16" i="8"/>
  <c r="F16" i="8"/>
  <c r="J16" i="8"/>
  <c r="AM34" i="1"/>
  <c r="K23" i="8"/>
  <c r="J23" i="8"/>
  <c r="E23" i="8"/>
  <c r="R47" i="8"/>
  <c r="Q47" i="8"/>
  <c r="R43" i="8"/>
  <c r="Q43" i="8"/>
  <c r="Q36" i="8"/>
  <c r="F36" i="8"/>
  <c r="E36" i="8"/>
  <c r="J3" i="8"/>
  <c r="K3" i="8"/>
  <c r="E42" i="8"/>
  <c r="F42" i="8"/>
  <c r="J42" i="8"/>
  <c r="Q42" i="8"/>
  <c r="Q22" i="8"/>
  <c r="F22" i="8"/>
  <c r="E22" i="8"/>
  <c r="J22" i="8"/>
  <c r="F8" i="8"/>
  <c r="Q8" i="8"/>
  <c r="E8" i="8"/>
  <c r="J8" i="8"/>
  <c r="J88" i="8"/>
  <c r="Q12" i="8"/>
  <c r="J86" i="8"/>
  <c r="K24" i="8"/>
  <c r="J32" i="8"/>
  <c r="R50" i="8"/>
  <c r="AH6" i="1"/>
  <c r="F4" i="8"/>
  <c r="AN22" i="1"/>
  <c r="O36" i="8"/>
  <c r="D3" i="8"/>
  <c r="D5" i="1"/>
  <c r="AI12" i="1"/>
  <c r="AM12" i="1" s="1"/>
  <c r="AF13" i="1"/>
  <c r="AN13" i="1" s="1"/>
  <c r="K69" i="8"/>
  <c r="J69" i="8"/>
  <c r="K32" i="8"/>
  <c r="E24" i="8"/>
  <c r="J80" i="8"/>
  <c r="K50" i="8"/>
  <c r="R19" i="8"/>
  <c r="R10" i="8"/>
  <c r="D38" i="1"/>
  <c r="AI38" i="1" s="1"/>
  <c r="D61" i="8"/>
  <c r="D22" i="1"/>
  <c r="AI22" i="1" s="1"/>
  <c r="D48" i="8"/>
  <c r="AE8" i="1"/>
  <c r="AN8" i="1" s="1"/>
  <c r="E14" i="8"/>
  <c r="F14" i="8"/>
  <c r="AM39" i="1"/>
  <c r="K45" i="8"/>
  <c r="J45" i="8"/>
  <c r="AJ15" i="1"/>
  <c r="E11" i="8"/>
  <c r="J11" i="8"/>
  <c r="J104" i="8"/>
  <c r="K104" i="8"/>
  <c r="Q32" i="8"/>
  <c r="E54" i="8"/>
  <c r="Q54" i="8"/>
  <c r="D36" i="1"/>
  <c r="AI36" i="1" s="1"/>
  <c r="D60" i="8"/>
  <c r="AI23" i="1"/>
  <c r="AM23" i="1" s="1"/>
  <c r="D40" i="8"/>
  <c r="D11" i="1"/>
  <c r="AI11" i="1" s="1"/>
  <c r="AM11" i="1" s="1"/>
  <c r="AG8" i="1"/>
  <c r="AI10" i="1"/>
  <c r="AM10" i="1" s="1"/>
  <c r="AJ27" i="1"/>
  <c r="D62" i="8"/>
  <c r="Q27" i="8"/>
  <c r="J19" i="8"/>
  <c r="J91" i="8"/>
  <c r="Q11" i="8"/>
  <c r="AJ37" i="1"/>
  <c r="AM37" i="1" s="1"/>
  <c r="N53" i="8"/>
  <c r="AI30" i="1"/>
  <c r="AM30" i="1" s="1"/>
  <c r="R60" i="8"/>
  <c r="AI18" i="1"/>
  <c r="AM18" i="1" s="1"/>
  <c r="D16" i="1"/>
  <c r="AI16" i="1" s="1"/>
  <c r="D44" i="8"/>
  <c r="B6" i="1"/>
  <c r="D25" i="8"/>
  <c r="R57" i="8"/>
  <c r="R26" i="8"/>
  <c r="Q55" i="8"/>
  <c r="J18" i="8"/>
  <c r="J39" i="8"/>
  <c r="Q4" i="8"/>
  <c r="J58" i="8"/>
  <c r="K49" i="8"/>
  <c r="Q38" i="8"/>
  <c r="K101" i="8"/>
  <c r="AF15" i="1"/>
  <c r="E17" i="8"/>
  <c r="AI31" i="1"/>
  <c r="AM31" i="1" s="1"/>
  <c r="R31" i="8"/>
  <c r="R61" i="8"/>
  <c r="N7" i="8"/>
  <c r="AI32" i="1"/>
  <c r="AM32" i="1" s="1"/>
  <c r="AI26" i="1"/>
  <c r="AM26" i="1" s="1"/>
  <c r="AG6" i="1"/>
  <c r="AG41" i="1" s="1"/>
  <c r="AJ38" i="1"/>
  <c r="AJ24" i="1"/>
  <c r="F55" i="8"/>
  <c r="J97" i="8"/>
  <c r="E38" i="8"/>
  <c r="J98" i="8"/>
  <c r="K98" i="8"/>
  <c r="J102" i="8"/>
  <c r="K17" i="8"/>
  <c r="K15" i="8"/>
  <c r="K12" i="8"/>
  <c r="AJ25" i="1"/>
  <c r="AM25" i="1" s="1"/>
  <c r="AJ33" i="1"/>
  <c r="AM33" i="1" s="1"/>
  <c r="AM27" i="1"/>
  <c r="R51" i="8"/>
  <c r="AI24" i="1"/>
  <c r="AM24" i="1" s="1"/>
  <c r="AI7" i="1"/>
  <c r="AM7" i="1" s="1"/>
  <c r="AI19" i="1"/>
  <c r="Q29" i="8"/>
  <c r="J63" i="8"/>
  <c r="K53" i="8"/>
  <c r="F12" i="8"/>
  <c r="Q24" i="8"/>
  <c r="Q17" i="8"/>
  <c r="AJ19" i="1"/>
  <c r="Q35" i="8"/>
  <c r="N20" i="8"/>
  <c r="AH8" i="1"/>
  <c r="O48" i="8"/>
  <c r="R48" i="8" s="1"/>
  <c r="AJ22" i="1"/>
  <c r="E31" i="8"/>
  <c r="F31" i="8"/>
  <c r="AI15" i="1"/>
  <c r="AM15" i="1" s="1"/>
  <c r="AG38" i="1"/>
  <c r="AJ36" i="1"/>
  <c r="H13" i="1"/>
  <c r="AJ13" i="1" s="1"/>
  <c r="R41" i="8"/>
  <c r="AJ5" i="1"/>
  <c r="I56" i="8"/>
  <c r="E56" i="8" s="1"/>
  <c r="R56" i="8"/>
  <c r="H8" i="1"/>
  <c r="R39" i="8"/>
  <c r="AF16" i="1"/>
  <c r="AN16" i="1" s="1"/>
  <c r="AF6" i="1"/>
  <c r="R11" i="8"/>
  <c r="AJ7" i="1"/>
  <c r="AI13" i="1"/>
  <c r="AM13" i="1" s="1"/>
  <c r="AI21" i="1"/>
  <c r="AM21" i="1" s="1"/>
  <c r="Q52" i="8"/>
  <c r="AJ40" i="1"/>
  <c r="AM40" i="1" s="1"/>
  <c r="D51" i="8"/>
  <c r="D28" i="1"/>
  <c r="AI28" i="1" s="1"/>
  <c r="D13" i="8"/>
  <c r="AJ16" i="1"/>
  <c r="AJ6" i="1"/>
  <c r="AM6" i="1" s="1"/>
  <c r="AK28" i="1"/>
  <c r="AK41" i="1" s="1"/>
  <c r="D6" i="8"/>
  <c r="AI35" i="1"/>
  <c r="AI3" i="1"/>
  <c r="AI20" i="1"/>
  <c r="R54" i="8"/>
  <c r="I66" i="8"/>
  <c r="AJ20" i="1"/>
  <c r="AJ4" i="1"/>
  <c r="AM4" i="1" s="1"/>
  <c r="F18" i="1"/>
  <c r="I33" i="8"/>
  <c r="R8" i="8"/>
  <c r="AG11" i="1"/>
  <c r="AO11" i="1" s="1"/>
  <c r="R32" i="8"/>
  <c r="AF4" i="1"/>
  <c r="AN4" i="1" s="1"/>
  <c r="AJ12" i="1"/>
  <c r="R36" i="8"/>
  <c r="R58" i="8"/>
  <c r="H35" i="1"/>
  <c r="AJ35" i="1" s="1"/>
  <c r="I47" i="8"/>
  <c r="AH38" i="1"/>
  <c r="AO38" i="1" s="1"/>
  <c r="E6" i="8" l="1"/>
  <c r="J6" i="8"/>
  <c r="Q6" i="8"/>
  <c r="F6" i="8"/>
  <c r="F40" i="8"/>
  <c r="E40" i="8"/>
  <c r="Q40" i="8"/>
  <c r="K47" i="8"/>
  <c r="J47" i="8"/>
  <c r="E47" i="8"/>
  <c r="AM3" i="1"/>
  <c r="F51" i="8"/>
  <c r="Q51" i="8"/>
  <c r="E51" i="8"/>
  <c r="J33" i="8"/>
  <c r="E33" i="8"/>
  <c r="K33" i="8"/>
  <c r="AM35" i="1"/>
  <c r="AM19" i="1"/>
  <c r="AE6" i="1"/>
  <c r="AE41" i="1" s="1"/>
  <c r="B41" i="1"/>
  <c r="AF18" i="1"/>
  <c r="AN18" i="1" s="1"/>
  <c r="F41" i="1"/>
  <c r="F44" i="8"/>
  <c r="Q44" i="8"/>
  <c r="E44" i="8"/>
  <c r="AM16" i="1"/>
  <c r="AI5" i="1"/>
  <c r="AM5" i="1" s="1"/>
  <c r="D41" i="1"/>
  <c r="J60" i="8"/>
  <c r="E60" i="8"/>
  <c r="Q60" i="8"/>
  <c r="F60" i="8"/>
  <c r="E48" i="8"/>
  <c r="F48" i="8"/>
  <c r="Q48" i="8"/>
  <c r="F3" i="8"/>
  <c r="Q3" i="8"/>
  <c r="E3" i="8"/>
  <c r="F62" i="8"/>
  <c r="Q62" i="8"/>
  <c r="E62" i="8"/>
  <c r="AM36" i="1"/>
  <c r="AM22" i="1"/>
  <c r="J66" i="8"/>
  <c r="K66" i="8"/>
  <c r="F13" i="8"/>
  <c r="J13" i="8"/>
  <c r="E13" i="8"/>
  <c r="Q13" i="8"/>
  <c r="Q7" i="8"/>
  <c r="R7" i="8"/>
  <c r="J61" i="8"/>
  <c r="E61" i="8"/>
  <c r="F61" i="8"/>
  <c r="Q61" i="8"/>
  <c r="AF41" i="1"/>
  <c r="AO41" i="1" s="1"/>
  <c r="K56" i="8"/>
  <c r="J56" i="8"/>
  <c r="AM20" i="1"/>
  <c r="AM28" i="1"/>
  <c r="AN6" i="1"/>
  <c r="AO8" i="1"/>
  <c r="J40" i="8"/>
  <c r="R53" i="8"/>
  <c r="Q53" i="8"/>
  <c r="AM38" i="1"/>
  <c r="AJ8" i="1"/>
  <c r="H41" i="1"/>
  <c r="R20" i="8"/>
  <c r="Q20" i="8"/>
  <c r="Q25" i="8"/>
  <c r="E25" i="8"/>
  <c r="F25" i="8"/>
  <c r="AH41" i="1"/>
  <c r="AO6" i="1"/>
  <c r="AM8" i="1" l="1"/>
  <c r="AJ41" i="1"/>
  <c r="AN41" i="1"/>
  <c r="AI41" i="1"/>
  <c r="AM41" i="1" l="1"/>
</calcChain>
</file>

<file path=xl/sharedStrings.xml><?xml version="1.0" encoding="utf-8"?>
<sst xmlns="http://schemas.openxmlformats.org/spreadsheetml/2006/main" count="4655" uniqueCount="474">
  <si>
    <t>Vanille Bourbon</t>
  </si>
  <si>
    <t>Réglisse</t>
  </si>
  <si>
    <t>Plombière</t>
  </si>
  <si>
    <t>Poire Williams</t>
  </si>
  <si>
    <t>Banane BIO</t>
  </si>
  <si>
    <t>Fraise</t>
  </si>
  <si>
    <t>Citron</t>
  </si>
  <si>
    <t>Mangue BIO</t>
  </si>
  <si>
    <t>Noix/Figues</t>
  </si>
  <si>
    <t>Citron BIO</t>
  </si>
  <si>
    <t>Abricot</t>
  </si>
  <si>
    <t>Framboise</t>
  </si>
  <si>
    <t>Orange Sanguine</t>
  </si>
  <si>
    <t>Cassis BIO</t>
  </si>
  <si>
    <t>Noix de coco</t>
  </si>
  <si>
    <t>Pistache</t>
  </si>
  <si>
    <t>Mojito</t>
  </si>
  <si>
    <t>Praliné</t>
  </si>
  <si>
    <t>Caramel</t>
  </si>
  <si>
    <t>Menthe/Chocolat</t>
  </si>
  <si>
    <t>Café 100% Arabica</t>
  </si>
  <si>
    <t xml:space="preserve">Mangue – Passion </t>
  </si>
  <si>
    <t>Rhum/Raisin</t>
  </si>
  <si>
    <t>Pêche jaune</t>
  </si>
  <si>
    <t>Chocolat</t>
  </si>
  <si>
    <t>Marron</t>
  </si>
  <si>
    <t>Miel de garrigue/Amande</t>
  </si>
  <si>
    <t>Yaourt Bulgare</t>
  </si>
  <si>
    <t>CARCA</t>
  </si>
  <si>
    <t>MONTAUBAN</t>
  </si>
  <si>
    <t>PRODUCTION</t>
  </si>
  <si>
    <t>UVC</t>
  </si>
  <si>
    <t>STOCK TOTAL 
550</t>
  </si>
  <si>
    <t>CARCA 
550</t>
  </si>
  <si>
    <t>CARCA  
125</t>
  </si>
  <si>
    <t>MTB 
550</t>
  </si>
  <si>
    <t>MTB 
125</t>
  </si>
  <si>
    <t>PAL 
550</t>
  </si>
  <si>
    <t>PAL 
125</t>
  </si>
  <si>
    <t>STOCK TOTAL 
125</t>
  </si>
  <si>
    <t>STOCK FINAL APRES PROD</t>
  </si>
  <si>
    <t>Pinacolada</t>
  </si>
  <si>
    <t>JOUR DE TRANSFERT</t>
  </si>
  <si>
    <t>Abricot/ Nougat de Montélimar</t>
  </si>
  <si>
    <t>Abricot/Touron</t>
  </si>
  <si>
    <t>Café BIO</t>
  </si>
  <si>
    <t>Caramel BIO</t>
  </si>
  <si>
    <t>Chocolat BIO</t>
  </si>
  <si>
    <t>Chocolat blanc</t>
  </si>
  <si>
    <t>Chocolat/Mandarine Kalamansi</t>
  </si>
  <si>
    <t>Chocolat noir</t>
  </si>
  <si>
    <t>Chocolat/noisette</t>
  </si>
  <si>
    <t>Framboise/Chocolat blanc</t>
  </si>
  <si>
    <t>Framboise groseille</t>
  </si>
  <si>
    <t>Gianduja</t>
  </si>
  <si>
    <t>Gianduja/Chocolat noir</t>
  </si>
  <si>
    <t>Mandarine – kalamansi</t>
  </si>
  <si>
    <t>Marron/Vanille</t>
  </si>
  <si>
    <t>Noix de coco/ Framboise groseille</t>
  </si>
  <si>
    <t>Nougat de Montélimar</t>
  </si>
  <si>
    <t>Tiramisu</t>
  </si>
  <si>
    <t>Touron</t>
  </si>
  <si>
    <t>Vanille BIO</t>
  </si>
  <si>
    <t>Vanille/Mangue Passion</t>
  </si>
  <si>
    <t>Citron Vert</t>
  </si>
  <si>
    <t>Yaourt Bio</t>
  </si>
  <si>
    <t>Yaourt BIO</t>
  </si>
  <si>
    <t>Fraise hibiscus</t>
  </si>
  <si>
    <t>Fraise hibiscus/Macaron rose</t>
  </si>
  <si>
    <t>Framboise groseille/Chocolat blanc</t>
  </si>
  <si>
    <t>Macaron rose</t>
  </si>
  <si>
    <t>RETOUR</t>
  </si>
  <si>
    <t>Yuzu</t>
  </si>
  <si>
    <t>Kiwi/Pomme</t>
  </si>
  <si>
    <t>Litchi BIO</t>
  </si>
  <si>
    <t>Nougat</t>
  </si>
  <si>
    <t>STEF</t>
  </si>
  <si>
    <t>STEF
550</t>
  </si>
  <si>
    <t>TRSF STEF</t>
  </si>
  <si>
    <t>PAL
550</t>
  </si>
  <si>
    <t>TRSF MTB</t>
  </si>
  <si>
    <t>Café Gourmand</t>
  </si>
  <si>
    <t>Caramel Gourmand</t>
  </si>
  <si>
    <t>Chocolat Gourmand</t>
  </si>
  <si>
    <t>Vanille Gourmande</t>
  </si>
  <si>
    <t>Bière</t>
  </si>
  <si>
    <t>Ananas</t>
  </si>
  <si>
    <t>Fruits Rouges</t>
  </si>
  <si>
    <t>MTB
500</t>
  </si>
  <si>
    <t>CARCA
500</t>
  </si>
  <si>
    <t>PAL
500</t>
  </si>
  <si>
    <t>PROD</t>
  </si>
  <si>
    <t>Miel</t>
  </si>
  <si>
    <t>STOCK TOTAL 
500</t>
  </si>
  <si>
    <t>-918</t>
  </si>
  <si>
    <t>-1377</t>
  </si>
  <si>
    <t>1 palette</t>
  </si>
  <si>
    <t>1 pal 1/2</t>
  </si>
  <si>
    <t>Référence</t>
  </si>
  <si>
    <t>Désignation</t>
  </si>
  <si>
    <t>Quantité</t>
  </si>
  <si>
    <t>CA HT
Ventes</t>
  </si>
  <si>
    <t>CA HT
Achats</t>
  </si>
  <si>
    <t>Un
Fac</t>
  </si>
  <si>
    <t>PV
Moyen</t>
  </si>
  <si>
    <t>PA
Moyen</t>
  </si>
  <si>
    <t>Marge
Valeur</t>
  </si>
  <si>
    <t>Marge
%</t>
  </si>
  <si>
    <t>Quantité
N-1</t>
  </si>
  <si>
    <t>CA HT
Vente N-1</t>
  </si>
  <si>
    <t>BIO5BAN</t>
  </si>
  <si>
    <t>Sorbet Banane BIO 550ml</t>
  </si>
  <si>
    <t>U</t>
  </si>
  <si>
    <t/>
  </si>
  <si>
    <t>BIO5CAF</t>
  </si>
  <si>
    <t>Crème Café Bio 550ml</t>
  </si>
  <si>
    <t>BIO5CAR</t>
  </si>
  <si>
    <t>Crème Caramel au beurre salé Bio 550ml</t>
  </si>
  <si>
    <t>BIO5CAS</t>
  </si>
  <si>
    <t>Sorbet Cassis BIO 550ml</t>
  </si>
  <si>
    <t>BIO5CHO</t>
  </si>
  <si>
    <t>Glace au Chocolat noir Bio 550ml</t>
  </si>
  <si>
    <t>BIO5CIT</t>
  </si>
  <si>
    <t>Sorbet Citron BIO 550ml</t>
  </si>
  <si>
    <t>BIO5LIT</t>
  </si>
  <si>
    <t>Sorbet Litchi BIO 550ml</t>
  </si>
  <si>
    <t>BIO5MNG</t>
  </si>
  <si>
    <t>Sorbet Mangue BIO 550ml</t>
  </si>
  <si>
    <t>BIO5VAN</t>
  </si>
  <si>
    <t>Crème gousse de vanille BIO 550ml</t>
  </si>
  <si>
    <t>BIO5YAO</t>
  </si>
  <si>
    <t>Crème Yaourt Bio 550ml</t>
  </si>
  <si>
    <t>G5CAFG</t>
  </si>
  <si>
    <t>Crème Glacée café cookies</t>
  </si>
  <si>
    <t>G5CARN</t>
  </si>
  <si>
    <t>Crème Glacée caramel salé - noisette</t>
  </si>
  <si>
    <t>G5CHOG</t>
  </si>
  <si>
    <t>Crème Glacée Chocolat-Griotte</t>
  </si>
  <si>
    <t>G5VANP</t>
  </si>
  <si>
    <t>Crème glacée vanille-pecan</t>
  </si>
  <si>
    <t>P125CIT500</t>
  </si>
  <si>
    <t>Sorbet Citron 125ml</t>
  </si>
  <si>
    <t>P550ABR500</t>
  </si>
  <si>
    <t>Sorbet Abricot 550ml</t>
  </si>
  <si>
    <t>P550CAF100</t>
  </si>
  <si>
    <t>Crème Café  550ml</t>
  </si>
  <si>
    <t>P550CAR100</t>
  </si>
  <si>
    <t>Crème Caramel 550ml</t>
  </si>
  <si>
    <t>P550CHO100</t>
  </si>
  <si>
    <t>Crème Chocolat 550ml</t>
  </si>
  <si>
    <t>P550CIT500</t>
  </si>
  <si>
    <t>Sorbet Citron 550ml</t>
  </si>
  <si>
    <t>P550FRA500</t>
  </si>
  <si>
    <t>Sorbet Fraise 550ml</t>
  </si>
  <si>
    <t>P550MAR100</t>
  </si>
  <si>
    <t>Crème Marron 550ml</t>
  </si>
  <si>
    <t>P550MNG500</t>
  </si>
  <si>
    <t>Sorbet Mangue/passion 550ml</t>
  </si>
  <si>
    <t>P550MTH100</t>
  </si>
  <si>
    <t>Crème Menthe/Chocolat 550ml</t>
  </si>
  <si>
    <t>P550NOG100</t>
  </si>
  <si>
    <t>Crème Nougat 550ml</t>
  </si>
  <si>
    <t>P550PEC500</t>
  </si>
  <si>
    <t>Sorbet Pêche 550ml</t>
  </si>
  <si>
    <t>P550PIS100</t>
  </si>
  <si>
    <t>Crème Pistache 550ml</t>
  </si>
  <si>
    <t>P550PLO100</t>
  </si>
  <si>
    <t>Crème Plombière 550ml</t>
  </si>
  <si>
    <t>P550POI500</t>
  </si>
  <si>
    <t>Sorbet Poire 550ml</t>
  </si>
  <si>
    <t>P550PRA100</t>
  </si>
  <si>
    <t>Crème Noisette 550ml</t>
  </si>
  <si>
    <t>P550REG100</t>
  </si>
  <si>
    <t>Crème Réglisse  550ml</t>
  </si>
  <si>
    <t>P550RHU100</t>
  </si>
  <si>
    <t>Crème Rhum/raisins 550ml</t>
  </si>
  <si>
    <t>P550ROU500</t>
  </si>
  <si>
    <t>Sorbet Fruits Rouges 550ml</t>
  </si>
  <si>
    <t>P550TIR100</t>
  </si>
  <si>
    <t>Crème Tiramisu  500ml</t>
  </si>
  <si>
    <t>P550VAN100</t>
  </si>
  <si>
    <t>Crème Vanille 550ml</t>
  </si>
  <si>
    <t>P550YAO100</t>
  </si>
  <si>
    <t>Crème Yaourt 550ml</t>
  </si>
  <si>
    <t>Totaux</t>
  </si>
  <si>
    <t>Moyenne</t>
  </si>
  <si>
    <t>Stock</t>
  </si>
  <si>
    <t>Mini</t>
  </si>
  <si>
    <t>Maxi</t>
  </si>
  <si>
    <t>PA</t>
  </si>
  <si>
    <t>Montant</t>
  </si>
  <si>
    <t>BU7CHOMAN</t>
  </si>
  <si>
    <t>Buche 6-8 parts Chocolat Noir/Mandarine-Kalamansi</t>
  </si>
  <si>
    <t>BU7CHONOI</t>
  </si>
  <si>
    <t>Buche 6-8 parts Chocolat/Noisette Pralinée</t>
  </si>
  <si>
    <t>BU7FRBCHO</t>
  </si>
  <si>
    <t>Buche 6-8 parts Framboise-Groseille/Chocolat Blanc</t>
  </si>
  <si>
    <t>BU7MACFRA</t>
  </si>
  <si>
    <t>Buche 6-8 parts Macaron rose/Fraise-Hibiscus</t>
  </si>
  <si>
    <t>BU7MARVAN</t>
  </si>
  <si>
    <t>Buche 6-8 parts Marron-Vanille</t>
  </si>
  <si>
    <t>BU7VANMNG</t>
  </si>
  <si>
    <t>Buche 6-8 parts Vanille/Mangue-Passion</t>
  </si>
  <si>
    <t>P125ABR500</t>
  </si>
  <si>
    <t>Sorbet Abricot 125ml</t>
  </si>
  <si>
    <t>P125CAF100</t>
  </si>
  <si>
    <t>Crème Café 125ml</t>
  </si>
  <si>
    <t>P125CAR100</t>
  </si>
  <si>
    <t>Crème Caramel 125ml</t>
  </si>
  <si>
    <t>P125MNG500</t>
  </si>
  <si>
    <t>Sorbet Mangue/passion 125ml</t>
  </si>
  <si>
    <t>P125VAN100</t>
  </si>
  <si>
    <t>Crème Vanille 125ml</t>
  </si>
  <si>
    <t>P550ANA500</t>
  </si>
  <si>
    <t>Sorbet Ananas 550ml</t>
  </si>
  <si>
    <t>P550CIV500</t>
  </si>
  <si>
    <t>Sorbet Citron Vert 550ml</t>
  </si>
  <si>
    <t>P550COC500</t>
  </si>
  <si>
    <t>Sorbet Noix de Coco 550ml</t>
  </si>
  <si>
    <t>Total</t>
  </si>
  <si>
    <t>B2500ABR500</t>
  </si>
  <si>
    <t>Sorbet Abricot 2.5L</t>
  </si>
  <si>
    <t>B2500ANA500</t>
  </si>
  <si>
    <t>Sorbet Ananas 2.5L</t>
  </si>
  <si>
    <t>B2500CAF100</t>
  </si>
  <si>
    <t>Crème Café 2.5L</t>
  </si>
  <si>
    <t>B2500CAR100</t>
  </si>
  <si>
    <t>Crème Caramel 2.5L</t>
  </si>
  <si>
    <t>B2500CHO100</t>
  </si>
  <si>
    <t>Crème Chocolat 2.5L</t>
  </si>
  <si>
    <t>B2500CIT500</t>
  </si>
  <si>
    <t>Sorbet Citron 2.5L</t>
  </si>
  <si>
    <t>B2500CIV500</t>
  </si>
  <si>
    <t>Sorbet Citron Vert 2.5L</t>
  </si>
  <si>
    <t>B2500COC500</t>
  </si>
  <si>
    <t>Sorbet Noix de Coco 2.5L</t>
  </si>
  <si>
    <t>B2500FRA500</t>
  </si>
  <si>
    <t>Sorbet Fraise 2.5L</t>
  </si>
  <si>
    <t>B2500MAR100</t>
  </si>
  <si>
    <t>Crème Marron 2.5L</t>
  </si>
  <si>
    <t>B2500MIE100</t>
  </si>
  <si>
    <t>B2500MNG500</t>
  </si>
  <si>
    <t>Sorbet Mangue/passion 2.5L</t>
  </si>
  <si>
    <t>B2500NOG100</t>
  </si>
  <si>
    <t>Crème Nougat 2.5L</t>
  </si>
  <si>
    <t>B2500PEC500</t>
  </si>
  <si>
    <t>Sorbet Pêche 2.5L</t>
  </si>
  <si>
    <t>B2500PIS100</t>
  </si>
  <si>
    <t>Crème Pistache 2.5L</t>
  </si>
  <si>
    <t>B2500PRA100</t>
  </si>
  <si>
    <t>Crème noisette 2.5L</t>
  </si>
  <si>
    <t>B2500RHU100</t>
  </si>
  <si>
    <t>Crème Rhum/raisins 2.5L</t>
  </si>
  <si>
    <t>B2500ROU500</t>
  </si>
  <si>
    <t>Sorbet Fruits Rouges 2.5L</t>
  </si>
  <si>
    <t>B2500VAN100</t>
  </si>
  <si>
    <t>Crème Vanille 2.5L</t>
  </si>
  <si>
    <t>B2500YAO100</t>
  </si>
  <si>
    <t>Crème Yaourt  2.5L</t>
  </si>
  <si>
    <t>B7ABR</t>
  </si>
  <si>
    <t>Sorbet Abricot 7L</t>
  </si>
  <si>
    <t>B7ANA</t>
  </si>
  <si>
    <t>Sorbet Ananas 7L</t>
  </si>
  <si>
    <t>B7CAF</t>
  </si>
  <si>
    <t>Crème Café 7L</t>
  </si>
  <si>
    <t>B7CAFG</t>
  </si>
  <si>
    <t>Crème Glacée café cookies 7L</t>
  </si>
  <si>
    <t>B7CAR</t>
  </si>
  <si>
    <t>Crème Caramel 7L</t>
  </si>
  <si>
    <t>B7CARN</t>
  </si>
  <si>
    <t>Crème Glacée caramel salé - noisette 7L</t>
  </si>
  <si>
    <t>B7CHO</t>
  </si>
  <si>
    <t>Crème Chocolat 7L</t>
  </si>
  <si>
    <t>B7CHOG</t>
  </si>
  <si>
    <t>Crème Glacée Chocolat-Griotte 7L</t>
  </si>
  <si>
    <t>B7CIT</t>
  </si>
  <si>
    <t>Sorbet Citron 7L</t>
  </si>
  <si>
    <t>B7COC</t>
  </si>
  <si>
    <t>Sorbet Noix de Coco 7L</t>
  </si>
  <si>
    <t>B7FRA</t>
  </si>
  <si>
    <t>Sorbet Fraise 7L</t>
  </si>
  <si>
    <t>B7MAR</t>
  </si>
  <si>
    <t>Crème Marron 7L</t>
  </si>
  <si>
    <t>B7MNG</t>
  </si>
  <si>
    <t>Sorbet Mangue/passion 7L</t>
  </si>
  <si>
    <t>B7PEC</t>
  </si>
  <si>
    <t>Sorbet Pêche 7L</t>
  </si>
  <si>
    <t>B7PIS</t>
  </si>
  <si>
    <t>B7PLO</t>
  </si>
  <si>
    <t>Crème Plombière 7L</t>
  </si>
  <si>
    <t>B7POI</t>
  </si>
  <si>
    <t>Sorbet Poire 7L</t>
  </si>
  <si>
    <t>B7PRA</t>
  </si>
  <si>
    <t>B7REG</t>
  </si>
  <si>
    <t>Crème Réglisse 7L</t>
  </si>
  <si>
    <t>B7RHU</t>
  </si>
  <si>
    <t>Crème Rhum/raisins 7L</t>
  </si>
  <si>
    <t>B7ROU</t>
  </si>
  <si>
    <t>Sorbet Fruits Rouges 7L</t>
  </si>
  <si>
    <t>B7VAN</t>
  </si>
  <si>
    <t>Crème Vanille 7L</t>
  </si>
  <si>
    <t>B7VANP</t>
  </si>
  <si>
    <t>Crème glacée vanille-pecan 7L</t>
  </si>
  <si>
    <t>B7YAO</t>
  </si>
  <si>
    <t>Crème Yaourt  7L</t>
  </si>
  <si>
    <t>P125ANA500</t>
  </si>
  <si>
    <t>Sorbet Ananas 125ml</t>
  </si>
  <si>
    <t>P125CHO100</t>
  </si>
  <si>
    <t>Crème Chocolat 125ml</t>
  </si>
  <si>
    <t>P125CIV500</t>
  </si>
  <si>
    <t>Sorbet Citron Vert 125ml</t>
  </si>
  <si>
    <t>P125FRA500</t>
  </si>
  <si>
    <t>Sorbet Fraise 125ml</t>
  </si>
  <si>
    <t>P125PRA100</t>
  </si>
  <si>
    <t>Crème Noisette 125ml</t>
  </si>
  <si>
    <t>P125ROU500</t>
  </si>
  <si>
    <t>Sorbet Fruits Rouges 125ml</t>
  </si>
  <si>
    <t>P125YAO100</t>
  </si>
  <si>
    <t>Crème Yaourt 125ml</t>
  </si>
  <si>
    <t>P550KIW500</t>
  </si>
  <si>
    <t>Sorbet Kiwi/Pomme 550ml</t>
  </si>
  <si>
    <t>P550MIE100</t>
  </si>
  <si>
    <t>Crème Miel de garrigue/amande 550ml</t>
  </si>
  <si>
    <t>P550PIN500</t>
  </si>
  <si>
    <t>Sorbet façon Piña Colada 550ml</t>
  </si>
  <si>
    <t>P60CHO100</t>
  </si>
  <si>
    <t>Crème Chocolat 60ml</t>
  </si>
  <si>
    <t>P60FRA500</t>
  </si>
  <si>
    <t>Sorbet Fraise 60 ml</t>
  </si>
  <si>
    <t>P60VAN100</t>
  </si>
  <si>
    <t>Crème Vanille 60ml</t>
  </si>
  <si>
    <t>restant</t>
  </si>
  <si>
    <t>A prévoir</t>
  </si>
  <si>
    <t>rupture</t>
  </si>
  <si>
    <t>stock carca</t>
  </si>
  <si>
    <t>NX STOCK LCZ</t>
  </si>
  <si>
    <t>NX STOCK CARCA</t>
  </si>
  <si>
    <t>Yaourt</t>
  </si>
  <si>
    <t>Miel/amande</t>
  </si>
  <si>
    <t>090001</t>
  </si>
  <si>
    <t>PANINI BLANC PRECUIT 27CM 140Gx60</t>
  </si>
  <si>
    <t>commande LCZ</t>
  </si>
  <si>
    <t>stock LCZ</t>
  </si>
  <si>
    <t>B7CIV</t>
  </si>
  <si>
    <t>Sorbet Citron Vert 7L</t>
  </si>
  <si>
    <t>DIV20</t>
  </si>
  <si>
    <t>Pièce</t>
  </si>
  <si>
    <t>N° pièce</t>
  </si>
  <si>
    <t>Date</t>
  </si>
  <si>
    <t>Tiers</t>
  </si>
  <si>
    <t>Nom</t>
  </si>
  <si>
    <t>Prix
d'achat</t>
  </si>
  <si>
    <t>P.U Brut</t>
  </si>
  <si>
    <t>%R1</t>
  </si>
  <si>
    <t>P.U Net</t>
  </si>
  <si>
    <t>Poids</t>
  </si>
  <si>
    <t>Colisage</t>
  </si>
  <si>
    <t>N° de lot</t>
  </si>
  <si>
    <t>DDM</t>
  </si>
  <si>
    <t>Transporteur</t>
  </si>
  <si>
    <t>Vendeur</t>
  </si>
  <si>
    <t>Représentant</t>
  </si>
  <si>
    <t>Commande</t>
  </si>
  <si>
    <t>DIV1114</t>
  </si>
  <si>
    <t>M ROUSSEL M ROUSSEL</t>
  </si>
  <si>
    <t>Véronique ANCIN</t>
  </si>
  <si>
    <t>LFDS</t>
  </si>
  <si>
    <t>EP31050</t>
  </si>
  <si>
    <t xml:space="preserve">LA FABRIQUE SOLIDAIRE </t>
  </si>
  <si>
    <t>DIV1113</t>
  </si>
  <si>
    <t>ANNE ET CHRISTOPHE ROLLAND ANNE ET CHRISTOPHE ROLLAND</t>
  </si>
  <si>
    <t>LOCATION DE LA CHARETTE DU 29/07 AU 1/08</t>
  </si>
  <si>
    <t>FRAIS DE TRANSPORT DE LA CHARETTE</t>
  </si>
  <si>
    <t>POT 60ML VIDE GRATUIT</t>
  </si>
  <si>
    <t>RE11143</t>
  </si>
  <si>
    <t>STORM BELGITUDE RESTAURANT LA BELGITUDE</t>
  </si>
  <si>
    <t>Jean-Marie TEISSEIRE</t>
  </si>
  <si>
    <t>Somme</t>
  </si>
  <si>
    <t>commande CARCA</t>
  </si>
  <si>
    <t xml:space="preserve"> </t>
  </si>
  <si>
    <t>Christophe BARBIER</t>
  </si>
  <si>
    <t>NX STOCK STEF</t>
  </si>
  <si>
    <t>STEF Transport Languedoc Roussillon</t>
  </si>
  <si>
    <t>Café 100% Arabica/Spéculoos</t>
  </si>
  <si>
    <t>Caramel/Poire</t>
  </si>
  <si>
    <t>Chocolat/Noix de coco</t>
  </si>
  <si>
    <t>Chocolat Zéphyr</t>
  </si>
  <si>
    <t xml:space="preserve">Fruits Rouges/Panna Cotta </t>
  </si>
  <si>
    <t>Pain d'épices</t>
  </si>
  <si>
    <t>Pain d'épices / Chocolat Zéphyr</t>
  </si>
  <si>
    <t>Panna Cotta</t>
  </si>
  <si>
    <t>Spéculoos</t>
  </si>
  <si>
    <t>RETOUR STEF</t>
  </si>
  <si>
    <t>Retour
STEF</t>
  </si>
  <si>
    <t>transfert LCZ</t>
  </si>
  <si>
    <t>Retour LCZ</t>
  </si>
  <si>
    <t>RE11153</t>
  </si>
  <si>
    <t>SAS DOMAINE BOUCHAT ALAUX CHATEAU LE BOUCHAT ALAUX</t>
  </si>
  <si>
    <t>AS91003</t>
  </si>
  <si>
    <t>SYNDICAT DES SALARIES CENTRE BENOIT FRACHON</t>
  </si>
  <si>
    <t>Coralie DENJEAN</t>
  </si>
  <si>
    <t>RE34028</t>
  </si>
  <si>
    <t>MEDITHAU ETABLISSEMENT ST PIERRE</t>
  </si>
  <si>
    <t>RE31051</t>
  </si>
  <si>
    <t>LE CAFE DU BRABACHOU LE CAFE DU RABACHOU</t>
  </si>
  <si>
    <t>EP11248</t>
  </si>
  <si>
    <t>EPICERIE  LA PTIT ARDOISE</t>
  </si>
  <si>
    <t>P550FRB500</t>
  </si>
  <si>
    <t>Sorbet Framboise 550ml</t>
  </si>
  <si>
    <t>RE11042</t>
  </si>
  <si>
    <t>SALON DE THE Thé and Co</t>
  </si>
  <si>
    <t>AS11144</t>
  </si>
  <si>
    <t>ASSOCIATION ART ET CULTURE MAISON GRAMONT</t>
  </si>
  <si>
    <t>CP65001</t>
  </si>
  <si>
    <t>CAMPING LE CABALIROS CAUTERETS CAMPING LE CABALIROS CAUTERETS</t>
  </si>
  <si>
    <t>RE11140</t>
  </si>
  <si>
    <t xml:space="preserve">CAFE DE LA TERASSE </t>
  </si>
  <si>
    <t>IN66010</t>
  </si>
  <si>
    <t>SAS OULRICH INTERMARCHE CERET</t>
  </si>
  <si>
    <t>IN34006</t>
  </si>
  <si>
    <t>SA COVALSTE INTERMARCHE CONTACT SAINT CHINIAN</t>
  </si>
  <si>
    <t>SP11004</t>
  </si>
  <si>
    <t>SPAR  SPAR FLEURY D'AUDE</t>
  </si>
  <si>
    <t>IN11003</t>
  </si>
  <si>
    <t xml:space="preserve">SAS SANIBOR INTERMARCHE CARCASSONNE </t>
  </si>
  <si>
    <t>IN31007</t>
  </si>
  <si>
    <t>SAS CAZERAL INTERMARCHE  CAZERES</t>
  </si>
  <si>
    <t>EP11227</t>
  </si>
  <si>
    <t>SNC LE COUZ RELAIS DES MOUSQUETAIRES</t>
  </si>
  <si>
    <t>HO11013</t>
  </si>
  <si>
    <t>SARL HORECI HOTEL DE LA CITE MGALLERY</t>
  </si>
  <si>
    <t>RE11074</t>
  </si>
  <si>
    <t>ECOLE DE VOILE GLISSE ET KITE</t>
  </si>
  <si>
    <t>AS11151</t>
  </si>
  <si>
    <t>COMITE DES FETES VENDEMIES CHEZ MME LAPEYRE ISABELLE</t>
  </si>
  <si>
    <t>AS11184</t>
  </si>
  <si>
    <t>GRAPH CENTRE MEDITERRANEEN DE L IMAGE GRAPH</t>
  </si>
  <si>
    <t>CS66002</t>
  </si>
  <si>
    <t>ASB DISTRIBUTION CASINO SUPERMARCHE</t>
  </si>
  <si>
    <t>EP11212</t>
  </si>
  <si>
    <t xml:space="preserve">SARL JOCE  UTILE BELCAIRE </t>
  </si>
  <si>
    <t>IN31002</t>
  </si>
  <si>
    <t>SAS DUCRES INTERMARCHE GARIDECH</t>
  </si>
  <si>
    <t>IN66013</t>
  </si>
  <si>
    <t>SAS ARGEPER  HYPER INTER ARGELES/MER</t>
  </si>
  <si>
    <t>EP11007</t>
  </si>
  <si>
    <t>EURL Des Ecluses et des Capitelles CELLIER DE PEZENS</t>
  </si>
  <si>
    <t>RE11146</t>
  </si>
  <si>
    <t>NEXT DEAL Papa Ours</t>
  </si>
  <si>
    <t>RE34027</t>
  </si>
  <si>
    <t>SARL GMH HOTEL COURTYARD BY MARRIOTT</t>
  </si>
  <si>
    <t>RE66007</t>
  </si>
  <si>
    <t xml:space="preserve">BAR LE PABLO </t>
  </si>
  <si>
    <t>EP11217</t>
  </si>
  <si>
    <t>EPICERIE  B ET C EPICERIE</t>
  </si>
  <si>
    <t>IN81006</t>
  </si>
  <si>
    <t>SAS JANADA INTERMARCHE LE SEQUESTRE</t>
  </si>
  <si>
    <t>Cédric MIRAVET</t>
  </si>
  <si>
    <t>IN11004</t>
  </si>
  <si>
    <t>SAS ALEXANIE INTERMARCHE SIGEAN</t>
  </si>
  <si>
    <t>RE81003</t>
  </si>
  <si>
    <t>CARAVANE SNACK FOURNIER BENOIT</t>
  </si>
  <si>
    <t>RE11103</t>
  </si>
  <si>
    <t>CHATEAU PAYS CATHARE CHATEAU DE PUILAURENS</t>
  </si>
  <si>
    <t>EP11053</t>
  </si>
  <si>
    <t xml:space="preserve">LA FERME NEVIANAISE </t>
  </si>
  <si>
    <t>EP31004</t>
  </si>
  <si>
    <t>FERME ATTITUDE SAS  SAS FA2</t>
  </si>
  <si>
    <t>SU34001</t>
  </si>
  <si>
    <t xml:space="preserve">LOCOMA SAS SUPER U </t>
  </si>
  <si>
    <t>RE11100</t>
  </si>
  <si>
    <t>VIVAL LES AYGUADES CENTRE COMMERCIAL LES AYGUADES</t>
  </si>
  <si>
    <t>Rupture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</si>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</sst>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#####0"/>
    <numFmt numFmtId="165" formatCode="d/m;@"/>
    <numFmt numFmtId="166" formatCode="########0.000"/>
    <numFmt numFmtId="167" formatCode="#,##0.00\ \€"/>
    <numFmt numFmtId="168" formatCode="#,##0.000"/>
    <numFmt numFmtId="169" formatCode="#,##0.0000"/>
  </numFmts>
  <fonts count="10" x14ac:knownFonts="1"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charset val="1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thin">
        <color indexed="64"/>
      </left>
      <right style="double">
        <color rgb="FFFF0000"/>
      </right>
      <top style="medium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/>
      <top style="thin">
        <color indexed="64"/>
      </top>
      <bottom/>
      <diagonal/>
    </border>
    <border>
      <left style="double">
        <color rgb="FFFF0000"/>
      </left>
      <right/>
      <top/>
      <bottom style="thin">
        <color indexed="64"/>
      </bottom>
      <diagonal/>
    </border>
  </borders>
  <cellStyleXfs count="21">
    <xf numFmtId="0" fontId="0" fillId="0" borderId="0"/>
    <xf numFmtId="0" fontId="1" fillId="0" borderId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</cellStyleXfs>
  <cellXfs count="216">
    <xf numFmtId="0" fontId="1" fillId="0" borderId="0" xfId="0" applyFont="1"/>
    <xf numFmtId="20" fontId="2" fillId="8" borderId="2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164" fontId="0" fillId="0" borderId="1" xfId="1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164" fontId="1" fillId="0" borderId="34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16" fontId="8" fillId="0" borderId="1" xfId="0" applyNumberFormat="1" applyFont="1" applyFill="1" applyBorder="1" applyAlignment="1">
      <alignment horizontal="center" vertical="center"/>
    </xf>
    <xf numFmtId="16" fontId="8" fillId="0" borderId="1" xfId="0" applyNumberFormat="1" applyFont="1" applyBorder="1" applyAlignment="1">
      <alignment horizontal="center" vertical="center"/>
    </xf>
    <xf numFmtId="0" fontId="1" fillId="6" borderId="1" xfId="1" applyNumberFormat="1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7" borderId="1" xfId="1" applyNumberFormat="1" applyFont="1" applyFill="1" applyBorder="1" applyAlignment="1" applyProtection="1">
      <alignment horizontal="center" vertical="center"/>
    </xf>
    <xf numFmtId="0" fontId="1" fillId="7" borderId="1" xfId="1" applyNumberFormat="1" applyFont="1" applyFill="1" applyBorder="1" applyAlignment="1" applyProtection="1">
      <alignment horizontal="center" vertical="center"/>
    </xf>
    <xf numFmtId="0" fontId="3" fillId="7" borderId="35" xfId="0" applyFont="1" applyFill="1" applyBorder="1" applyAlignment="1">
      <alignment horizontal="center" vertical="center" wrapText="1"/>
    </xf>
    <xf numFmtId="164" fontId="1" fillId="7" borderId="7" xfId="0" applyNumberFormat="1" applyFont="1" applyFill="1" applyBorder="1" applyAlignment="1">
      <alignment horizontal="center" vertical="center"/>
    </xf>
    <xf numFmtId="0" fontId="3" fillId="7" borderId="3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/>
    </xf>
    <xf numFmtId="0" fontId="3" fillId="6" borderId="1" xfId="1" applyNumberFormat="1" applyFont="1" applyFill="1" applyBorder="1" applyAlignment="1" applyProtection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6" borderId="5" xfId="1" applyNumberFormat="1" applyFont="1" applyFill="1" applyBorder="1" applyAlignment="1" applyProtection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3" fillId="7" borderId="36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/>
    </xf>
    <xf numFmtId="164" fontId="1" fillId="0" borderId="36" xfId="0" applyNumberFormat="1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0" fillId="0" borderId="0" xfId="0"/>
    <xf numFmtId="164" fontId="1" fillId="7" borderId="36" xfId="0" applyNumberFormat="1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38" xfId="0" applyNumberFormat="1" applyFont="1" applyBorder="1" applyAlignment="1">
      <alignment horizontal="center" vertical="center"/>
    </xf>
    <xf numFmtId="164" fontId="1" fillId="5" borderId="38" xfId="0" applyNumberFormat="1" applyFont="1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 wrapText="1"/>
    </xf>
    <xf numFmtId="0" fontId="3" fillId="5" borderId="38" xfId="0" applyFont="1" applyFill="1" applyBorder="1" applyAlignment="1">
      <alignment horizontal="center" vertical="center" wrapText="1"/>
    </xf>
    <xf numFmtId="165" fontId="0" fillId="0" borderId="5" xfId="0" applyNumberFormat="1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164" fontId="1" fillId="7" borderId="4" xfId="0" applyNumberFormat="1" applyFont="1" applyFill="1" applyBorder="1" applyAlignment="1">
      <alignment horizontal="center" vertical="center"/>
    </xf>
    <xf numFmtId="0" fontId="1" fillId="5" borderId="39" xfId="0" applyFont="1" applyFill="1" applyBorder="1" applyAlignment="1">
      <alignment horizontal="center" vertical="center"/>
    </xf>
    <xf numFmtId="164" fontId="1" fillId="5" borderId="39" xfId="0" applyNumberFormat="1" applyFont="1" applyFill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164" fontId="1" fillId="10" borderId="39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right" vertical="center"/>
    </xf>
    <xf numFmtId="167" fontId="0" fillId="0" borderId="0" xfId="0" applyNumberFormat="1" applyAlignment="1">
      <alignment horizontal="right" vertical="center"/>
    </xf>
    <xf numFmtId="168" fontId="0" fillId="0" borderId="0" xfId="0" applyNumberFormat="1" applyAlignment="1">
      <alignment horizontal="right" vertical="center"/>
    </xf>
    <xf numFmtId="169" fontId="0" fillId="0" borderId="0" xfId="0" applyNumberFormat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11" borderId="1" xfId="0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11" borderId="9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1" fillId="12" borderId="9" xfId="0" applyFont="1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7" borderId="8" xfId="0" applyFont="1" applyFill="1" applyBorder="1" applyAlignment="1">
      <alignment horizontal="center" vertical="center"/>
    </xf>
    <xf numFmtId="0" fontId="0" fillId="0" borderId="1" xfId="14" applyNumberFormat="1" applyFont="1" applyFill="1" applyBorder="1" applyAlignment="1" applyProtection="1">
      <alignment horizontal="center" vertical="center"/>
    </xf>
    <xf numFmtId="0" fontId="0" fillId="0" borderId="14" xfId="14" applyNumberFormat="1" applyFont="1" applyFill="1" applyBorder="1" applyAlignment="1" applyProtection="1">
      <alignment horizontal="center" vertical="center"/>
    </xf>
    <xf numFmtId="0" fontId="5" fillId="8" borderId="9" xfId="14" applyNumberFormat="1" applyFont="1" applyFill="1" applyBorder="1" applyAlignment="1" applyProtection="1">
      <alignment horizontal="center" vertical="center"/>
    </xf>
    <xf numFmtId="0" fontId="5" fillId="8" borderId="1" xfId="14" applyNumberFormat="1" applyFont="1" applyFill="1" applyBorder="1" applyAlignment="1" applyProtection="1">
      <alignment horizontal="center" vertical="center"/>
    </xf>
    <xf numFmtId="0" fontId="5" fillId="8" borderId="10" xfId="14" applyNumberFormat="1" applyFont="1" applyFill="1" applyBorder="1" applyAlignment="1" applyProtection="1">
      <alignment horizontal="center" vertical="center"/>
    </xf>
    <xf numFmtId="0" fontId="5" fillId="12" borderId="9" xfId="14" applyNumberFormat="1" applyFont="1" applyFill="1" applyBorder="1" applyAlignment="1" applyProtection="1">
      <alignment horizontal="center" vertical="center"/>
    </xf>
    <xf numFmtId="0" fontId="5" fillId="12" borderId="1" xfId="14" applyNumberFormat="1" applyFont="1" applyFill="1" applyBorder="1" applyAlignment="1" applyProtection="1">
      <alignment horizontal="center" vertical="center"/>
    </xf>
    <xf numFmtId="0" fontId="5" fillId="12" borderId="10" xfId="14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13" borderId="18" xfId="0" applyFill="1" applyBorder="1" applyAlignment="1">
      <alignment horizontal="center"/>
    </xf>
    <xf numFmtId="0" fontId="0" fillId="13" borderId="19" xfId="0" applyFill="1" applyBorder="1" applyAlignment="1">
      <alignment horizontal="center"/>
    </xf>
    <xf numFmtId="0" fontId="0" fillId="13" borderId="20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0" fillId="13" borderId="21" xfId="0" applyFill="1" applyBorder="1" applyAlignment="1">
      <alignment horizontal="center"/>
    </xf>
    <xf numFmtId="0" fontId="0" fillId="13" borderId="22" xfId="0" applyFill="1" applyBorder="1" applyAlignment="1">
      <alignment horizontal="center"/>
    </xf>
    <xf numFmtId="0" fontId="1" fillId="13" borderId="18" xfId="0" applyFont="1" applyFill="1" applyBorder="1"/>
    <xf numFmtId="0" fontId="1" fillId="13" borderId="19" xfId="0" applyFont="1" applyFill="1" applyBorder="1"/>
    <xf numFmtId="0" fontId="1" fillId="13" borderId="20" xfId="0" applyFont="1" applyFill="1" applyBorder="1"/>
    <xf numFmtId="0" fontId="1" fillId="13" borderId="0" xfId="0" applyFont="1" applyFill="1" applyBorder="1"/>
    <xf numFmtId="0" fontId="0" fillId="0" borderId="23" xfId="0" applyBorder="1" applyAlignment="1">
      <alignment horizontal="center"/>
    </xf>
    <xf numFmtId="0" fontId="0" fillId="14" borderId="3" xfId="0" applyFill="1" applyBorder="1" applyAlignment="1">
      <alignment horizontal="center" vertical="center"/>
    </xf>
    <xf numFmtId="0" fontId="0" fillId="14" borderId="24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0" fontId="0" fillId="14" borderId="0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0" xfId="19"/>
    <xf numFmtId="0" fontId="1" fillId="0" borderId="0" xfId="19" applyNumberFormat="1" applyFont="1" applyFill="1" applyBorder="1" applyAlignment="1" applyProtection="1">
      <alignment horizontal="left" vertical="center"/>
    </xf>
    <xf numFmtId="167" fontId="1" fillId="0" borderId="0" xfId="19" applyNumberFormat="1" applyFont="1" applyFill="1" applyBorder="1" applyAlignment="1" applyProtection="1">
      <alignment horizontal="right" vertical="center"/>
    </xf>
    <xf numFmtId="168" fontId="1" fillId="0" borderId="0" xfId="19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0" xfId="10" applyFont="1"/>
    <xf numFmtId="0" fontId="0" fillId="0" borderId="0" xfId="10" applyFont="1" applyAlignment="1">
      <alignment horizontal="center" vertical="center" wrapText="1"/>
    </xf>
    <xf numFmtId="0" fontId="0" fillId="0" borderId="0" xfId="10" applyNumberFormat="1" applyFont="1" applyFill="1" applyBorder="1" applyAlignment="1" applyProtection="1">
      <alignment horizontal="left" vertical="center"/>
    </xf>
    <xf numFmtId="166" fontId="0" fillId="0" borderId="0" xfId="10" applyNumberFormat="1" applyFont="1" applyFill="1" applyBorder="1" applyAlignment="1" applyProtection="1">
      <alignment horizontal="right" vertical="center"/>
    </xf>
    <xf numFmtId="4" fontId="0" fillId="0" borderId="0" xfId="10" applyNumberFormat="1" applyFont="1" applyFill="1" applyBorder="1" applyAlignment="1" applyProtection="1">
      <alignment horizontal="right" vertical="center"/>
    </xf>
    <xf numFmtId="167" fontId="0" fillId="0" borderId="0" xfId="10" applyNumberFormat="1" applyFont="1" applyFill="1" applyBorder="1" applyAlignment="1" applyProtection="1">
      <alignment horizontal="right" vertical="center"/>
    </xf>
    <xf numFmtId="0" fontId="0" fillId="0" borderId="0" xfId="11" applyFont="1"/>
    <xf numFmtId="0" fontId="0" fillId="0" borderId="0" xfId="11" applyFont="1" applyAlignment="1">
      <alignment horizontal="center" vertical="center" wrapText="1"/>
    </xf>
    <xf numFmtId="0" fontId="0" fillId="0" borderId="0" xfId="11" applyNumberFormat="1" applyFont="1" applyFill="1" applyBorder="1" applyAlignment="1" applyProtection="1">
      <alignment horizontal="left" vertical="center"/>
    </xf>
    <xf numFmtId="168" fontId="0" fillId="0" borderId="0" xfId="11" applyNumberFormat="1" applyFont="1" applyFill="1" applyBorder="1" applyAlignment="1" applyProtection="1">
      <alignment horizontal="right" vertical="center"/>
    </xf>
    <xf numFmtId="4" fontId="0" fillId="0" borderId="0" xfId="11" applyNumberFormat="1" applyFont="1" applyFill="1" applyBorder="1" applyAlignment="1" applyProtection="1">
      <alignment horizontal="right" vertical="center"/>
    </xf>
    <xf numFmtId="169" fontId="0" fillId="0" borderId="0" xfId="11" applyNumberFormat="1" applyFont="1" applyFill="1" applyBorder="1" applyAlignment="1" applyProtection="1">
      <alignment horizontal="right" vertical="center"/>
    </xf>
    <xf numFmtId="167" fontId="0" fillId="0" borderId="0" xfId="11" applyNumberFormat="1" applyFont="1" applyFill="1" applyBorder="1" applyAlignment="1" applyProtection="1">
      <alignment horizontal="right" vertical="center"/>
    </xf>
    <xf numFmtId="0" fontId="0" fillId="0" borderId="0" xfId="13" applyFont="1"/>
    <xf numFmtId="0" fontId="0" fillId="0" borderId="0" xfId="13" applyFont="1" applyAlignment="1">
      <alignment horizontal="center" vertical="center" wrapText="1"/>
    </xf>
    <xf numFmtId="0" fontId="0" fillId="0" borderId="0" xfId="13" applyNumberFormat="1" applyFont="1" applyFill="1" applyBorder="1" applyAlignment="1" applyProtection="1">
      <alignment horizontal="left" vertical="center"/>
    </xf>
    <xf numFmtId="168" fontId="0" fillId="0" borderId="0" xfId="13" applyNumberFormat="1" applyFont="1" applyFill="1" applyBorder="1" applyAlignment="1" applyProtection="1">
      <alignment horizontal="right" vertical="center"/>
    </xf>
    <xf numFmtId="4" fontId="0" fillId="0" borderId="0" xfId="13" applyNumberFormat="1" applyFont="1" applyFill="1" applyBorder="1" applyAlignment="1" applyProtection="1">
      <alignment horizontal="right" vertical="center"/>
    </xf>
    <xf numFmtId="169" fontId="0" fillId="0" borderId="0" xfId="13" applyNumberFormat="1" applyFont="1" applyFill="1" applyBorder="1" applyAlignment="1" applyProtection="1">
      <alignment horizontal="right" vertical="center"/>
    </xf>
    <xf numFmtId="167" fontId="0" fillId="0" borderId="0" xfId="13" applyNumberFormat="1" applyFont="1" applyFill="1" applyBorder="1" applyAlignment="1" applyProtection="1">
      <alignment horizontal="right" vertical="center"/>
    </xf>
    <xf numFmtId="0" fontId="2" fillId="8" borderId="4" xfId="0" applyFont="1" applyFill="1" applyBorder="1" applyAlignment="1">
      <alignment horizontal="right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14" fontId="2" fillId="8" borderId="2" xfId="0" applyNumberFormat="1" applyFont="1" applyFill="1" applyBorder="1" applyAlignment="1">
      <alignment horizontal="center" vertical="center"/>
    </xf>
    <xf numFmtId="14" fontId="2" fillId="8" borderId="4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2" fillId="8" borderId="32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16" fontId="0" fillId="3" borderId="9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4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 wrapText="1"/>
    </xf>
    <xf numFmtId="0" fontId="0" fillId="16" borderId="1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1" fillId="0" borderId="49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</cellXfs>
  <cellStyles count="21">
    <cellStyle name="NiveauLigne_4" xfId="1" builtinId="1" iLevel="3"/>
    <cellStyle name="Normal" xfId="0" builtinId="0"/>
    <cellStyle name="Normal 10" xfId="2" xr:uid="{00000000-0005-0000-0000-000002000000}"/>
    <cellStyle name="Normal 11" xfId="3" xr:uid="{00000000-0005-0000-0000-000003000000}"/>
    <cellStyle name="Normal 12" xfId="4" xr:uid="{00000000-0005-0000-0000-000004000000}"/>
    <cellStyle name="Normal 13" xfId="5" xr:uid="{00000000-0005-0000-0000-000005000000}"/>
    <cellStyle name="Normal 14" xfId="6" xr:uid="{00000000-0005-0000-0000-000006000000}"/>
    <cellStyle name="Normal 15" xfId="7" xr:uid="{00000000-0005-0000-0000-000007000000}"/>
    <cellStyle name="Normal 16" xfId="8" xr:uid="{00000000-0005-0000-0000-000008000000}"/>
    <cellStyle name="Normal 17" xfId="9" xr:uid="{00000000-0005-0000-0000-000009000000}"/>
    <cellStyle name="Normal 18" xfId="10" xr:uid="{00000000-0005-0000-0000-00000A000000}"/>
    <cellStyle name="Normal 19" xfId="11" xr:uid="{00000000-0005-0000-0000-00000B000000}"/>
    <cellStyle name="Normal 2" xfId="12" xr:uid="{00000000-0005-0000-0000-00000C000000}"/>
    <cellStyle name="Normal 20" xfId="13" xr:uid="{00000000-0005-0000-0000-00000D000000}"/>
    <cellStyle name="Normal 3" xfId="14" xr:uid="{00000000-0005-0000-0000-00000E000000}"/>
    <cellStyle name="Normal 4" xfId="15" xr:uid="{00000000-0005-0000-0000-00000F000000}"/>
    <cellStyle name="Normal 5" xfId="16" xr:uid="{00000000-0005-0000-0000-000010000000}"/>
    <cellStyle name="Normal 6" xfId="17" xr:uid="{00000000-0005-0000-0000-000011000000}"/>
    <cellStyle name="Normal 7" xfId="18" xr:uid="{00000000-0005-0000-0000-000012000000}"/>
    <cellStyle name="Normal 8" xfId="19" xr:uid="{00000000-0005-0000-0000-000013000000}"/>
    <cellStyle name="Normal 9" xfId="20" xr:uid="{00000000-0005-0000-0000-000014000000}"/>
  </cellStyles>
  <dxfs count="53">
    <dxf>
      <font>
        <color rgb="FFFF0000"/>
      </font>
    </dxf>
    <dxf>
      <fill>
        <patternFill>
          <bgColor theme="7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736600</xdr:colOff>
      <xdr:row>3</xdr:row>
      <xdr:rowOff>19050</xdr:rowOff>
    </xdr:from>
    <xdr:to>
      <xdr:col>5</xdr:col>
      <xdr:colOff>704850</xdr:colOff>
      <xdr:row>6</xdr:row>
      <xdr:rowOff>76200</xdr:rowOff>
    </xdr:to>
    <xdr:sp macro="[0]!rupture" textlink="">
      <xdr:nvSpPr>
        <xdr:cNvPr id="2" name="Rectangle 1">
          <a:extLst>
            <a:ext uri="{FF2B5EF4-FFF2-40B4-BE49-F238E27FC236}">
              <a16:creationId xmlns:a16="http://schemas.microsoft.com/office/drawing/2014/main" id="{1255E745-2624-6F80-EB22-54AC8070C8C1}"/>
            </a:ext>
          </a:extLst>
        </xdr:cNvPr>
        <xdr:cNvSpPr/>
      </xdr:nvSpPr>
      <xdr:spPr>
        <a:xfrm>
          <a:off x="3879850" y="495300"/>
          <a:ext cx="730250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Rupture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96"/>
  <sheetViews>
    <sheetView workbookViewId="0">
      <selection activeCell="I16" sqref="I16"/>
    </sheetView>
  </sheetViews>
  <sheetFormatPr baseColWidth="10" defaultColWidth="11.44140625" defaultRowHeight="13.2" x14ac:dyDescent="0.25"/>
  <cols>
    <col min="1" max="1" width="39.77734375" style="57" customWidth="1"/>
    <col min="2" max="2" width="5.5546875" style="57" customWidth="1"/>
    <col min="3" max="3" width="21.77734375" style="57" customWidth="1"/>
    <col min="4" max="5" width="20.21875" style="57" customWidth="1"/>
    <col min="6" max="6" width="6.5546875" style="57" customWidth="1"/>
    <col min="7" max="7" width="20" style="57" customWidth="1"/>
    <col min="8" max="10" width="19.77734375" style="57" customWidth="1"/>
    <col min="11" max="11" width="21.77734375" style="57" customWidth="1"/>
    <col min="12" max="12" width="22.21875" style="57" customWidth="1"/>
    <col min="13" max="16384" width="11.44140625" style="57"/>
  </cols>
  <sheetData>
    <row r="1" spans="1:12" ht="39.6" x14ac:dyDescent="0.25">
      <c r="A1" s="165" t="s">
        <v>98</v>
      </c>
      <c r="B1" s="165" t="s">
        <v>99</v>
      </c>
      <c r="C1" s="165" t="s">
        <v>100</v>
      </c>
      <c r="D1" s="165" t="s">
        <v>101</v>
      </c>
      <c r="E1" s="165" t="s">
        <v>102</v>
      </c>
      <c r="F1" s="165" t="s">
        <v>103</v>
      </c>
      <c r="G1" s="165" t="s">
        <v>104</v>
      </c>
      <c r="H1" s="165" t="s">
        <v>105</v>
      </c>
      <c r="I1" s="165" t="s">
        <v>106</v>
      </c>
      <c r="J1" s="165" t="s">
        <v>107</v>
      </c>
      <c r="K1" s="165" t="s">
        <v>108</v>
      </c>
      <c r="L1" s="165" t="s">
        <v>109</v>
      </c>
    </row>
    <row r="2" spans="1:12" ht="18" customHeight="1" x14ac:dyDescent="0.25">
      <c r="A2" s="166" t="s">
        <v>110</v>
      </c>
      <c r="B2" s="166" t="s">
        <v>111</v>
      </c>
      <c r="C2" s="167">
        <v>114</v>
      </c>
      <c r="D2" s="168">
        <v>419.04</v>
      </c>
      <c r="E2" s="168">
        <v>187.53</v>
      </c>
      <c r="F2" s="166" t="s">
        <v>112</v>
      </c>
      <c r="G2" s="169">
        <v>3.68</v>
      </c>
      <c r="H2" s="169">
        <v>1.65</v>
      </c>
      <c r="I2" s="168">
        <v>231.51</v>
      </c>
      <c r="J2" s="168">
        <v>55.247700000000002</v>
      </c>
      <c r="K2" s="167" t="s">
        <v>113</v>
      </c>
      <c r="L2" s="168" t="s">
        <v>113</v>
      </c>
    </row>
    <row r="3" spans="1:12" ht="18" customHeight="1" x14ac:dyDescent="0.25">
      <c r="A3" s="166" t="s">
        <v>114</v>
      </c>
      <c r="B3" s="166" t="s">
        <v>115</v>
      </c>
      <c r="C3" s="167">
        <v>162</v>
      </c>
      <c r="D3" s="168">
        <v>568.62</v>
      </c>
      <c r="E3" s="168">
        <v>286.25</v>
      </c>
      <c r="F3" s="166" t="s">
        <v>112</v>
      </c>
      <c r="G3" s="169">
        <v>3.51</v>
      </c>
      <c r="H3" s="169">
        <v>1.77</v>
      </c>
      <c r="I3" s="168">
        <v>282.37</v>
      </c>
      <c r="J3" s="168">
        <v>49.658799999999999</v>
      </c>
      <c r="K3" s="167" t="s">
        <v>113</v>
      </c>
      <c r="L3" s="168" t="s">
        <v>113</v>
      </c>
    </row>
    <row r="4" spans="1:12" ht="18" customHeight="1" x14ac:dyDescent="0.25">
      <c r="A4" s="166" t="s">
        <v>116</v>
      </c>
      <c r="B4" s="166" t="s">
        <v>117</v>
      </c>
      <c r="C4" s="167">
        <v>54</v>
      </c>
      <c r="D4" s="168">
        <v>253.8</v>
      </c>
      <c r="E4" s="168">
        <v>97.47</v>
      </c>
      <c r="F4" s="166" t="s">
        <v>112</v>
      </c>
      <c r="G4" s="169">
        <v>4.7</v>
      </c>
      <c r="H4" s="169">
        <v>1.81</v>
      </c>
      <c r="I4" s="168">
        <v>156.33000000000001</v>
      </c>
      <c r="J4" s="168">
        <v>61.595700000000001</v>
      </c>
      <c r="K4" s="167" t="s">
        <v>113</v>
      </c>
      <c r="L4" s="168" t="s">
        <v>113</v>
      </c>
    </row>
    <row r="5" spans="1:12" ht="18" customHeight="1" x14ac:dyDescent="0.25">
      <c r="A5" s="166" t="s">
        <v>118</v>
      </c>
      <c r="B5" s="166" t="s">
        <v>119</v>
      </c>
      <c r="C5" s="167">
        <v>54</v>
      </c>
      <c r="D5" s="168">
        <v>253.8</v>
      </c>
      <c r="E5" s="168">
        <v>105.35</v>
      </c>
      <c r="F5" s="166" t="s">
        <v>112</v>
      </c>
      <c r="G5" s="169">
        <v>4.7</v>
      </c>
      <c r="H5" s="169">
        <v>1.95</v>
      </c>
      <c r="I5" s="168">
        <v>148.44999999999999</v>
      </c>
      <c r="J5" s="168">
        <v>58.490900000000003</v>
      </c>
      <c r="K5" s="167" t="s">
        <v>113</v>
      </c>
      <c r="L5" s="168" t="s">
        <v>113</v>
      </c>
    </row>
    <row r="6" spans="1:12" ht="18" customHeight="1" x14ac:dyDescent="0.25">
      <c r="A6" s="166" t="s">
        <v>122</v>
      </c>
      <c r="B6" s="166" t="s">
        <v>123</v>
      </c>
      <c r="C6" s="167">
        <v>114</v>
      </c>
      <c r="D6" s="168">
        <v>400.14</v>
      </c>
      <c r="E6" s="168">
        <v>175.22</v>
      </c>
      <c r="F6" s="166" t="s">
        <v>112</v>
      </c>
      <c r="G6" s="169">
        <v>3.51</v>
      </c>
      <c r="H6" s="169">
        <v>1.54</v>
      </c>
      <c r="I6" s="168">
        <v>224.92</v>
      </c>
      <c r="J6" s="168">
        <v>56.210299999999997</v>
      </c>
      <c r="K6" s="167" t="s">
        <v>113</v>
      </c>
      <c r="L6" s="168" t="s">
        <v>113</v>
      </c>
    </row>
    <row r="7" spans="1:12" ht="18" customHeight="1" x14ac:dyDescent="0.25">
      <c r="A7" s="166" t="s">
        <v>126</v>
      </c>
      <c r="B7" s="166" t="s">
        <v>127</v>
      </c>
      <c r="C7" s="167">
        <v>108</v>
      </c>
      <c r="D7" s="168">
        <v>507.6</v>
      </c>
      <c r="E7" s="168">
        <v>210.6</v>
      </c>
      <c r="F7" s="166" t="s">
        <v>112</v>
      </c>
      <c r="G7" s="169">
        <v>4.7</v>
      </c>
      <c r="H7" s="169">
        <v>1.95</v>
      </c>
      <c r="I7" s="168">
        <v>297</v>
      </c>
      <c r="J7" s="168">
        <v>58.510599999999997</v>
      </c>
      <c r="K7" s="167" t="s">
        <v>113</v>
      </c>
      <c r="L7" s="168" t="s">
        <v>113</v>
      </c>
    </row>
    <row r="8" spans="1:12" ht="18" customHeight="1" x14ac:dyDescent="0.25">
      <c r="A8" s="166" t="s">
        <v>132</v>
      </c>
      <c r="B8" s="166" t="s">
        <v>133</v>
      </c>
      <c r="C8" s="167">
        <v>1656</v>
      </c>
      <c r="D8" s="168">
        <v>5790.96</v>
      </c>
      <c r="E8" s="168">
        <v>3312</v>
      </c>
      <c r="F8" s="166" t="s">
        <v>112</v>
      </c>
      <c r="G8" s="169">
        <v>3.5</v>
      </c>
      <c r="H8" s="169">
        <v>2</v>
      </c>
      <c r="I8" s="168">
        <v>2478.96</v>
      </c>
      <c r="J8" s="168">
        <v>42.807400000000001</v>
      </c>
      <c r="K8" s="167" t="s">
        <v>113</v>
      </c>
      <c r="L8" s="168" t="s">
        <v>113</v>
      </c>
    </row>
    <row r="9" spans="1:12" ht="18" customHeight="1" x14ac:dyDescent="0.25">
      <c r="A9" s="166" t="s">
        <v>134</v>
      </c>
      <c r="B9" s="166" t="s">
        <v>135</v>
      </c>
      <c r="C9" s="167">
        <v>1704</v>
      </c>
      <c r="D9" s="168">
        <v>5976.54</v>
      </c>
      <c r="E9" s="168">
        <v>2816.72</v>
      </c>
      <c r="F9" s="166" t="s">
        <v>112</v>
      </c>
      <c r="G9" s="169">
        <v>3.51</v>
      </c>
      <c r="H9" s="169">
        <v>1.65</v>
      </c>
      <c r="I9" s="168">
        <v>3159.82</v>
      </c>
      <c r="J9" s="168">
        <v>52.870399999999997</v>
      </c>
      <c r="K9" s="167" t="s">
        <v>113</v>
      </c>
      <c r="L9" s="168" t="s">
        <v>113</v>
      </c>
    </row>
    <row r="10" spans="1:12" ht="18" customHeight="1" x14ac:dyDescent="0.25">
      <c r="A10" s="166" t="s">
        <v>136</v>
      </c>
      <c r="B10" s="166" t="s">
        <v>137</v>
      </c>
      <c r="C10" s="167">
        <v>1524</v>
      </c>
      <c r="D10" s="168">
        <v>5323.68</v>
      </c>
      <c r="E10" s="168">
        <v>3174.49</v>
      </c>
      <c r="F10" s="166" t="s">
        <v>112</v>
      </c>
      <c r="G10" s="169">
        <v>3.49</v>
      </c>
      <c r="H10" s="169">
        <v>2.08</v>
      </c>
      <c r="I10" s="168">
        <v>2149.19</v>
      </c>
      <c r="J10" s="168">
        <v>40.370399999999997</v>
      </c>
      <c r="K10" s="167" t="s">
        <v>113</v>
      </c>
      <c r="L10" s="168" t="s">
        <v>113</v>
      </c>
    </row>
    <row r="11" spans="1:12" ht="18" customHeight="1" x14ac:dyDescent="0.25">
      <c r="A11" s="166" t="s">
        <v>138</v>
      </c>
      <c r="B11" s="166" t="s">
        <v>139</v>
      </c>
      <c r="C11" s="167">
        <v>1878</v>
      </c>
      <c r="D11" s="168">
        <v>6564.96</v>
      </c>
      <c r="E11" s="168">
        <v>3686.51</v>
      </c>
      <c r="F11" s="166" t="s">
        <v>112</v>
      </c>
      <c r="G11" s="169">
        <v>3.5</v>
      </c>
      <c r="H11" s="169">
        <v>1.96</v>
      </c>
      <c r="I11" s="168">
        <v>2878.45</v>
      </c>
      <c r="J11" s="168">
        <v>43.845700000000001</v>
      </c>
      <c r="K11" s="167" t="s">
        <v>113</v>
      </c>
      <c r="L11" s="168" t="s">
        <v>113</v>
      </c>
    </row>
    <row r="12" spans="1:12" ht="18" customHeight="1" x14ac:dyDescent="0.25">
      <c r="A12" s="166" t="s">
        <v>203</v>
      </c>
      <c r="B12" s="166" t="s">
        <v>204</v>
      </c>
      <c r="C12" s="167">
        <v>48</v>
      </c>
      <c r="D12" s="168">
        <v>81.599999999999994</v>
      </c>
      <c r="E12" s="168">
        <v>31.68</v>
      </c>
      <c r="F12" s="166" t="s">
        <v>112</v>
      </c>
      <c r="G12" s="169">
        <v>1.7</v>
      </c>
      <c r="H12" s="169">
        <v>0.66</v>
      </c>
      <c r="I12" s="168">
        <v>49.92</v>
      </c>
      <c r="J12" s="168">
        <v>61.176499999999997</v>
      </c>
      <c r="K12" s="167" t="s">
        <v>113</v>
      </c>
      <c r="L12" s="168" t="s">
        <v>113</v>
      </c>
    </row>
    <row r="13" spans="1:12" ht="18" customHeight="1" x14ac:dyDescent="0.25">
      <c r="A13" s="166" t="s">
        <v>205</v>
      </c>
      <c r="B13" s="166" t="s">
        <v>206</v>
      </c>
      <c r="C13" s="167">
        <v>60</v>
      </c>
      <c r="D13" s="168">
        <v>102</v>
      </c>
      <c r="E13" s="168">
        <v>39.36</v>
      </c>
      <c r="F13" s="166" t="s">
        <v>112</v>
      </c>
      <c r="G13" s="169">
        <v>1.7</v>
      </c>
      <c r="H13" s="169">
        <v>0.66</v>
      </c>
      <c r="I13" s="168">
        <v>62.64</v>
      </c>
      <c r="J13" s="168">
        <v>61.411799999999999</v>
      </c>
      <c r="K13" s="167" t="s">
        <v>113</v>
      </c>
      <c r="L13" s="168" t="s">
        <v>113</v>
      </c>
    </row>
    <row r="14" spans="1:12" ht="18" customHeight="1" x14ac:dyDescent="0.25">
      <c r="A14" s="166" t="s">
        <v>140</v>
      </c>
      <c r="B14" s="166" t="s">
        <v>141</v>
      </c>
      <c r="C14" s="167">
        <v>12</v>
      </c>
      <c r="D14" s="168">
        <v>20.399999999999999</v>
      </c>
      <c r="E14" s="168">
        <v>7.24</v>
      </c>
      <c r="F14" s="166" t="s">
        <v>112</v>
      </c>
      <c r="G14" s="169">
        <v>1.7</v>
      </c>
      <c r="H14" s="169">
        <v>0.6</v>
      </c>
      <c r="I14" s="168">
        <v>13.16</v>
      </c>
      <c r="J14" s="168">
        <v>64.509799999999998</v>
      </c>
      <c r="K14" s="167" t="s">
        <v>113</v>
      </c>
      <c r="L14" s="168" t="s">
        <v>113</v>
      </c>
    </row>
    <row r="15" spans="1:12" ht="18" customHeight="1" x14ac:dyDescent="0.25">
      <c r="A15" s="166" t="s">
        <v>142</v>
      </c>
      <c r="B15" s="166" t="s">
        <v>143</v>
      </c>
      <c r="C15" s="167">
        <v>960</v>
      </c>
      <c r="D15" s="168">
        <v>3496.68</v>
      </c>
      <c r="E15" s="168">
        <v>1449.6</v>
      </c>
      <c r="F15" s="166" t="s">
        <v>112</v>
      </c>
      <c r="G15" s="169">
        <v>3.64</v>
      </c>
      <c r="H15" s="169">
        <v>1.51</v>
      </c>
      <c r="I15" s="168">
        <v>2047.08</v>
      </c>
      <c r="J15" s="168">
        <v>58.543500000000002</v>
      </c>
      <c r="K15" s="167" t="s">
        <v>113</v>
      </c>
      <c r="L15" s="168" t="s">
        <v>113</v>
      </c>
    </row>
    <row r="16" spans="1:12" ht="18" customHeight="1" x14ac:dyDescent="0.25">
      <c r="A16" s="166" t="s">
        <v>144</v>
      </c>
      <c r="B16" s="166" t="s">
        <v>145</v>
      </c>
      <c r="C16" s="167">
        <v>1926</v>
      </c>
      <c r="D16" s="168">
        <v>7473.06</v>
      </c>
      <c r="E16" s="168">
        <v>2875.51</v>
      </c>
      <c r="F16" s="166" t="s">
        <v>112</v>
      </c>
      <c r="G16" s="169">
        <v>3.88</v>
      </c>
      <c r="H16" s="169">
        <v>1.49</v>
      </c>
      <c r="I16" s="168">
        <v>4597.55</v>
      </c>
      <c r="J16" s="168">
        <v>61.521700000000003</v>
      </c>
      <c r="K16" s="167" t="s">
        <v>113</v>
      </c>
      <c r="L16" s="168" t="s">
        <v>113</v>
      </c>
    </row>
    <row r="17" spans="1:12" ht="18" customHeight="1" x14ac:dyDescent="0.25">
      <c r="A17" s="166" t="s">
        <v>146</v>
      </c>
      <c r="B17" s="166" t="s">
        <v>147</v>
      </c>
      <c r="C17" s="167">
        <v>912</v>
      </c>
      <c r="D17" s="168">
        <v>3255.48</v>
      </c>
      <c r="E17" s="168">
        <v>948.48</v>
      </c>
      <c r="F17" s="166" t="s">
        <v>112</v>
      </c>
      <c r="G17" s="169">
        <v>3.57</v>
      </c>
      <c r="H17" s="169">
        <v>1.04</v>
      </c>
      <c r="I17" s="168">
        <v>2307</v>
      </c>
      <c r="J17" s="168">
        <v>70.865099999999998</v>
      </c>
      <c r="K17" s="167" t="s">
        <v>113</v>
      </c>
      <c r="L17" s="168" t="s">
        <v>113</v>
      </c>
    </row>
    <row r="18" spans="1:12" ht="18" customHeight="1" x14ac:dyDescent="0.25">
      <c r="A18" s="166" t="s">
        <v>148</v>
      </c>
      <c r="B18" s="166" t="s">
        <v>149</v>
      </c>
      <c r="C18" s="167">
        <v>798</v>
      </c>
      <c r="D18" s="168">
        <v>2743.38</v>
      </c>
      <c r="E18" s="168">
        <v>1131.57</v>
      </c>
      <c r="F18" s="166" t="s">
        <v>112</v>
      </c>
      <c r="G18" s="169">
        <v>3.44</v>
      </c>
      <c r="H18" s="169">
        <v>1.42</v>
      </c>
      <c r="I18" s="168">
        <v>1611.81</v>
      </c>
      <c r="J18" s="168">
        <v>58.752699999999997</v>
      </c>
      <c r="K18" s="167" t="s">
        <v>113</v>
      </c>
      <c r="L18" s="168" t="s">
        <v>113</v>
      </c>
    </row>
    <row r="19" spans="1:12" ht="18" customHeight="1" x14ac:dyDescent="0.25">
      <c r="A19" s="166" t="s">
        <v>150</v>
      </c>
      <c r="B19" s="166" t="s">
        <v>151</v>
      </c>
      <c r="C19" s="167">
        <v>1140</v>
      </c>
      <c r="D19" s="168">
        <v>4233.78</v>
      </c>
      <c r="E19" s="168">
        <v>1445.51</v>
      </c>
      <c r="F19" s="166" t="s">
        <v>112</v>
      </c>
      <c r="G19" s="169">
        <v>3.71</v>
      </c>
      <c r="H19" s="169">
        <v>1.27</v>
      </c>
      <c r="I19" s="168">
        <v>2788.27</v>
      </c>
      <c r="J19" s="168">
        <v>65.857699999999994</v>
      </c>
      <c r="K19" s="167" t="s">
        <v>113</v>
      </c>
      <c r="L19" s="168" t="s">
        <v>113</v>
      </c>
    </row>
    <row r="20" spans="1:12" ht="18" customHeight="1" x14ac:dyDescent="0.25">
      <c r="A20" s="166" t="s">
        <v>152</v>
      </c>
      <c r="B20" s="166" t="s">
        <v>153</v>
      </c>
      <c r="C20" s="167">
        <v>942</v>
      </c>
      <c r="D20" s="168">
        <v>3612.42</v>
      </c>
      <c r="E20" s="168">
        <v>1884</v>
      </c>
      <c r="F20" s="166" t="s">
        <v>112</v>
      </c>
      <c r="G20" s="169">
        <v>3.83</v>
      </c>
      <c r="H20" s="169">
        <v>2</v>
      </c>
      <c r="I20" s="168">
        <v>1728.42</v>
      </c>
      <c r="J20" s="168">
        <v>47.846600000000002</v>
      </c>
      <c r="K20" s="167" t="s">
        <v>113</v>
      </c>
      <c r="L20" s="168" t="s">
        <v>113</v>
      </c>
    </row>
    <row r="21" spans="1:12" ht="18" customHeight="1" x14ac:dyDescent="0.25">
      <c r="A21" s="166" t="s">
        <v>407</v>
      </c>
      <c r="B21" s="166" t="s">
        <v>408</v>
      </c>
      <c r="C21" s="167">
        <v>594</v>
      </c>
      <c r="D21" s="168">
        <v>2144.34</v>
      </c>
      <c r="E21" s="168">
        <v>1138.7</v>
      </c>
      <c r="F21" s="166" t="s">
        <v>112</v>
      </c>
      <c r="G21" s="169">
        <v>3.61</v>
      </c>
      <c r="H21" s="169">
        <v>1.92</v>
      </c>
      <c r="I21" s="168">
        <v>1005.64</v>
      </c>
      <c r="J21" s="168">
        <v>46.897399999999998</v>
      </c>
      <c r="K21" s="167" t="s">
        <v>113</v>
      </c>
      <c r="L21" s="168" t="s">
        <v>113</v>
      </c>
    </row>
    <row r="22" spans="1:12" ht="18" customHeight="1" x14ac:dyDescent="0.25">
      <c r="A22" s="166" t="s">
        <v>154</v>
      </c>
      <c r="B22" s="166" t="s">
        <v>155</v>
      </c>
      <c r="C22" s="167">
        <v>774</v>
      </c>
      <c r="D22" s="168">
        <v>3120.12</v>
      </c>
      <c r="E22" s="168">
        <v>1559.61</v>
      </c>
      <c r="F22" s="166" t="s">
        <v>112</v>
      </c>
      <c r="G22" s="169">
        <v>4.03</v>
      </c>
      <c r="H22" s="169">
        <v>2.02</v>
      </c>
      <c r="I22" s="168">
        <v>1560.51</v>
      </c>
      <c r="J22" s="168">
        <v>50.014400000000002</v>
      </c>
      <c r="K22" s="167" t="s">
        <v>113</v>
      </c>
      <c r="L22" s="168" t="s">
        <v>113</v>
      </c>
    </row>
    <row r="23" spans="1:12" ht="18" customHeight="1" x14ac:dyDescent="0.25">
      <c r="A23" s="166" t="s">
        <v>156</v>
      </c>
      <c r="B23" s="166" t="s">
        <v>157</v>
      </c>
      <c r="C23" s="167">
        <v>72</v>
      </c>
      <c r="D23" s="168">
        <v>276.48</v>
      </c>
      <c r="E23" s="168">
        <v>126</v>
      </c>
      <c r="F23" s="166" t="s">
        <v>112</v>
      </c>
      <c r="G23" s="169">
        <v>3.84</v>
      </c>
      <c r="H23" s="169">
        <v>1.75</v>
      </c>
      <c r="I23" s="168">
        <v>150.47999999999999</v>
      </c>
      <c r="J23" s="168">
        <v>54.427100000000003</v>
      </c>
      <c r="K23" s="167" t="s">
        <v>113</v>
      </c>
      <c r="L23" s="168" t="s">
        <v>113</v>
      </c>
    </row>
    <row r="24" spans="1:12" ht="18" customHeight="1" x14ac:dyDescent="0.25">
      <c r="A24" s="166" t="s">
        <v>158</v>
      </c>
      <c r="B24" s="166" t="s">
        <v>159</v>
      </c>
      <c r="C24" s="167">
        <v>270</v>
      </c>
      <c r="D24" s="168">
        <v>919.62</v>
      </c>
      <c r="E24" s="168">
        <v>367.74</v>
      </c>
      <c r="F24" s="166" t="s">
        <v>112</v>
      </c>
      <c r="G24" s="169">
        <v>3.41</v>
      </c>
      <c r="H24" s="169">
        <v>1.36</v>
      </c>
      <c r="I24" s="168">
        <v>551.88</v>
      </c>
      <c r="J24" s="168">
        <v>60.011699999999998</v>
      </c>
      <c r="K24" s="167" t="s">
        <v>113</v>
      </c>
      <c r="L24" s="168" t="s">
        <v>113</v>
      </c>
    </row>
    <row r="25" spans="1:12" ht="18" customHeight="1" x14ac:dyDescent="0.25">
      <c r="A25" s="166" t="s">
        <v>160</v>
      </c>
      <c r="B25" s="166" t="s">
        <v>161</v>
      </c>
      <c r="C25" s="167">
        <v>54</v>
      </c>
      <c r="D25" s="168">
        <v>194.94</v>
      </c>
      <c r="E25" s="168">
        <v>216</v>
      </c>
      <c r="F25" s="166" t="s">
        <v>112</v>
      </c>
      <c r="G25" s="169">
        <v>3.61</v>
      </c>
      <c r="H25" s="169">
        <v>4</v>
      </c>
      <c r="I25" s="168">
        <v>-21.06</v>
      </c>
      <c r="J25" s="168">
        <v>-10.8033</v>
      </c>
      <c r="K25" s="167" t="s">
        <v>113</v>
      </c>
      <c r="L25" s="168" t="s">
        <v>113</v>
      </c>
    </row>
    <row r="26" spans="1:12" ht="18" customHeight="1" x14ac:dyDescent="0.25">
      <c r="A26" s="166" t="s">
        <v>162</v>
      </c>
      <c r="B26" s="166" t="s">
        <v>163</v>
      </c>
      <c r="C26" s="167">
        <v>504</v>
      </c>
      <c r="D26" s="168">
        <v>1850.04</v>
      </c>
      <c r="E26" s="168">
        <v>766.08</v>
      </c>
      <c r="F26" s="166" t="s">
        <v>112</v>
      </c>
      <c r="G26" s="169">
        <v>3.67</v>
      </c>
      <c r="H26" s="169">
        <v>1.52</v>
      </c>
      <c r="I26" s="168">
        <v>1083.96</v>
      </c>
      <c r="J26" s="168">
        <v>58.591200000000001</v>
      </c>
      <c r="K26" s="167" t="s">
        <v>113</v>
      </c>
      <c r="L26" s="168" t="s">
        <v>113</v>
      </c>
    </row>
    <row r="27" spans="1:12" ht="18" customHeight="1" x14ac:dyDescent="0.25">
      <c r="A27" s="166" t="s">
        <v>164</v>
      </c>
      <c r="B27" s="166" t="s">
        <v>165</v>
      </c>
      <c r="C27" s="167">
        <v>576</v>
      </c>
      <c r="D27" s="168">
        <v>2340.36</v>
      </c>
      <c r="E27" s="168">
        <v>1088.6400000000001</v>
      </c>
      <c r="F27" s="166" t="s">
        <v>112</v>
      </c>
      <c r="G27" s="169">
        <v>4.0599999999999996</v>
      </c>
      <c r="H27" s="169">
        <v>1.89</v>
      </c>
      <c r="I27" s="168">
        <v>1251.72</v>
      </c>
      <c r="J27" s="168">
        <v>53.484099999999998</v>
      </c>
      <c r="K27" s="167" t="s">
        <v>113</v>
      </c>
      <c r="L27" s="168" t="s">
        <v>113</v>
      </c>
    </row>
    <row r="28" spans="1:12" ht="18" customHeight="1" x14ac:dyDescent="0.25">
      <c r="A28" s="166" t="s">
        <v>166</v>
      </c>
      <c r="B28" s="166" t="s">
        <v>167</v>
      </c>
      <c r="C28" s="167">
        <v>222</v>
      </c>
      <c r="D28" s="168">
        <v>844.92</v>
      </c>
      <c r="E28" s="168">
        <v>381.84</v>
      </c>
      <c r="F28" s="166" t="s">
        <v>112</v>
      </c>
      <c r="G28" s="169">
        <v>3.81</v>
      </c>
      <c r="H28" s="169">
        <v>1.72</v>
      </c>
      <c r="I28" s="168">
        <v>463.08</v>
      </c>
      <c r="J28" s="168">
        <v>54.807600000000001</v>
      </c>
      <c r="K28" s="167" t="s">
        <v>113</v>
      </c>
      <c r="L28" s="168" t="s">
        <v>113</v>
      </c>
    </row>
    <row r="29" spans="1:12" ht="18" customHeight="1" x14ac:dyDescent="0.25">
      <c r="A29" s="166" t="s">
        <v>168</v>
      </c>
      <c r="B29" s="166" t="s">
        <v>169</v>
      </c>
      <c r="C29" s="167">
        <v>228</v>
      </c>
      <c r="D29" s="168">
        <v>769.5</v>
      </c>
      <c r="E29" s="168">
        <v>344.97</v>
      </c>
      <c r="F29" s="166" t="s">
        <v>112</v>
      </c>
      <c r="G29" s="169">
        <v>3.38</v>
      </c>
      <c r="H29" s="169">
        <v>1.51</v>
      </c>
      <c r="I29" s="168">
        <v>424.53</v>
      </c>
      <c r="J29" s="168">
        <v>55.169600000000003</v>
      </c>
      <c r="K29" s="167" t="s">
        <v>113</v>
      </c>
      <c r="L29" s="168" t="s">
        <v>113</v>
      </c>
    </row>
    <row r="30" spans="1:12" ht="18" customHeight="1" x14ac:dyDescent="0.25">
      <c r="A30" s="166" t="s">
        <v>170</v>
      </c>
      <c r="B30" s="166" t="s">
        <v>171</v>
      </c>
      <c r="C30" s="167">
        <v>486</v>
      </c>
      <c r="D30" s="168">
        <v>1848.42</v>
      </c>
      <c r="E30" s="168">
        <v>818.43</v>
      </c>
      <c r="F30" s="166" t="s">
        <v>112</v>
      </c>
      <c r="G30" s="169">
        <v>3.8</v>
      </c>
      <c r="H30" s="169">
        <v>1.68</v>
      </c>
      <c r="I30" s="168">
        <v>1029.99</v>
      </c>
      <c r="J30" s="168">
        <v>55.722700000000003</v>
      </c>
      <c r="K30" s="167" t="s">
        <v>113</v>
      </c>
      <c r="L30" s="168" t="s">
        <v>113</v>
      </c>
    </row>
    <row r="31" spans="1:12" ht="18" customHeight="1" x14ac:dyDescent="0.25">
      <c r="A31" s="166" t="s">
        <v>172</v>
      </c>
      <c r="B31" s="166" t="s">
        <v>173</v>
      </c>
      <c r="C31" s="167">
        <v>54</v>
      </c>
      <c r="D31" s="168">
        <v>209.52</v>
      </c>
      <c r="E31" s="168">
        <v>54</v>
      </c>
      <c r="F31" s="166" t="s">
        <v>112</v>
      </c>
      <c r="G31" s="169">
        <v>3.88</v>
      </c>
      <c r="H31" s="169">
        <v>1</v>
      </c>
      <c r="I31" s="168">
        <v>155.52000000000001</v>
      </c>
      <c r="J31" s="168">
        <v>74.226799999999997</v>
      </c>
      <c r="K31" s="167" t="s">
        <v>113</v>
      </c>
      <c r="L31" s="168" t="s">
        <v>113</v>
      </c>
    </row>
    <row r="32" spans="1:12" ht="18" customHeight="1" x14ac:dyDescent="0.25">
      <c r="A32" s="166" t="s">
        <v>174</v>
      </c>
      <c r="B32" s="166" t="s">
        <v>175</v>
      </c>
      <c r="C32" s="167">
        <v>1182</v>
      </c>
      <c r="D32" s="168">
        <v>4580.1000000000004</v>
      </c>
      <c r="E32" s="168">
        <v>1919.59</v>
      </c>
      <c r="F32" s="166" t="s">
        <v>112</v>
      </c>
      <c r="G32" s="169">
        <v>3.87</v>
      </c>
      <c r="H32" s="169">
        <v>1.62</v>
      </c>
      <c r="I32" s="168">
        <v>2660.51</v>
      </c>
      <c r="J32" s="168">
        <v>58.088500000000003</v>
      </c>
      <c r="K32" s="167" t="s">
        <v>113</v>
      </c>
      <c r="L32" s="168" t="s">
        <v>113</v>
      </c>
    </row>
    <row r="33" spans="1:12" ht="18" customHeight="1" x14ac:dyDescent="0.25">
      <c r="A33" s="166" t="s">
        <v>176</v>
      </c>
      <c r="B33" s="166" t="s">
        <v>177</v>
      </c>
      <c r="C33" s="167">
        <v>108</v>
      </c>
      <c r="D33" s="168">
        <v>389.88</v>
      </c>
      <c r="E33" s="168">
        <v>223.99</v>
      </c>
      <c r="F33" s="166" t="s">
        <v>112</v>
      </c>
      <c r="G33" s="169">
        <v>3.61</v>
      </c>
      <c r="H33" s="169">
        <v>2.0699999999999998</v>
      </c>
      <c r="I33" s="168">
        <v>165.89</v>
      </c>
      <c r="J33" s="168">
        <v>42.548999999999999</v>
      </c>
      <c r="K33" s="167" t="s">
        <v>113</v>
      </c>
      <c r="L33" s="168" t="s">
        <v>113</v>
      </c>
    </row>
    <row r="34" spans="1:12" ht="18" customHeight="1" x14ac:dyDescent="0.25">
      <c r="A34" s="166" t="s">
        <v>178</v>
      </c>
      <c r="B34" s="166" t="s">
        <v>179</v>
      </c>
      <c r="C34" s="167">
        <v>108</v>
      </c>
      <c r="D34" s="168">
        <v>416.88</v>
      </c>
      <c r="E34" s="168">
        <v>187.6</v>
      </c>
      <c r="F34" s="166" t="s">
        <v>112</v>
      </c>
      <c r="G34" s="169">
        <v>3.86</v>
      </c>
      <c r="H34" s="169">
        <v>1.74</v>
      </c>
      <c r="I34" s="168">
        <v>229.28</v>
      </c>
      <c r="J34" s="168">
        <v>54.999000000000002</v>
      </c>
      <c r="K34" s="167" t="s">
        <v>113</v>
      </c>
      <c r="L34" s="168" t="s">
        <v>113</v>
      </c>
    </row>
    <row r="35" spans="1:12" ht="18" customHeight="1" x14ac:dyDescent="0.25">
      <c r="A35" s="166" t="s">
        <v>180</v>
      </c>
      <c r="B35" s="166" t="s">
        <v>181</v>
      </c>
      <c r="C35" s="167">
        <v>2700</v>
      </c>
      <c r="D35" s="168">
        <v>9997.56</v>
      </c>
      <c r="E35" s="168">
        <v>5518.81</v>
      </c>
      <c r="F35" s="166" t="s">
        <v>112</v>
      </c>
      <c r="G35" s="169">
        <v>3.7</v>
      </c>
      <c r="H35" s="169">
        <v>2.04</v>
      </c>
      <c r="I35" s="168">
        <v>4478.75</v>
      </c>
      <c r="J35" s="168">
        <v>44.798400000000001</v>
      </c>
      <c r="K35" s="167" t="s">
        <v>113</v>
      </c>
      <c r="L35" s="168" t="s">
        <v>113</v>
      </c>
    </row>
    <row r="36" spans="1:12" ht="18" customHeight="1" x14ac:dyDescent="0.25">
      <c r="A36" s="166" t="s">
        <v>182</v>
      </c>
      <c r="B36" s="166" t="s">
        <v>183</v>
      </c>
      <c r="C36" s="167">
        <v>300</v>
      </c>
      <c r="D36" s="168">
        <v>1013.94</v>
      </c>
      <c r="E36" s="168">
        <v>442.5</v>
      </c>
      <c r="F36" s="166" t="s">
        <v>112</v>
      </c>
      <c r="G36" s="169">
        <v>3.38</v>
      </c>
      <c r="H36" s="169">
        <v>1.48</v>
      </c>
      <c r="I36" s="168">
        <v>571.44000000000005</v>
      </c>
      <c r="J36" s="168">
        <v>56.358400000000003</v>
      </c>
      <c r="K36" s="167" t="s">
        <v>113</v>
      </c>
      <c r="L36" s="168" t="s">
        <v>113</v>
      </c>
    </row>
    <row r="37" spans="1:12" ht="18" customHeight="1" x14ac:dyDescent="0.25">
      <c r="A37" s="166" t="s">
        <v>184</v>
      </c>
      <c r="B37" s="164"/>
      <c r="C37" s="167">
        <v>22398</v>
      </c>
      <c r="D37" s="168">
        <v>81994.559999999998</v>
      </c>
      <c r="E37" s="168">
        <v>39019.589999999997</v>
      </c>
      <c r="F37" s="164"/>
      <c r="G37" s="164"/>
      <c r="H37" s="164"/>
      <c r="I37" s="168">
        <v>42974.97</v>
      </c>
      <c r="J37" s="164"/>
      <c r="K37" s="167">
        <v>0</v>
      </c>
      <c r="L37" s="168">
        <v>0</v>
      </c>
    </row>
    <row r="38" spans="1:12" ht="18" customHeight="1" x14ac:dyDescent="0.25">
      <c r="A38" s="166" t="s">
        <v>185</v>
      </c>
      <c r="B38" s="164"/>
      <c r="C38" s="164"/>
      <c r="D38" s="164"/>
      <c r="E38" s="164"/>
      <c r="F38" s="164"/>
      <c r="G38" s="169">
        <v>3.585429</v>
      </c>
      <c r="H38" s="164"/>
      <c r="I38" s="164"/>
      <c r="J38" s="164"/>
      <c r="K38" s="164"/>
      <c r="L38" s="164"/>
    </row>
    <row r="39" spans="1:12" ht="18" customHeight="1" x14ac:dyDescent="0.25"/>
    <row r="40" spans="1:12" ht="18" customHeight="1" x14ac:dyDescent="0.25"/>
    <row r="41" spans="1:12" ht="18" customHeight="1" x14ac:dyDescent="0.25"/>
    <row r="42" spans="1:12" ht="18" customHeight="1" x14ac:dyDescent="0.25"/>
    <row r="43" spans="1:12" ht="18" customHeight="1" x14ac:dyDescent="0.25"/>
    <row r="44" spans="1:12" ht="18" customHeight="1" x14ac:dyDescent="0.25"/>
    <row r="45" spans="1:12" ht="18" customHeight="1" x14ac:dyDescent="0.25"/>
    <row r="46" spans="1:12" ht="18" customHeight="1" x14ac:dyDescent="0.25"/>
    <row r="47" spans="1:12" ht="18" customHeight="1" x14ac:dyDescent="0.25"/>
    <row r="48" spans="1:12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1283"/>
  <sheetViews>
    <sheetView workbookViewId="0">
      <selection activeCell="F26" sqref="F26"/>
    </sheetView>
  </sheetViews>
  <sheetFormatPr baseColWidth="10" defaultColWidth="11.44140625" defaultRowHeight="13.2" x14ac:dyDescent="0.25"/>
  <cols>
    <col min="1" max="1" width="9" style="57" customWidth="1"/>
    <col min="2" max="2" width="9.21875" style="57" customWidth="1"/>
    <col min="3" max="3" width="10.44140625" style="57" customWidth="1"/>
    <col min="4" max="4" width="13.21875" style="57" customWidth="1"/>
    <col min="5" max="5" width="36.5546875" style="57" customWidth="1"/>
    <col min="6" max="6" width="12.77734375" style="57" customWidth="1"/>
    <col min="7" max="7" width="37" style="57" customWidth="1"/>
    <col min="8" max="8" width="7.44140625" style="57" customWidth="1"/>
    <col min="9" max="9" width="7.5546875" style="57" customWidth="1"/>
    <col min="10" max="10" width="5.77734375" style="57" customWidth="1"/>
    <col min="11" max="11" width="6.77734375" style="57" customWidth="1"/>
    <col min="12" max="12" width="10.77734375" style="57" customWidth="1"/>
    <col min="13" max="13" width="8.5546875" style="57" customWidth="1"/>
    <col min="14" max="14" width="10.77734375" style="57" customWidth="1"/>
    <col min="15" max="15" width="8.21875" style="57" customWidth="1"/>
    <col min="16" max="16" width="24.5546875" style="57" customWidth="1"/>
    <col min="17" max="17" width="10.21875" style="57" customWidth="1"/>
    <col min="18" max="18" width="10.44140625" style="57" customWidth="1"/>
    <col min="19" max="19" width="8.21875" style="57" customWidth="1"/>
    <col min="20" max="20" width="10.5546875" style="57" customWidth="1"/>
    <col min="21" max="16384" width="11.44140625" style="57"/>
  </cols>
  <sheetData>
    <row r="1" spans="1:20" ht="26.4" x14ac:dyDescent="0.25">
      <c r="A1" s="160" t="s">
        <v>346</v>
      </c>
      <c r="B1" s="160" t="s">
        <v>347</v>
      </c>
      <c r="C1" s="160" t="s">
        <v>348</v>
      </c>
      <c r="D1" s="160" t="s">
        <v>349</v>
      </c>
      <c r="E1" s="160" t="s">
        <v>350</v>
      </c>
      <c r="F1" s="160" t="s">
        <v>98</v>
      </c>
      <c r="G1" s="160" t="s">
        <v>99</v>
      </c>
      <c r="H1" s="160" t="s">
        <v>351</v>
      </c>
      <c r="I1" s="160" t="s">
        <v>352</v>
      </c>
      <c r="J1" s="160" t="s">
        <v>353</v>
      </c>
      <c r="K1" s="160" t="s">
        <v>354</v>
      </c>
      <c r="L1" s="160" t="s">
        <v>100</v>
      </c>
      <c r="M1" s="160" t="s">
        <v>355</v>
      </c>
      <c r="N1" s="160" t="s">
        <v>190</v>
      </c>
      <c r="O1" s="160" t="s">
        <v>356</v>
      </c>
      <c r="P1" s="160" t="s">
        <v>357</v>
      </c>
      <c r="Q1" s="160" t="s">
        <v>358</v>
      </c>
      <c r="R1" s="160" t="s">
        <v>359</v>
      </c>
      <c r="S1" s="160" t="s">
        <v>360</v>
      </c>
      <c r="T1" s="160" t="s">
        <v>361</v>
      </c>
    </row>
    <row r="2" spans="1:20" ht="13.5" customHeight="1" x14ac:dyDescent="0.25">
      <c r="A2" s="77" t="s">
        <v>362</v>
      </c>
      <c r="B2" s="161">
        <v>20206</v>
      </c>
      <c r="C2" s="162">
        <v>44761</v>
      </c>
      <c r="D2" s="77" t="s">
        <v>413</v>
      </c>
      <c r="E2" s="163" t="s">
        <v>414</v>
      </c>
      <c r="F2" s="77" t="s">
        <v>220</v>
      </c>
      <c r="G2" s="77" t="s">
        <v>221</v>
      </c>
      <c r="H2" s="79">
        <v>6.133</v>
      </c>
      <c r="I2" s="79">
        <v>17</v>
      </c>
      <c r="J2" s="78" t="s">
        <v>113</v>
      </c>
      <c r="K2" s="79">
        <v>17</v>
      </c>
      <c r="L2" s="81">
        <v>1</v>
      </c>
      <c r="M2" s="80">
        <v>0</v>
      </c>
      <c r="N2" s="79">
        <v>17</v>
      </c>
      <c r="O2" s="161">
        <v>4</v>
      </c>
      <c r="P2" s="77"/>
      <c r="Q2" s="162"/>
      <c r="R2" s="77" t="s">
        <v>382</v>
      </c>
      <c r="S2" s="77"/>
      <c r="T2" s="77"/>
    </row>
    <row r="3" spans="1:20" ht="13.5" customHeight="1" x14ac:dyDescent="0.25">
      <c r="A3" s="77" t="s">
        <v>362</v>
      </c>
      <c r="B3" s="161">
        <v>19743</v>
      </c>
      <c r="C3" s="162">
        <v>44732</v>
      </c>
      <c r="D3" s="77" t="s">
        <v>363</v>
      </c>
      <c r="E3" s="163" t="s">
        <v>364</v>
      </c>
      <c r="F3" s="77" t="s">
        <v>220</v>
      </c>
      <c r="G3" s="77" t="s">
        <v>221</v>
      </c>
      <c r="H3" s="79">
        <v>6.133</v>
      </c>
      <c r="I3" s="79">
        <v>17</v>
      </c>
      <c r="J3" s="78" t="s">
        <v>113</v>
      </c>
      <c r="K3" s="79">
        <v>17</v>
      </c>
      <c r="L3" s="81">
        <v>1</v>
      </c>
      <c r="M3" s="80">
        <v>0</v>
      </c>
      <c r="N3" s="79">
        <v>17</v>
      </c>
      <c r="O3" s="161">
        <v>4</v>
      </c>
      <c r="P3" s="77"/>
      <c r="Q3" s="162"/>
      <c r="R3" s="77"/>
      <c r="S3" s="77"/>
      <c r="T3" s="77"/>
    </row>
    <row r="4" spans="1:20" ht="13.5" customHeight="1" x14ac:dyDescent="0.25">
      <c r="A4" s="77" t="s">
        <v>362</v>
      </c>
      <c r="B4" s="161">
        <v>20221</v>
      </c>
      <c r="C4" s="162">
        <v>44761</v>
      </c>
      <c r="D4" s="77" t="s">
        <v>447</v>
      </c>
      <c r="E4" s="163" t="s">
        <v>448</v>
      </c>
      <c r="F4" s="77" t="s">
        <v>220</v>
      </c>
      <c r="G4" s="77" t="s">
        <v>221</v>
      </c>
      <c r="H4" s="79">
        <v>6.133</v>
      </c>
      <c r="I4" s="79">
        <v>12.5</v>
      </c>
      <c r="J4" s="78" t="s">
        <v>113</v>
      </c>
      <c r="K4" s="79">
        <v>12.5</v>
      </c>
      <c r="L4" s="81">
        <v>2</v>
      </c>
      <c r="M4" s="80">
        <v>7.4649999999999999</v>
      </c>
      <c r="N4" s="79">
        <v>25</v>
      </c>
      <c r="O4" s="161">
        <v>4</v>
      </c>
      <c r="P4" s="77"/>
      <c r="Q4" s="162"/>
      <c r="R4" s="77" t="s">
        <v>366</v>
      </c>
      <c r="S4" s="77"/>
      <c r="T4" s="77"/>
    </row>
    <row r="5" spans="1:20" ht="13.5" customHeight="1" x14ac:dyDescent="0.25">
      <c r="A5" s="77" t="s">
        <v>362</v>
      </c>
      <c r="B5" s="161">
        <v>19700</v>
      </c>
      <c r="C5" s="162">
        <v>44726</v>
      </c>
      <c r="D5" s="77" t="s">
        <v>369</v>
      </c>
      <c r="E5" s="163" t="s">
        <v>370</v>
      </c>
      <c r="F5" s="77" t="s">
        <v>222</v>
      </c>
      <c r="G5" s="77" t="s">
        <v>223</v>
      </c>
      <c r="H5" s="79">
        <v>8.093</v>
      </c>
      <c r="I5" s="79">
        <v>17</v>
      </c>
      <c r="J5" s="78" t="s">
        <v>113</v>
      </c>
      <c r="K5" s="79">
        <v>17</v>
      </c>
      <c r="L5" s="81">
        <v>1</v>
      </c>
      <c r="M5" s="80">
        <v>0</v>
      </c>
      <c r="N5" s="79">
        <v>17</v>
      </c>
      <c r="O5" s="161">
        <v>4</v>
      </c>
      <c r="P5" s="77"/>
      <c r="Q5" s="162"/>
      <c r="R5" s="77" t="s">
        <v>366</v>
      </c>
      <c r="S5" s="77"/>
      <c r="T5" s="77"/>
    </row>
    <row r="6" spans="1:20" ht="13.5" customHeight="1" x14ac:dyDescent="0.25">
      <c r="A6" s="77" t="s">
        <v>362</v>
      </c>
      <c r="B6" s="161">
        <v>19743</v>
      </c>
      <c r="C6" s="162">
        <v>44732</v>
      </c>
      <c r="D6" s="77" t="s">
        <v>363</v>
      </c>
      <c r="E6" s="163" t="s">
        <v>364</v>
      </c>
      <c r="F6" s="77" t="s">
        <v>222</v>
      </c>
      <c r="G6" s="77" t="s">
        <v>223</v>
      </c>
      <c r="H6" s="79">
        <v>8.093</v>
      </c>
      <c r="I6" s="79">
        <v>17</v>
      </c>
      <c r="J6" s="78" t="s">
        <v>113</v>
      </c>
      <c r="K6" s="79">
        <v>17</v>
      </c>
      <c r="L6" s="81">
        <v>1</v>
      </c>
      <c r="M6" s="80">
        <v>0</v>
      </c>
      <c r="N6" s="79">
        <v>17</v>
      </c>
      <c r="O6" s="161">
        <v>4</v>
      </c>
      <c r="P6" s="77"/>
      <c r="Q6" s="162"/>
      <c r="R6" s="77"/>
      <c r="S6" s="77"/>
      <c r="T6" s="77"/>
    </row>
    <row r="7" spans="1:20" ht="13.5" customHeight="1" x14ac:dyDescent="0.25">
      <c r="A7" s="77" t="s">
        <v>362</v>
      </c>
      <c r="B7" s="161">
        <v>20185</v>
      </c>
      <c r="C7" s="162">
        <v>44760</v>
      </c>
      <c r="D7" s="77" t="s">
        <v>409</v>
      </c>
      <c r="E7" s="163" t="s">
        <v>410</v>
      </c>
      <c r="F7" s="77" t="s">
        <v>222</v>
      </c>
      <c r="G7" s="77" t="s">
        <v>223</v>
      </c>
      <c r="H7" s="79">
        <v>8.093</v>
      </c>
      <c r="I7" s="79">
        <v>17</v>
      </c>
      <c r="J7" s="78" t="s">
        <v>113</v>
      </c>
      <c r="K7" s="79">
        <v>17</v>
      </c>
      <c r="L7" s="81">
        <v>1</v>
      </c>
      <c r="M7" s="80">
        <v>0</v>
      </c>
      <c r="N7" s="79">
        <v>17</v>
      </c>
      <c r="O7" s="161">
        <v>4</v>
      </c>
      <c r="P7" s="77"/>
      <c r="Q7" s="162"/>
      <c r="R7" s="77" t="s">
        <v>366</v>
      </c>
      <c r="S7" s="77" t="s">
        <v>365</v>
      </c>
      <c r="T7" s="77" t="s">
        <v>380</v>
      </c>
    </row>
    <row r="8" spans="1:20" ht="13.5" customHeight="1" x14ac:dyDescent="0.25">
      <c r="A8" s="77" t="s">
        <v>362</v>
      </c>
      <c r="B8" s="161">
        <v>20221</v>
      </c>
      <c r="C8" s="162">
        <v>44761</v>
      </c>
      <c r="D8" s="77" t="s">
        <v>447</v>
      </c>
      <c r="E8" s="163" t="s">
        <v>448</v>
      </c>
      <c r="F8" s="77" t="s">
        <v>222</v>
      </c>
      <c r="G8" s="77" t="s">
        <v>223</v>
      </c>
      <c r="H8" s="79">
        <v>8.093</v>
      </c>
      <c r="I8" s="79">
        <v>12.5</v>
      </c>
      <c r="J8" s="78" t="s">
        <v>113</v>
      </c>
      <c r="K8" s="79">
        <v>12.5</v>
      </c>
      <c r="L8" s="81">
        <v>1</v>
      </c>
      <c r="M8" s="80">
        <v>0</v>
      </c>
      <c r="N8" s="79">
        <v>12.5</v>
      </c>
      <c r="O8" s="161">
        <v>4</v>
      </c>
      <c r="P8" s="77"/>
      <c r="Q8" s="162"/>
      <c r="R8" s="77" t="s">
        <v>366</v>
      </c>
      <c r="S8" s="77"/>
      <c r="T8" s="77"/>
    </row>
    <row r="9" spans="1:20" ht="13.5" customHeight="1" x14ac:dyDescent="0.25">
      <c r="A9" s="77" t="s">
        <v>362</v>
      </c>
      <c r="B9" s="161">
        <v>20206</v>
      </c>
      <c r="C9" s="162">
        <v>44761</v>
      </c>
      <c r="D9" s="77" t="s">
        <v>413</v>
      </c>
      <c r="E9" s="163" t="s">
        <v>414</v>
      </c>
      <c r="F9" s="77" t="s">
        <v>224</v>
      </c>
      <c r="G9" s="77" t="s">
        <v>225</v>
      </c>
      <c r="H9" s="79">
        <v>6.0570000000000004</v>
      </c>
      <c r="I9" s="79">
        <v>15</v>
      </c>
      <c r="J9" s="78" t="s">
        <v>113</v>
      </c>
      <c r="K9" s="79">
        <v>15</v>
      </c>
      <c r="L9" s="81">
        <v>1</v>
      </c>
      <c r="M9" s="80">
        <v>0</v>
      </c>
      <c r="N9" s="79">
        <v>15</v>
      </c>
      <c r="O9" s="161">
        <v>4</v>
      </c>
      <c r="P9" s="77"/>
      <c r="Q9" s="162"/>
      <c r="R9" s="77" t="s">
        <v>382</v>
      </c>
      <c r="S9" s="77"/>
      <c r="T9" s="77"/>
    </row>
    <row r="10" spans="1:20" ht="13.5" customHeight="1" x14ac:dyDescent="0.25">
      <c r="A10" s="77" t="s">
        <v>362</v>
      </c>
      <c r="B10" s="161">
        <v>20197</v>
      </c>
      <c r="C10" s="162">
        <v>44761</v>
      </c>
      <c r="D10" s="77" t="s">
        <v>415</v>
      </c>
      <c r="E10" s="163" t="s">
        <v>416</v>
      </c>
      <c r="F10" s="77" t="s">
        <v>224</v>
      </c>
      <c r="G10" s="77" t="s">
        <v>225</v>
      </c>
      <c r="H10" s="79">
        <v>6.0570000000000004</v>
      </c>
      <c r="I10" s="79">
        <v>15</v>
      </c>
      <c r="J10" s="78" t="s">
        <v>113</v>
      </c>
      <c r="K10" s="79">
        <v>15</v>
      </c>
      <c r="L10" s="81">
        <v>1</v>
      </c>
      <c r="M10" s="80">
        <v>0</v>
      </c>
      <c r="N10" s="79">
        <v>15</v>
      </c>
      <c r="O10" s="161">
        <v>4</v>
      </c>
      <c r="P10" s="77"/>
      <c r="Q10" s="162"/>
      <c r="R10" s="77" t="s">
        <v>366</v>
      </c>
      <c r="S10" s="77"/>
      <c r="T10" s="77"/>
    </row>
    <row r="11" spans="1:20" ht="13.5" customHeight="1" x14ac:dyDescent="0.25">
      <c r="A11" s="77" t="s">
        <v>362</v>
      </c>
      <c r="B11" s="161">
        <v>20206</v>
      </c>
      <c r="C11" s="162">
        <v>44761</v>
      </c>
      <c r="D11" s="77" t="s">
        <v>413</v>
      </c>
      <c r="E11" s="163" t="s">
        <v>414</v>
      </c>
      <c r="F11" s="77" t="s">
        <v>226</v>
      </c>
      <c r="G11" s="77" t="s">
        <v>227</v>
      </c>
      <c r="H11" s="79">
        <v>5.2949999999999999</v>
      </c>
      <c r="I11" s="79">
        <v>15</v>
      </c>
      <c r="J11" s="78" t="s">
        <v>113</v>
      </c>
      <c r="K11" s="79">
        <v>15</v>
      </c>
      <c r="L11" s="81">
        <v>2</v>
      </c>
      <c r="M11" s="80">
        <v>7.0570000000000004</v>
      </c>
      <c r="N11" s="79">
        <v>30</v>
      </c>
      <c r="O11" s="161">
        <v>4</v>
      </c>
      <c r="P11" s="77"/>
      <c r="Q11" s="162"/>
      <c r="R11" s="77" t="s">
        <v>382</v>
      </c>
      <c r="S11" s="77"/>
      <c r="T11" s="77"/>
    </row>
    <row r="12" spans="1:20" ht="13.5" customHeight="1" x14ac:dyDescent="0.25">
      <c r="A12" s="77" t="s">
        <v>362</v>
      </c>
      <c r="B12" s="161">
        <v>19700</v>
      </c>
      <c r="C12" s="162">
        <v>44726</v>
      </c>
      <c r="D12" s="77" t="s">
        <v>369</v>
      </c>
      <c r="E12" s="163" t="s">
        <v>370</v>
      </c>
      <c r="F12" s="77" t="s">
        <v>226</v>
      </c>
      <c r="G12" s="77" t="s">
        <v>227</v>
      </c>
      <c r="H12" s="79">
        <v>5.2949999999999999</v>
      </c>
      <c r="I12" s="79">
        <v>15</v>
      </c>
      <c r="J12" s="78" t="s">
        <v>113</v>
      </c>
      <c r="K12" s="79">
        <v>15</v>
      </c>
      <c r="L12" s="81">
        <v>2</v>
      </c>
      <c r="M12" s="80">
        <v>7.0570000000000004</v>
      </c>
      <c r="N12" s="79">
        <v>30</v>
      </c>
      <c r="O12" s="161">
        <v>4</v>
      </c>
      <c r="P12" s="77"/>
      <c r="Q12" s="162"/>
      <c r="R12" s="77" t="s">
        <v>366</v>
      </c>
      <c r="S12" s="77"/>
      <c r="T12" s="77"/>
    </row>
    <row r="13" spans="1:20" ht="13.5" customHeight="1" x14ac:dyDescent="0.25">
      <c r="A13" s="77" t="s">
        <v>362</v>
      </c>
      <c r="B13" s="161">
        <v>20185</v>
      </c>
      <c r="C13" s="162">
        <v>44760</v>
      </c>
      <c r="D13" s="77" t="s">
        <v>409</v>
      </c>
      <c r="E13" s="163" t="s">
        <v>410</v>
      </c>
      <c r="F13" s="77" t="s">
        <v>226</v>
      </c>
      <c r="G13" s="77" t="s">
        <v>227</v>
      </c>
      <c r="H13" s="79">
        <v>5.2949999999999999</v>
      </c>
      <c r="I13" s="79">
        <v>15</v>
      </c>
      <c r="J13" s="78" t="s">
        <v>113</v>
      </c>
      <c r="K13" s="79">
        <v>15</v>
      </c>
      <c r="L13" s="81">
        <v>2</v>
      </c>
      <c r="M13" s="80">
        <v>7.0570000000000004</v>
      </c>
      <c r="N13" s="79">
        <v>30</v>
      </c>
      <c r="O13" s="161">
        <v>4</v>
      </c>
      <c r="P13" s="77"/>
      <c r="Q13" s="162"/>
      <c r="R13" s="77" t="s">
        <v>366</v>
      </c>
      <c r="S13" s="77" t="s">
        <v>365</v>
      </c>
      <c r="T13" s="77" t="s">
        <v>380</v>
      </c>
    </row>
    <row r="14" spans="1:20" ht="13.5" customHeight="1" x14ac:dyDescent="0.25">
      <c r="A14" s="77" t="s">
        <v>362</v>
      </c>
      <c r="B14" s="161">
        <v>20221</v>
      </c>
      <c r="C14" s="162">
        <v>44761</v>
      </c>
      <c r="D14" s="77" t="s">
        <v>447</v>
      </c>
      <c r="E14" s="163" t="s">
        <v>448</v>
      </c>
      <c r="F14" s="77" t="s">
        <v>226</v>
      </c>
      <c r="G14" s="77" t="s">
        <v>227</v>
      </c>
      <c r="H14" s="79">
        <v>5.2949999999999999</v>
      </c>
      <c r="I14" s="79">
        <v>12.5</v>
      </c>
      <c r="J14" s="78" t="s">
        <v>113</v>
      </c>
      <c r="K14" s="79">
        <v>12.5</v>
      </c>
      <c r="L14" s="81">
        <v>2</v>
      </c>
      <c r="M14" s="80">
        <v>7.4649999999999999</v>
      </c>
      <c r="N14" s="79">
        <v>25</v>
      </c>
      <c r="O14" s="161">
        <v>4</v>
      </c>
      <c r="P14" s="77"/>
      <c r="Q14" s="162"/>
      <c r="R14" s="77" t="s">
        <v>366</v>
      </c>
      <c r="S14" s="77"/>
      <c r="T14" s="77"/>
    </row>
    <row r="15" spans="1:20" ht="13.5" customHeight="1" x14ac:dyDescent="0.25">
      <c r="A15" s="77" t="s">
        <v>362</v>
      </c>
      <c r="B15" s="161">
        <v>20206</v>
      </c>
      <c r="C15" s="162">
        <v>44761</v>
      </c>
      <c r="D15" s="77" t="s">
        <v>413</v>
      </c>
      <c r="E15" s="163" t="s">
        <v>414</v>
      </c>
      <c r="F15" s="77" t="s">
        <v>228</v>
      </c>
      <c r="G15" s="77" t="s">
        <v>229</v>
      </c>
      <c r="H15" s="79">
        <v>5.7190000000000003</v>
      </c>
      <c r="I15" s="79">
        <v>15</v>
      </c>
      <c r="J15" s="78" t="s">
        <v>113</v>
      </c>
      <c r="K15" s="79">
        <v>15</v>
      </c>
      <c r="L15" s="81">
        <v>2</v>
      </c>
      <c r="M15" s="80">
        <v>7.0570000000000004</v>
      </c>
      <c r="N15" s="79">
        <v>30</v>
      </c>
      <c r="O15" s="161">
        <v>4</v>
      </c>
      <c r="P15" s="77"/>
      <c r="Q15" s="162"/>
      <c r="R15" s="77" t="s">
        <v>382</v>
      </c>
      <c r="S15" s="77"/>
      <c r="T15" s="77"/>
    </row>
    <row r="16" spans="1:20" ht="13.5" customHeight="1" x14ac:dyDescent="0.25">
      <c r="A16" s="77" t="s">
        <v>362</v>
      </c>
      <c r="B16" s="161">
        <v>19700</v>
      </c>
      <c r="C16" s="162">
        <v>44726</v>
      </c>
      <c r="D16" s="77" t="s">
        <v>369</v>
      </c>
      <c r="E16" s="163" t="s">
        <v>370</v>
      </c>
      <c r="F16" s="77" t="s">
        <v>228</v>
      </c>
      <c r="G16" s="77" t="s">
        <v>229</v>
      </c>
      <c r="H16" s="79">
        <v>5.7190000000000003</v>
      </c>
      <c r="I16" s="79">
        <v>15</v>
      </c>
      <c r="J16" s="78" t="s">
        <v>113</v>
      </c>
      <c r="K16" s="79">
        <v>15</v>
      </c>
      <c r="L16" s="81">
        <v>1</v>
      </c>
      <c r="M16" s="80">
        <v>0</v>
      </c>
      <c r="N16" s="79">
        <v>15</v>
      </c>
      <c r="O16" s="161">
        <v>4</v>
      </c>
      <c r="P16" s="77"/>
      <c r="Q16" s="162"/>
      <c r="R16" s="77" t="s">
        <v>366</v>
      </c>
      <c r="S16" s="77"/>
      <c r="T16" s="77"/>
    </row>
    <row r="17" spans="1:20" ht="13.5" customHeight="1" x14ac:dyDescent="0.25">
      <c r="A17" s="77" t="s">
        <v>362</v>
      </c>
      <c r="B17" s="161">
        <v>19743</v>
      </c>
      <c r="C17" s="162">
        <v>44732</v>
      </c>
      <c r="D17" s="77" t="s">
        <v>363</v>
      </c>
      <c r="E17" s="163" t="s">
        <v>364</v>
      </c>
      <c r="F17" s="77" t="s">
        <v>228</v>
      </c>
      <c r="G17" s="77" t="s">
        <v>229</v>
      </c>
      <c r="H17" s="79">
        <v>5.7190000000000003</v>
      </c>
      <c r="I17" s="79">
        <v>15</v>
      </c>
      <c r="J17" s="78" t="s">
        <v>113</v>
      </c>
      <c r="K17" s="79">
        <v>15</v>
      </c>
      <c r="L17" s="81">
        <v>4</v>
      </c>
      <c r="M17" s="80">
        <v>7.0570000000000004</v>
      </c>
      <c r="N17" s="79">
        <v>60</v>
      </c>
      <c r="O17" s="161">
        <v>4</v>
      </c>
      <c r="P17" s="77"/>
      <c r="Q17" s="162"/>
      <c r="R17" s="77"/>
      <c r="S17" s="77"/>
      <c r="T17" s="77"/>
    </row>
    <row r="18" spans="1:20" ht="13.5" customHeight="1" x14ac:dyDescent="0.25">
      <c r="A18" s="77" t="s">
        <v>362</v>
      </c>
      <c r="B18" s="161">
        <v>20197</v>
      </c>
      <c r="C18" s="162">
        <v>44761</v>
      </c>
      <c r="D18" s="77" t="s">
        <v>415</v>
      </c>
      <c r="E18" s="163" t="s">
        <v>416</v>
      </c>
      <c r="F18" s="77" t="s">
        <v>228</v>
      </c>
      <c r="G18" s="77" t="s">
        <v>229</v>
      </c>
      <c r="H18" s="79">
        <v>5.7190000000000003</v>
      </c>
      <c r="I18" s="79">
        <v>15</v>
      </c>
      <c r="J18" s="78" t="s">
        <v>113</v>
      </c>
      <c r="K18" s="79">
        <v>15</v>
      </c>
      <c r="L18" s="81">
        <v>1</v>
      </c>
      <c r="M18" s="80">
        <v>0</v>
      </c>
      <c r="N18" s="79">
        <v>15</v>
      </c>
      <c r="O18" s="161">
        <v>4</v>
      </c>
      <c r="P18" s="77"/>
      <c r="Q18" s="162"/>
      <c r="R18" s="77" t="s">
        <v>366</v>
      </c>
      <c r="S18" s="77"/>
      <c r="T18" s="77"/>
    </row>
    <row r="19" spans="1:20" ht="13.5" customHeight="1" x14ac:dyDescent="0.25">
      <c r="A19" s="77" t="s">
        <v>362</v>
      </c>
      <c r="B19" s="161">
        <v>20217</v>
      </c>
      <c r="C19" s="162">
        <v>44761</v>
      </c>
      <c r="D19" s="77" t="s">
        <v>449</v>
      </c>
      <c r="E19" s="163" t="s">
        <v>450</v>
      </c>
      <c r="F19" s="77" t="s">
        <v>228</v>
      </c>
      <c r="G19" s="77" t="s">
        <v>229</v>
      </c>
      <c r="H19" s="79">
        <v>5.7190000000000003</v>
      </c>
      <c r="I19" s="79">
        <v>15</v>
      </c>
      <c r="J19" s="78" t="s">
        <v>113</v>
      </c>
      <c r="K19" s="79">
        <v>15</v>
      </c>
      <c r="L19" s="81">
        <v>1</v>
      </c>
      <c r="M19" s="80">
        <v>0</v>
      </c>
      <c r="N19" s="79">
        <v>15</v>
      </c>
      <c r="O19" s="161">
        <v>4</v>
      </c>
      <c r="P19" s="77"/>
      <c r="Q19" s="162"/>
      <c r="R19" s="77" t="s">
        <v>366</v>
      </c>
      <c r="S19" s="77"/>
      <c r="T19" s="77"/>
    </row>
    <row r="20" spans="1:20" ht="13.5" customHeight="1" x14ac:dyDescent="0.25">
      <c r="A20" s="77" t="s">
        <v>362</v>
      </c>
      <c r="B20" s="161">
        <v>20206</v>
      </c>
      <c r="C20" s="162">
        <v>44761</v>
      </c>
      <c r="D20" s="77" t="s">
        <v>413</v>
      </c>
      <c r="E20" s="163" t="s">
        <v>414</v>
      </c>
      <c r="F20" s="77" t="s">
        <v>230</v>
      </c>
      <c r="G20" s="77" t="s">
        <v>231</v>
      </c>
      <c r="H20" s="79">
        <v>5.0330000000000004</v>
      </c>
      <c r="I20" s="79">
        <v>15</v>
      </c>
      <c r="J20" s="78" t="s">
        <v>113</v>
      </c>
      <c r="K20" s="79">
        <v>15</v>
      </c>
      <c r="L20" s="81">
        <v>2</v>
      </c>
      <c r="M20" s="80">
        <v>7.4649999999999999</v>
      </c>
      <c r="N20" s="79">
        <v>30</v>
      </c>
      <c r="O20" s="161">
        <v>4</v>
      </c>
      <c r="P20" s="77"/>
      <c r="Q20" s="162"/>
      <c r="R20" s="77" t="s">
        <v>382</v>
      </c>
      <c r="S20" s="77"/>
      <c r="T20" s="77"/>
    </row>
    <row r="21" spans="1:20" ht="13.5" customHeight="1" x14ac:dyDescent="0.25">
      <c r="A21" s="77" t="s">
        <v>362</v>
      </c>
      <c r="B21" s="161">
        <v>19700</v>
      </c>
      <c r="C21" s="162">
        <v>44726</v>
      </c>
      <c r="D21" s="77" t="s">
        <v>369</v>
      </c>
      <c r="E21" s="163" t="s">
        <v>370</v>
      </c>
      <c r="F21" s="77" t="s">
        <v>230</v>
      </c>
      <c r="G21" s="77" t="s">
        <v>231</v>
      </c>
      <c r="H21" s="79">
        <v>5.0330000000000004</v>
      </c>
      <c r="I21" s="79">
        <v>15</v>
      </c>
      <c r="J21" s="78" t="s">
        <v>113</v>
      </c>
      <c r="K21" s="79">
        <v>15</v>
      </c>
      <c r="L21" s="81">
        <v>1</v>
      </c>
      <c r="M21" s="80">
        <v>0</v>
      </c>
      <c r="N21" s="79">
        <v>15</v>
      </c>
      <c r="O21" s="161">
        <v>4</v>
      </c>
      <c r="P21" s="77"/>
      <c r="Q21" s="162"/>
      <c r="R21" s="77" t="s">
        <v>366</v>
      </c>
      <c r="S21" s="77"/>
      <c r="T21" s="77"/>
    </row>
    <row r="22" spans="1:20" ht="13.5" customHeight="1" x14ac:dyDescent="0.25">
      <c r="A22" s="77" t="s">
        <v>362</v>
      </c>
      <c r="B22" s="161">
        <v>19743</v>
      </c>
      <c r="C22" s="162">
        <v>44732</v>
      </c>
      <c r="D22" s="77" t="s">
        <v>363</v>
      </c>
      <c r="E22" s="163" t="s">
        <v>364</v>
      </c>
      <c r="F22" s="77" t="s">
        <v>230</v>
      </c>
      <c r="G22" s="77" t="s">
        <v>231</v>
      </c>
      <c r="H22" s="79">
        <v>5.0330000000000004</v>
      </c>
      <c r="I22" s="79">
        <v>15</v>
      </c>
      <c r="J22" s="78" t="s">
        <v>113</v>
      </c>
      <c r="K22" s="79">
        <v>15</v>
      </c>
      <c r="L22" s="81">
        <v>1</v>
      </c>
      <c r="M22" s="80">
        <v>0</v>
      </c>
      <c r="N22" s="79">
        <v>15</v>
      </c>
      <c r="O22" s="161">
        <v>4</v>
      </c>
      <c r="P22" s="77"/>
      <c r="Q22" s="162"/>
      <c r="R22" s="77"/>
      <c r="S22" s="77"/>
      <c r="T22" s="77"/>
    </row>
    <row r="23" spans="1:20" ht="13.5" customHeight="1" x14ac:dyDescent="0.25">
      <c r="A23" s="77" t="s">
        <v>362</v>
      </c>
      <c r="B23" s="161">
        <v>20185</v>
      </c>
      <c r="C23" s="162">
        <v>44760</v>
      </c>
      <c r="D23" s="77" t="s">
        <v>409</v>
      </c>
      <c r="E23" s="163" t="s">
        <v>410</v>
      </c>
      <c r="F23" s="77" t="s">
        <v>230</v>
      </c>
      <c r="G23" s="77" t="s">
        <v>231</v>
      </c>
      <c r="H23" s="79">
        <v>5.0330000000000004</v>
      </c>
      <c r="I23" s="79">
        <v>15</v>
      </c>
      <c r="J23" s="78" t="s">
        <v>113</v>
      </c>
      <c r="K23" s="79">
        <v>15</v>
      </c>
      <c r="L23" s="81">
        <v>1</v>
      </c>
      <c r="M23" s="80">
        <v>0</v>
      </c>
      <c r="N23" s="79">
        <v>15</v>
      </c>
      <c r="O23" s="161">
        <v>4</v>
      </c>
      <c r="P23" s="77"/>
      <c r="Q23" s="162"/>
      <c r="R23" s="77" t="s">
        <v>366</v>
      </c>
      <c r="S23" s="77" t="s">
        <v>365</v>
      </c>
      <c r="T23" s="77" t="s">
        <v>380</v>
      </c>
    </row>
    <row r="24" spans="1:20" ht="13.5" customHeight="1" x14ac:dyDescent="0.25">
      <c r="A24" s="77" t="s">
        <v>362</v>
      </c>
      <c r="B24" s="161">
        <v>20217</v>
      </c>
      <c r="C24" s="162">
        <v>44761</v>
      </c>
      <c r="D24" s="77" t="s">
        <v>449</v>
      </c>
      <c r="E24" s="163" t="s">
        <v>450</v>
      </c>
      <c r="F24" s="77" t="s">
        <v>230</v>
      </c>
      <c r="G24" s="77" t="s">
        <v>231</v>
      </c>
      <c r="H24" s="79">
        <v>5.0330000000000004</v>
      </c>
      <c r="I24" s="79">
        <v>15</v>
      </c>
      <c r="J24" s="78" t="s">
        <v>113</v>
      </c>
      <c r="K24" s="79">
        <v>15</v>
      </c>
      <c r="L24" s="81">
        <v>2</v>
      </c>
      <c r="M24" s="80">
        <v>7.4649999999999999</v>
      </c>
      <c r="N24" s="79">
        <v>30</v>
      </c>
      <c r="O24" s="161">
        <v>4</v>
      </c>
      <c r="P24" s="77"/>
      <c r="Q24" s="162"/>
      <c r="R24" s="77" t="s">
        <v>366</v>
      </c>
      <c r="S24" s="77"/>
      <c r="T24" s="77"/>
    </row>
    <row r="25" spans="1:20" ht="13.5" customHeight="1" x14ac:dyDescent="0.25">
      <c r="A25" s="77" t="s">
        <v>362</v>
      </c>
      <c r="B25" s="161">
        <v>20218</v>
      </c>
      <c r="C25" s="162">
        <v>44761</v>
      </c>
      <c r="D25" s="77" t="s">
        <v>451</v>
      </c>
      <c r="E25" s="163" t="s">
        <v>452</v>
      </c>
      <c r="F25" s="77" t="s">
        <v>230</v>
      </c>
      <c r="G25" s="77" t="s">
        <v>231</v>
      </c>
      <c r="H25" s="79">
        <v>5.0330000000000004</v>
      </c>
      <c r="I25" s="79">
        <v>15</v>
      </c>
      <c r="J25" s="78">
        <v>5</v>
      </c>
      <c r="K25" s="79">
        <v>14.25</v>
      </c>
      <c r="L25" s="81">
        <v>3</v>
      </c>
      <c r="M25" s="80">
        <v>7.4649999999999999</v>
      </c>
      <c r="N25" s="79">
        <v>42.75</v>
      </c>
      <c r="O25" s="161">
        <v>4</v>
      </c>
      <c r="P25" s="77"/>
      <c r="Q25" s="162"/>
      <c r="R25" s="77" t="s">
        <v>366</v>
      </c>
      <c r="S25" s="77"/>
      <c r="T25" s="77"/>
    </row>
    <row r="26" spans="1:20" ht="13.5" customHeight="1" x14ac:dyDescent="0.25">
      <c r="A26" s="77" t="s">
        <v>362</v>
      </c>
      <c r="B26" s="161">
        <v>20185</v>
      </c>
      <c r="C26" s="162">
        <v>44760</v>
      </c>
      <c r="D26" s="77" t="s">
        <v>409</v>
      </c>
      <c r="E26" s="163" t="s">
        <v>410</v>
      </c>
      <c r="F26" s="77" t="s">
        <v>234</v>
      </c>
      <c r="G26" s="77" t="s">
        <v>235</v>
      </c>
      <c r="H26" s="79">
        <v>6.8289999999999997</v>
      </c>
      <c r="I26" s="79">
        <v>17</v>
      </c>
      <c r="J26" s="78" t="s">
        <v>113</v>
      </c>
      <c r="K26" s="79">
        <v>17</v>
      </c>
      <c r="L26" s="81">
        <v>1</v>
      </c>
      <c r="M26" s="80">
        <v>0</v>
      </c>
      <c r="N26" s="79">
        <v>17</v>
      </c>
      <c r="O26" s="161">
        <v>4</v>
      </c>
      <c r="P26" s="77"/>
      <c r="Q26" s="162"/>
      <c r="R26" s="77" t="s">
        <v>366</v>
      </c>
      <c r="S26" s="77" t="s">
        <v>365</v>
      </c>
      <c r="T26" s="77" t="s">
        <v>380</v>
      </c>
    </row>
    <row r="27" spans="1:20" ht="13.5" customHeight="1" x14ac:dyDescent="0.25">
      <c r="A27" s="77" t="s">
        <v>362</v>
      </c>
      <c r="B27" s="161">
        <v>20221</v>
      </c>
      <c r="C27" s="162">
        <v>44761</v>
      </c>
      <c r="D27" s="77" t="s">
        <v>447</v>
      </c>
      <c r="E27" s="163" t="s">
        <v>448</v>
      </c>
      <c r="F27" s="77" t="s">
        <v>234</v>
      </c>
      <c r="G27" s="77" t="s">
        <v>235</v>
      </c>
      <c r="H27" s="79">
        <v>6.8289999999999997</v>
      </c>
      <c r="I27" s="79">
        <v>12.5</v>
      </c>
      <c r="J27" s="78" t="s">
        <v>113</v>
      </c>
      <c r="K27" s="79">
        <v>12.5</v>
      </c>
      <c r="L27" s="81">
        <v>2</v>
      </c>
      <c r="M27" s="80">
        <v>7.4649999999999999</v>
      </c>
      <c r="N27" s="79">
        <v>25</v>
      </c>
      <c r="O27" s="161">
        <v>4</v>
      </c>
      <c r="P27" s="77"/>
      <c r="Q27" s="162"/>
      <c r="R27" s="77" t="s">
        <v>366</v>
      </c>
      <c r="S27" s="77"/>
      <c r="T27" s="77"/>
    </row>
    <row r="28" spans="1:20" ht="13.5" customHeight="1" x14ac:dyDescent="0.25">
      <c r="A28" s="77" t="s">
        <v>362</v>
      </c>
      <c r="B28" s="161">
        <v>20217</v>
      </c>
      <c r="C28" s="162">
        <v>44761</v>
      </c>
      <c r="D28" s="77" t="s">
        <v>449</v>
      </c>
      <c r="E28" s="163" t="s">
        <v>450</v>
      </c>
      <c r="F28" s="77" t="s">
        <v>234</v>
      </c>
      <c r="G28" s="77" t="s">
        <v>235</v>
      </c>
      <c r="H28" s="79">
        <v>6.8289999999999997</v>
      </c>
      <c r="I28" s="79">
        <v>17</v>
      </c>
      <c r="J28" s="78" t="s">
        <v>113</v>
      </c>
      <c r="K28" s="79">
        <v>17</v>
      </c>
      <c r="L28" s="81">
        <v>2</v>
      </c>
      <c r="M28" s="80">
        <v>7.0970000000000004</v>
      </c>
      <c r="N28" s="79">
        <v>34</v>
      </c>
      <c r="O28" s="161">
        <v>4</v>
      </c>
      <c r="P28" s="77"/>
      <c r="Q28" s="162"/>
      <c r="R28" s="77" t="s">
        <v>366</v>
      </c>
      <c r="S28" s="77"/>
      <c r="T28" s="77"/>
    </row>
    <row r="29" spans="1:20" ht="13.5" customHeight="1" x14ac:dyDescent="0.25">
      <c r="A29" s="77" t="s">
        <v>362</v>
      </c>
      <c r="B29" s="161">
        <v>20218</v>
      </c>
      <c r="C29" s="162">
        <v>44761</v>
      </c>
      <c r="D29" s="77" t="s">
        <v>451</v>
      </c>
      <c r="E29" s="163" t="s">
        <v>452</v>
      </c>
      <c r="F29" s="77" t="s">
        <v>234</v>
      </c>
      <c r="G29" s="77" t="s">
        <v>235</v>
      </c>
      <c r="H29" s="79">
        <v>6.8289999999999997</v>
      </c>
      <c r="I29" s="79">
        <v>17</v>
      </c>
      <c r="J29" s="78">
        <v>5</v>
      </c>
      <c r="K29" s="79">
        <v>16.149999999999999</v>
      </c>
      <c r="L29" s="81">
        <v>4</v>
      </c>
      <c r="M29" s="80">
        <v>7.0970000000000004</v>
      </c>
      <c r="N29" s="79">
        <v>64.599999999999994</v>
      </c>
      <c r="O29" s="161">
        <v>4</v>
      </c>
      <c r="P29" s="77"/>
      <c r="Q29" s="162"/>
      <c r="R29" s="77" t="s">
        <v>366</v>
      </c>
      <c r="S29" s="77"/>
      <c r="T29" s="77"/>
    </row>
    <row r="30" spans="1:20" ht="13.5" customHeight="1" x14ac:dyDescent="0.25">
      <c r="A30" s="77" t="s">
        <v>362</v>
      </c>
      <c r="B30" s="161">
        <v>19700</v>
      </c>
      <c r="C30" s="162">
        <v>44726</v>
      </c>
      <c r="D30" s="77" t="s">
        <v>369</v>
      </c>
      <c r="E30" s="163" t="s">
        <v>370</v>
      </c>
      <c r="F30" s="77" t="s">
        <v>236</v>
      </c>
      <c r="G30" s="77" t="s">
        <v>237</v>
      </c>
      <c r="H30" s="79">
        <v>8.3010000000000002</v>
      </c>
      <c r="I30" s="79">
        <v>17</v>
      </c>
      <c r="J30" s="78" t="s">
        <v>113</v>
      </c>
      <c r="K30" s="79">
        <v>17</v>
      </c>
      <c r="L30" s="81">
        <v>1</v>
      </c>
      <c r="M30" s="80">
        <v>0</v>
      </c>
      <c r="N30" s="79">
        <v>17</v>
      </c>
      <c r="O30" s="161">
        <v>4</v>
      </c>
      <c r="P30" s="77"/>
      <c r="Q30" s="162"/>
      <c r="R30" s="77" t="s">
        <v>366</v>
      </c>
      <c r="S30" s="77"/>
      <c r="T30" s="77"/>
    </row>
    <row r="31" spans="1:20" ht="13.5" customHeight="1" x14ac:dyDescent="0.25">
      <c r="A31" s="77" t="s">
        <v>362</v>
      </c>
      <c r="B31" s="161">
        <v>20217</v>
      </c>
      <c r="C31" s="162">
        <v>44761</v>
      </c>
      <c r="D31" s="77" t="s">
        <v>449</v>
      </c>
      <c r="E31" s="163" t="s">
        <v>450</v>
      </c>
      <c r="F31" s="77" t="s">
        <v>236</v>
      </c>
      <c r="G31" s="77" t="s">
        <v>237</v>
      </c>
      <c r="H31" s="79">
        <v>8.3010000000000002</v>
      </c>
      <c r="I31" s="79">
        <v>17</v>
      </c>
      <c r="J31" s="78" t="s">
        <v>113</v>
      </c>
      <c r="K31" s="79">
        <v>17</v>
      </c>
      <c r="L31" s="81">
        <v>2</v>
      </c>
      <c r="M31" s="80">
        <v>7.4649999999999999</v>
      </c>
      <c r="N31" s="79">
        <v>34</v>
      </c>
      <c r="O31" s="161">
        <v>4</v>
      </c>
      <c r="P31" s="77"/>
      <c r="Q31" s="162"/>
      <c r="R31" s="77" t="s">
        <v>366</v>
      </c>
      <c r="S31" s="77"/>
      <c r="T31" s="77"/>
    </row>
    <row r="32" spans="1:20" ht="13.5" customHeight="1" x14ac:dyDescent="0.25">
      <c r="A32" s="77" t="s">
        <v>362</v>
      </c>
      <c r="B32" s="161">
        <v>20218</v>
      </c>
      <c r="C32" s="162">
        <v>44761</v>
      </c>
      <c r="D32" s="77" t="s">
        <v>451</v>
      </c>
      <c r="E32" s="163" t="s">
        <v>452</v>
      </c>
      <c r="F32" s="77" t="s">
        <v>236</v>
      </c>
      <c r="G32" s="77" t="s">
        <v>237</v>
      </c>
      <c r="H32" s="79">
        <v>8.3010000000000002</v>
      </c>
      <c r="I32" s="79">
        <v>17</v>
      </c>
      <c r="J32" s="78">
        <v>5</v>
      </c>
      <c r="K32" s="79">
        <v>16.149999999999999</v>
      </c>
      <c r="L32" s="81">
        <v>5</v>
      </c>
      <c r="M32" s="80">
        <v>7.4649999999999999</v>
      </c>
      <c r="N32" s="79">
        <v>80.75</v>
      </c>
      <c r="O32" s="161">
        <v>4</v>
      </c>
      <c r="P32" s="77"/>
      <c r="Q32" s="162"/>
      <c r="R32" s="77" t="s">
        <v>366</v>
      </c>
      <c r="S32" s="77"/>
      <c r="T32" s="77"/>
    </row>
    <row r="33" spans="1:20" ht="13.5" customHeight="1" x14ac:dyDescent="0.25">
      <c r="A33" s="77" t="s">
        <v>362</v>
      </c>
      <c r="B33" s="161">
        <v>20206</v>
      </c>
      <c r="C33" s="162">
        <v>44761</v>
      </c>
      <c r="D33" s="77" t="s">
        <v>413</v>
      </c>
      <c r="E33" s="163" t="s">
        <v>414</v>
      </c>
      <c r="F33" s="77" t="s">
        <v>241</v>
      </c>
      <c r="G33" s="77" t="s">
        <v>242</v>
      </c>
      <c r="H33" s="79">
        <v>7.2240000000000002</v>
      </c>
      <c r="I33" s="79">
        <v>17</v>
      </c>
      <c r="J33" s="78" t="s">
        <v>113</v>
      </c>
      <c r="K33" s="79">
        <v>17</v>
      </c>
      <c r="L33" s="81">
        <v>1</v>
      </c>
      <c r="M33" s="80">
        <v>0</v>
      </c>
      <c r="N33" s="79">
        <v>17</v>
      </c>
      <c r="O33" s="161">
        <v>4</v>
      </c>
      <c r="P33" s="77"/>
      <c r="Q33" s="162"/>
      <c r="R33" s="77" t="s">
        <v>382</v>
      </c>
      <c r="S33" s="77"/>
      <c r="T33" s="77"/>
    </row>
    <row r="34" spans="1:20" ht="13.5" customHeight="1" x14ac:dyDescent="0.25">
      <c r="A34" s="77" t="s">
        <v>362</v>
      </c>
      <c r="B34" s="161">
        <v>19700</v>
      </c>
      <c r="C34" s="162">
        <v>44726</v>
      </c>
      <c r="D34" s="77" t="s">
        <v>369</v>
      </c>
      <c r="E34" s="163" t="s">
        <v>370</v>
      </c>
      <c r="F34" s="77" t="s">
        <v>241</v>
      </c>
      <c r="G34" s="77" t="s">
        <v>242</v>
      </c>
      <c r="H34" s="79">
        <v>7.2240000000000002</v>
      </c>
      <c r="I34" s="79">
        <v>17</v>
      </c>
      <c r="J34" s="78" t="s">
        <v>113</v>
      </c>
      <c r="K34" s="79">
        <v>17</v>
      </c>
      <c r="L34" s="81">
        <v>1</v>
      </c>
      <c r="M34" s="80">
        <v>0</v>
      </c>
      <c r="N34" s="79">
        <v>17</v>
      </c>
      <c r="O34" s="161">
        <v>4</v>
      </c>
      <c r="P34" s="77"/>
      <c r="Q34" s="162"/>
      <c r="R34" s="77" t="s">
        <v>366</v>
      </c>
      <c r="S34" s="77"/>
      <c r="T34" s="77"/>
    </row>
    <row r="35" spans="1:20" ht="13.5" customHeight="1" x14ac:dyDescent="0.25">
      <c r="A35" s="77" t="s">
        <v>362</v>
      </c>
      <c r="B35" s="161">
        <v>20185</v>
      </c>
      <c r="C35" s="162">
        <v>44760</v>
      </c>
      <c r="D35" s="77" t="s">
        <v>409</v>
      </c>
      <c r="E35" s="163" t="s">
        <v>410</v>
      </c>
      <c r="F35" s="77" t="s">
        <v>241</v>
      </c>
      <c r="G35" s="77" t="s">
        <v>242</v>
      </c>
      <c r="H35" s="79">
        <v>7.2240000000000002</v>
      </c>
      <c r="I35" s="79">
        <v>17</v>
      </c>
      <c r="J35" s="78" t="s">
        <v>113</v>
      </c>
      <c r="K35" s="79">
        <v>17</v>
      </c>
      <c r="L35" s="81">
        <v>2</v>
      </c>
      <c r="M35" s="80">
        <v>7.4649999999999999</v>
      </c>
      <c r="N35" s="79">
        <v>34</v>
      </c>
      <c r="O35" s="161">
        <v>4</v>
      </c>
      <c r="P35" s="77"/>
      <c r="Q35" s="162"/>
      <c r="R35" s="77" t="s">
        <v>366</v>
      </c>
      <c r="S35" s="77" t="s">
        <v>365</v>
      </c>
      <c r="T35" s="77" t="s">
        <v>380</v>
      </c>
    </row>
    <row r="36" spans="1:20" ht="13.5" customHeight="1" x14ac:dyDescent="0.25">
      <c r="A36" s="77" t="s">
        <v>362</v>
      </c>
      <c r="B36" s="161">
        <v>20221</v>
      </c>
      <c r="C36" s="162">
        <v>44761</v>
      </c>
      <c r="D36" s="77" t="s">
        <v>447</v>
      </c>
      <c r="E36" s="163" t="s">
        <v>448</v>
      </c>
      <c r="F36" s="77" t="s">
        <v>241</v>
      </c>
      <c r="G36" s="77" t="s">
        <v>242</v>
      </c>
      <c r="H36" s="79">
        <v>7.2240000000000002</v>
      </c>
      <c r="I36" s="79">
        <v>12.5</v>
      </c>
      <c r="J36" s="78" t="s">
        <v>113</v>
      </c>
      <c r="K36" s="79">
        <v>12.5</v>
      </c>
      <c r="L36" s="81">
        <v>1</v>
      </c>
      <c r="M36" s="80">
        <v>0</v>
      </c>
      <c r="N36" s="79">
        <v>12.5</v>
      </c>
      <c r="O36" s="161">
        <v>4</v>
      </c>
      <c r="P36" s="77"/>
      <c r="Q36" s="162"/>
      <c r="R36" s="77" t="s">
        <v>366</v>
      </c>
      <c r="S36" s="77"/>
      <c r="T36" s="77"/>
    </row>
    <row r="37" spans="1:20" ht="13.5" customHeight="1" x14ac:dyDescent="0.25">
      <c r="A37" s="77" t="s">
        <v>362</v>
      </c>
      <c r="B37" s="161">
        <v>20206</v>
      </c>
      <c r="C37" s="162">
        <v>44761</v>
      </c>
      <c r="D37" s="77" t="s">
        <v>413</v>
      </c>
      <c r="E37" s="163" t="s">
        <v>414</v>
      </c>
      <c r="F37" s="77" t="s">
        <v>243</v>
      </c>
      <c r="G37" s="77" t="s">
        <v>244</v>
      </c>
      <c r="H37" s="79">
        <v>8.6289999999999996</v>
      </c>
      <c r="I37" s="79">
        <v>17</v>
      </c>
      <c r="J37" s="78" t="s">
        <v>113</v>
      </c>
      <c r="K37" s="79">
        <v>17</v>
      </c>
      <c r="L37" s="81">
        <v>1</v>
      </c>
      <c r="M37" s="80">
        <v>0</v>
      </c>
      <c r="N37" s="79">
        <v>17</v>
      </c>
      <c r="O37" s="161">
        <v>4</v>
      </c>
      <c r="P37" s="77"/>
      <c r="Q37" s="162"/>
      <c r="R37" s="77" t="s">
        <v>382</v>
      </c>
      <c r="S37" s="77"/>
      <c r="T37" s="77"/>
    </row>
    <row r="38" spans="1:20" ht="13.5" customHeight="1" x14ac:dyDescent="0.25">
      <c r="A38" s="77" t="s">
        <v>362</v>
      </c>
      <c r="B38" s="161">
        <v>19700</v>
      </c>
      <c r="C38" s="162">
        <v>44726</v>
      </c>
      <c r="D38" s="77" t="s">
        <v>369</v>
      </c>
      <c r="E38" s="163" t="s">
        <v>370</v>
      </c>
      <c r="F38" s="77" t="s">
        <v>243</v>
      </c>
      <c r="G38" s="77" t="s">
        <v>244</v>
      </c>
      <c r="H38" s="79">
        <v>8.6289999999999996</v>
      </c>
      <c r="I38" s="79">
        <v>17</v>
      </c>
      <c r="J38" s="78" t="s">
        <v>113</v>
      </c>
      <c r="K38" s="79">
        <v>17</v>
      </c>
      <c r="L38" s="81">
        <v>2</v>
      </c>
      <c r="M38" s="80">
        <v>7.0570000000000004</v>
      </c>
      <c r="N38" s="79">
        <v>34</v>
      </c>
      <c r="O38" s="161">
        <v>4</v>
      </c>
      <c r="P38" s="77"/>
      <c r="Q38" s="162"/>
      <c r="R38" s="77" t="s">
        <v>366</v>
      </c>
      <c r="S38" s="77"/>
      <c r="T38" s="77"/>
    </row>
    <row r="39" spans="1:20" ht="13.5" customHeight="1" x14ac:dyDescent="0.25">
      <c r="A39" s="77" t="s">
        <v>362</v>
      </c>
      <c r="B39" s="161">
        <v>20221</v>
      </c>
      <c r="C39" s="162">
        <v>44761</v>
      </c>
      <c r="D39" s="77" t="s">
        <v>447</v>
      </c>
      <c r="E39" s="163" t="s">
        <v>448</v>
      </c>
      <c r="F39" s="77" t="s">
        <v>243</v>
      </c>
      <c r="G39" s="77" t="s">
        <v>244</v>
      </c>
      <c r="H39" s="79">
        <v>8.6289999999999996</v>
      </c>
      <c r="I39" s="79">
        <v>12.5</v>
      </c>
      <c r="J39" s="78" t="s">
        <v>113</v>
      </c>
      <c r="K39" s="79">
        <v>12.5</v>
      </c>
      <c r="L39" s="81">
        <v>4</v>
      </c>
      <c r="M39" s="80">
        <v>7.4649999999999999</v>
      </c>
      <c r="N39" s="79">
        <v>50</v>
      </c>
      <c r="O39" s="161">
        <v>4</v>
      </c>
      <c r="P39" s="77"/>
      <c r="Q39" s="162"/>
      <c r="R39" s="77" t="s">
        <v>366</v>
      </c>
      <c r="S39" s="77"/>
      <c r="T39" s="77"/>
    </row>
    <row r="40" spans="1:20" ht="13.5" customHeight="1" x14ac:dyDescent="0.25">
      <c r="A40" s="77" t="s">
        <v>362</v>
      </c>
      <c r="B40" s="161">
        <v>19700</v>
      </c>
      <c r="C40" s="162">
        <v>44726</v>
      </c>
      <c r="D40" s="77" t="s">
        <v>369</v>
      </c>
      <c r="E40" s="163" t="s">
        <v>370</v>
      </c>
      <c r="F40" s="77" t="s">
        <v>245</v>
      </c>
      <c r="G40" s="77" t="s">
        <v>246</v>
      </c>
      <c r="H40" s="79">
        <v>6.181</v>
      </c>
      <c r="I40" s="79">
        <v>17</v>
      </c>
      <c r="J40" s="78" t="s">
        <v>113</v>
      </c>
      <c r="K40" s="79">
        <v>17</v>
      </c>
      <c r="L40" s="81">
        <v>1</v>
      </c>
      <c r="M40" s="80">
        <v>0</v>
      </c>
      <c r="N40" s="79">
        <v>17</v>
      </c>
      <c r="O40" s="161">
        <v>4</v>
      </c>
      <c r="P40" s="77"/>
      <c r="Q40" s="162"/>
      <c r="R40" s="77" t="s">
        <v>366</v>
      </c>
      <c r="S40" s="77"/>
      <c r="T40" s="77"/>
    </row>
    <row r="41" spans="1:20" ht="13.5" customHeight="1" x14ac:dyDescent="0.25">
      <c r="A41" s="77" t="s">
        <v>362</v>
      </c>
      <c r="B41" s="161">
        <v>20185</v>
      </c>
      <c r="C41" s="162">
        <v>44760</v>
      </c>
      <c r="D41" s="77" t="s">
        <v>409</v>
      </c>
      <c r="E41" s="163" t="s">
        <v>410</v>
      </c>
      <c r="F41" s="77" t="s">
        <v>245</v>
      </c>
      <c r="G41" s="77" t="s">
        <v>246</v>
      </c>
      <c r="H41" s="79">
        <v>6.181</v>
      </c>
      <c r="I41" s="79">
        <v>17</v>
      </c>
      <c r="J41" s="78" t="s">
        <v>113</v>
      </c>
      <c r="K41" s="79">
        <v>17</v>
      </c>
      <c r="L41" s="81">
        <v>1</v>
      </c>
      <c r="M41" s="80">
        <v>0</v>
      </c>
      <c r="N41" s="79">
        <v>17</v>
      </c>
      <c r="O41" s="161">
        <v>4</v>
      </c>
      <c r="P41" s="77"/>
      <c r="Q41" s="162"/>
      <c r="R41" s="77" t="s">
        <v>366</v>
      </c>
      <c r="S41" s="77" t="s">
        <v>365</v>
      </c>
      <c r="T41" s="77" t="s">
        <v>380</v>
      </c>
    </row>
    <row r="42" spans="1:20" ht="13.5" customHeight="1" x14ac:dyDescent="0.25">
      <c r="A42" s="77" t="s">
        <v>362</v>
      </c>
      <c r="B42" s="161">
        <v>20221</v>
      </c>
      <c r="C42" s="162">
        <v>44761</v>
      </c>
      <c r="D42" s="77" t="s">
        <v>447</v>
      </c>
      <c r="E42" s="163" t="s">
        <v>448</v>
      </c>
      <c r="F42" s="77" t="s">
        <v>245</v>
      </c>
      <c r="G42" s="77" t="s">
        <v>246</v>
      </c>
      <c r="H42" s="79">
        <v>6.181</v>
      </c>
      <c r="I42" s="79">
        <v>12.5</v>
      </c>
      <c r="J42" s="78" t="s">
        <v>113</v>
      </c>
      <c r="K42" s="79">
        <v>12.5</v>
      </c>
      <c r="L42" s="81">
        <v>2</v>
      </c>
      <c r="M42" s="80">
        <v>7.4649999999999999</v>
      </c>
      <c r="N42" s="79">
        <v>25</v>
      </c>
      <c r="O42" s="161">
        <v>4</v>
      </c>
      <c r="P42" s="77"/>
      <c r="Q42" s="162"/>
      <c r="R42" s="77" t="s">
        <v>366</v>
      </c>
      <c r="S42" s="77"/>
      <c r="T42" s="77"/>
    </row>
    <row r="43" spans="1:20" ht="13.5" customHeight="1" x14ac:dyDescent="0.25">
      <c r="A43" s="77" t="s">
        <v>362</v>
      </c>
      <c r="B43" s="161">
        <v>19700</v>
      </c>
      <c r="C43" s="162">
        <v>44726</v>
      </c>
      <c r="D43" s="77" t="s">
        <v>369</v>
      </c>
      <c r="E43" s="163" t="s">
        <v>370</v>
      </c>
      <c r="F43" s="77" t="s">
        <v>247</v>
      </c>
      <c r="G43" s="77" t="s">
        <v>248</v>
      </c>
      <c r="H43" s="79">
        <v>7.8620000000000001</v>
      </c>
      <c r="I43" s="79">
        <v>17</v>
      </c>
      <c r="J43" s="78" t="s">
        <v>113</v>
      </c>
      <c r="K43" s="79">
        <v>17</v>
      </c>
      <c r="L43" s="81">
        <v>2</v>
      </c>
      <c r="M43" s="80">
        <v>7.0570000000000004</v>
      </c>
      <c r="N43" s="79">
        <v>34</v>
      </c>
      <c r="O43" s="161">
        <v>4</v>
      </c>
      <c r="P43" s="77"/>
      <c r="Q43" s="162"/>
      <c r="R43" s="77" t="s">
        <v>366</v>
      </c>
      <c r="S43" s="77"/>
      <c r="T43" s="77"/>
    </row>
    <row r="44" spans="1:20" ht="13.5" customHeight="1" x14ac:dyDescent="0.25">
      <c r="A44" s="77" t="s">
        <v>362</v>
      </c>
      <c r="B44" s="161">
        <v>20221</v>
      </c>
      <c r="C44" s="162">
        <v>44761</v>
      </c>
      <c r="D44" s="77" t="s">
        <v>447</v>
      </c>
      <c r="E44" s="163" t="s">
        <v>448</v>
      </c>
      <c r="F44" s="77" t="s">
        <v>247</v>
      </c>
      <c r="G44" s="77" t="s">
        <v>248</v>
      </c>
      <c r="H44" s="79">
        <v>7.8620000000000001</v>
      </c>
      <c r="I44" s="79">
        <v>12.5</v>
      </c>
      <c r="J44" s="78" t="s">
        <v>113</v>
      </c>
      <c r="K44" s="79">
        <v>12.5</v>
      </c>
      <c r="L44" s="81">
        <v>3</v>
      </c>
      <c r="M44" s="80">
        <v>7.4649999999999999</v>
      </c>
      <c r="N44" s="79">
        <v>37.5</v>
      </c>
      <c r="O44" s="161">
        <v>4</v>
      </c>
      <c r="P44" s="77"/>
      <c r="Q44" s="162"/>
      <c r="R44" s="77" t="s">
        <v>366</v>
      </c>
      <c r="S44" s="77"/>
      <c r="T44" s="77"/>
    </row>
    <row r="45" spans="1:20" ht="13.5" customHeight="1" x14ac:dyDescent="0.25">
      <c r="A45" s="77" t="s">
        <v>362</v>
      </c>
      <c r="B45" s="161">
        <v>20206</v>
      </c>
      <c r="C45" s="162">
        <v>44761</v>
      </c>
      <c r="D45" s="77" t="s">
        <v>413</v>
      </c>
      <c r="E45" s="163" t="s">
        <v>414</v>
      </c>
      <c r="F45" s="77" t="s">
        <v>249</v>
      </c>
      <c r="G45" s="77" t="s">
        <v>250</v>
      </c>
      <c r="H45" s="79">
        <v>7.3529999999999998</v>
      </c>
      <c r="I45" s="79">
        <v>17</v>
      </c>
      <c r="J45" s="78" t="s">
        <v>113</v>
      </c>
      <c r="K45" s="79">
        <v>17</v>
      </c>
      <c r="L45" s="81">
        <v>1</v>
      </c>
      <c r="M45" s="80">
        <v>0</v>
      </c>
      <c r="N45" s="79">
        <v>17</v>
      </c>
      <c r="O45" s="161">
        <v>4</v>
      </c>
      <c r="P45" s="77"/>
      <c r="Q45" s="162"/>
      <c r="R45" s="77" t="s">
        <v>382</v>
      </c>
      <c r="S45" s="77"/>
      <c r="T45" s="77"/>
    </row>
    <row r="46" spans="1:20" ht="13.5" customHeight="1" x14ac:dyDescent="0.25">
      <c r="A46" s="77" t="s">
        <v>362</v>
      </c>
      <c r="B46" s="161">
        <v>19700</v>
      </c>
      <c r="C46" s="162">
        <v>44726</v>
      </c>
      <c r="D46" s="77" t="s">
        <v>369</v>
      </c>
      <c r="E46" s="163" t="s">
        <v>370</v>
      </c>
      <c r="F46" s="77" t="s">
        <v>249</v>
      </c>
      <c r="G46" s="77" t="s">
        <v>250</v>
      </c>
      <c r="H46" s="79">
        <v>7.3529999999999998</v>
      </c>
      <c r="I46" s="79">
        <v>17</v>
      </c>
      <c r="J46" s="78" t="s">
        <v>113</v>
      </c>
      <c r="K46" s="79">
        <v>17</v>
      </c>
      <c r="L46" s="81">
        <v>1</v>
      </c>
      <c r="M46" s="80">
        <v>0</v>
      </c>
      <c r="N46" s="79">
        <v>17</v>
      </c>
      <c r="O46" s="161">
        <v>4</v>
      </c>
      <c r="P46" s="77"/>
      <c r="Q46" s="162"/>
      <c r="R46" s="77" t="s">
        <v>366</v>
      </c>
      <c r="S46" s="77"/>
      <c r="T46" s="77"/>
    </row>
    <row r="47" spans="1:20" ht="13.5" customHeight="1" x14ac:dyDescent="0.25">
      <c r="A47" s="77" t="s">
        <v>362</v>
      </c>
      <c r="B47" s="161">
        <v>20221</v>
      </c>
      <c r="C47" s="162">
        <v>44761</v>
      </c>
      <c r="D47" s="77" t="s">
        <v>447</v>
      </c>
      <c r="E47" s="163" t="s">
        <v>448</v>
      </c>
      <c r="F47" s="77" t="s">
        <v>249</v>
      </c>
      <c r="G47" s="77" t="s">
        <v>250</v>
      </c>
      <c r="H47" s="79">
        <v>7.3529999999999998</v>
      </c>
      <c r="I47" s="79">
        <v>12.5</v>
      </c>
      <c r="J47" s="78" t="s">
        <v>113</v>
      </c>
      <c r="K47" s="79">
        <v>12.5</v>
      </c>
      <c r="L47" s="81">
        <v>2</v>
      </c>
      <c r="M47" s="80">
        <v>7.4649999999999999</v>
      </c>
      <c r="N47" s="79">
        <v>25</v>
      </c>
      <c r="O47" s="161">
        <v>4</v>
      </c>
      <c r="P47" s="77"/>
      <c r="Q47" s="162"/>
      <c r="R47" s="77" t="s">
        <v>366</v>
      </c>
      <c r="S47" s="77"/>
      <c r="T47" s="77"/>
    </row>
    <row r="48" spans="1:20" ht="13.5" customHeight="1" x14ac:dyDescent="0.25">
      <c r="A48" s="77" t="s">
        <v>362</v>
      </c>
      <c r="B48" s="161">
        <v>20218</v>
      </c>
      <c r="C48" s="162">
        <v>44761</v>
      </c>
      <c r="D48" s="77" t="s">
        <v>451</v>
      </c>
      <c r="E48" s="163" t="s">
        <v>452</v>
      </c>
      <c r="F48" s="77" t="s">
        <v>249</v>
      </c>
      <c r="G48" s="77" t="s">
        <v>250</v>
      </c>
      <c r="H48" s="79">
        <v>7.3529999999999998</v>
      </c>
      <c r="I48" s="79">
        <v>17</v>
      </c>
      <c r="J48" s="78">
        <v>5</v>
      </c>
      <c r="K48" s="79">
        <v>16.149999999999999</v>
      </c>
      <c r="L48" s="81">
        <v>2</v>
      </c>
      <c r="M48" s="80">
        <v>7.1929999999999996</v>
      </c>
      <c r="N48" s="79">
        <v>32.299999999999997</v>
      </c>
      <c r="O48" s="161">
        <v>4</v>
      </c>
      <c r="P48" s="77"/>
      <c r="Q48" s="162"/>
      <c r="R48" s="77" t="s">
        <v>366</v>
      </c>
      <c r="S48" s="77"/>
      <c r="T48" s="77"/>
    </row>
    <row r="49" spans="1:20" ht="13.5" customHeight="1" x14ac:dyDescent="0.25">
      <c r="A49" s="77" t="s">
        <v>362</v>
      </c>
      <c r="B49" s="161">
        <v>20206</v>
      </c>
      <c r="C49" s="162">
        <v>44761</v>
      </c>
      <c r="D49" s="77" t="s">
        <v>413</v>
      </c>
      <c r="E49" s="163" t="s">
        <v>414</v>
      </c>
      <c r="F49" s="77" t="s">
        <v>251</v>
      </c>
      <c r="G49" s="77" t="s">
        <v>252</v>
      </c>
      <c r="H49" s="79">
        <v>6.6520000000000001</v>
      </c>
      <c r="I49" s="79">
        <v>17</v>
      </c>
      <c r="J49" s="78" t="s">
        <v>113</v>
      </c>
      <c r="K49" s="79">
        <v>17</v>
      </c>
      <c r="L49" s="81">
        <v>1</v>
      </c>
      <c r="M49" s="80">
        <v>0</v>
      </c>
      <c r="N49" s="79">
        <v>17</v>
      </c>
      <c r="O49" s="161">
        <v>4</v>
      </c>
      <c r="P49" s="77"/>
      <c r="Q49" s="162"/>
      <c r="R49" s="77" t="s">
        <v>382</v>
      </c>
      <c r="S49" s="77"/>
      <c r="T49" s="77"/>
    </row>
    <row r="50" spans="1:20" ht="13.5" customHeight="1" x14ac:dyDescent="0.25">
      <c r="A50" s="77" t="s">
        <v>362</v>
      </c>
      <c r="B50" s="161">
        <v>19700</v>
      </c>
      <c r="C50" s="162">
        <v>44726</v>
      </c>
      <c r="D50" s="77" t="s">
        <v>369</v>
      </c>
      <c r="E50" s="163" t="s">
        <v>370</v>
      </c>
      <c r="F50" s="77" t="s">
        <v>251</v>
      </c>
      <c r="G50" s="77" t="s">
        <v>252</v>
      </c>
      <c r="H50" s="79">
        <v>6.6520000000000001</v>
      </c>
      <c r="I50" s="79">
        <v>17</v>
      </c>
      <c r="J50" s="78" t="s">
        <v>113</v>
      </c>
      <c r="K50" s="79">
        <v>17</v>
      </c>
      <c r="L50" s="81">
        <v>1</v>
      </c>
      <c r="M50" s="80">
        <v>0</v>
      </c>
      <c r="N50" s="79">
        <v>17</v>
      </c>
      <c r="O50" s="161">
        <v>4</v>
      </c>
      <c r="P50" s="77"/>
      <c r="Q50" s="162"/>
      <c r="R50" s="77" t="s">
        <v>366</v>
      </c>
      <c r="S50" s="77"/>
      <c r="T50" s="77"/>
    </row>
    <row r="51" spans="1:20" ht="13.5" customHeight="1" x14ac:dyDescent="0.25">
      <c r="A51" s="77" t="s">
        <v>362</v>
      </c>
      <c r="B51" s="161">
        <v>20221</v>
      </c>
      <c r="C51" s="162">
        <v>44761</v>
      </c>
      <c r="D51" s="77" t="s">
        <v>447</v>
      </c>
      <c r="E51" s="163" t="s">
        <v>448</v>
      </c>
      <c r="F51" s="77" t="s">
        <v>251</v>
      </c>
      <c r="G51" s="77" t="s">
        <v>252</v>
      </c>
      <c r="H51" s="79">
        <v>6.6520000000000001</v>
      </c>
      <c r="I51" s="79">
        <v>12.5</v>
      </c>
      <c r="J51" s="78" t="s">
        <v>113</v>
      </c>
      <c r="K51" s="79">
        <v>12.5</v>
      </c>
      <c r="L51" s="81">
        <v>1</v>
      </c>
      <c r="M51" s="80">
        <v>0</v>
      </c>
      <c r="N51" s="79">
        <v>12.5</v>
      </c>
      <c r="O51" s="161">
        <v>4</v>
      </c>
      <c r="P51" s="77"/>
      <c r="Q51" s="162"/>
      <c r="R51" s="77" t="s">
        <v>366</v>
      </c>
      <c r="S51" s="77"/>
      <c r="T51" s="77"/>
    </row>
    <row r="52" spans="1:20" ht="13.5" customHeight="1" x14ac:dyDescent="0.25">
      <c r="A52" s="77" t="s">
        <v>362</v>
      </c>
      <c r="B52" s="161">
        <v>20218</v>
      </c>
      <c r="C52" s="162">
        <v>44761</v>
      </c>
      <c r="D52" s="77" t="s">
        <v>451</v>
      </c>
      <c r="E52" s="163" t="s">
        <v>452</v>
      </c>
      <c r="F52" s="77" t="s">
        <v>251</v>
      </c>
      <c r="G52" s="77" t="s">
        <v>252</v>
      </c>
      <c r="H52" s="79">
        <v>6.6520000000000001</v>
      </c>
      <c r="I52" s="79">
        <v>17</v>
      </c>
      <c r="J52" s="78">
        <v>5</v>
      </c>
      <c r="K52" s="79">
        <v>16.149999999999999</v>
      </c>
      <c r="L52" s="81">
        <v>3</v>
      </c>
      <c r="M52" s="80">
        <v>7.3369999999999997</v>
      </c>
      <c r="N52" s="79">
        <v>48.45</v>
      </c>
      <c r="O52" s="161">
        <v>4</v>
      </c>
      <c r="P52" s="77"/>
      <c r="Q52" s="162"/>
      <c r="R52" s="77" t="s">
        <v>366</v>
      </c>
      <c r="S52" s="77"/>
      <c r="T52" s="77"/>
    </row>
    <row r="53" spans="1:20" ht="13.5" customHeight="1" x14ac:dyDescent="0.25">
      <c r="A53" s="77" t="s">
        <v>362</v>
      </c>
      <c r="B53" s="161">
        <v>20206</v>
      </c>
      <c r="C53" s="162">
        <v>44761</v>
      </c>
      <c r="D53" s="77" t="s">
        <v>413</v>
      </c>
      <c r="E53" s="163" t="s">
        <v>414</v>
      </c>
      <c r="F53" s="77" t="s">
        <v>253</v>
      </c>
      <c r="G53" s="77" t="s">
        <v>254</v>
      </c>
      <c r="H53" s="79">
        <v>8.7219999999999995</v>
      </c>
      <c r="I53" s="79">
        <v>17</v>
      </c>
      <c r="J53" s="78" t="s">
        <v>113</v>
      </c>
      <c r="K53" s="79">
        <v>17</v>
      </c>
      <c r="L53" s="81">
        <v>2</v>
      </c>
      <c r="M53" s="80">
        <v>7.4649999999999999</v>
      </c>
      <c r="N53" s="79">
        <v>34</v>
      </c>
      <c r="O53" s="161">
        <v>4</v>
      </c>
      <c r="P53" s="77"/>
      <c r="Q53" s="162"/>
      <c r="R53" s="77" t="s">
        <v>382</v>
      </c>
      <c r="S53" s="77"/>
      <c r="T53" s="77"/>
    </row>
    <row r="54" spans="1:20" ht="13.5" customHeight="1" x14ac:dyDescent="0.25">
      <c r="A54" s="77" t="s">
        <v>362</v>
      </c>
      <c r="B54" s="161">
        <v>19743</v>
      </c>
      <c r="C54" s="162">
        <v>44732</v>
      </c>
      <c r="D54" s="77" t="s">
        <v>363</v>
      </c>
      <c r="E54" s="163" t="s">
        <v>364</v>
      </c>
      <c r="F54" s="77" t="s">
        <v>253</v>
      </c>
      <c r="G54" s="77" t="s">
        <v>254</v>
      </c>
      <c r="H54" s="79">
        <v>8.7219999999999995</v>
      </c>
      <c r="I54" s="79">
        <v>17</v>
      </c>
      <c r="J54" s="78" t="s">
        <v>113</v>
      </c>
      <c r="K54" s="79">
        <v>17</v>
      </c>
      <c r="L54" s="81">
        <v>2</v>
      </c>
      <c r="M54" s="80">
        <v>7.4649999999999999</v>
      </c>
      <c r="N54" s="79">
        <v>34</v>
      </c>
      <c r="O54" s="161">
        <v>4</v>
      </c>
      <c r="P54" s="77"/>
      <c r="Q54" s="162"/>
      <c r="R54" s="77"/>
      <c r="S54" s="77"/>
      <c r="T54" s="77"/>
    </row>
    <row r="55" spans="1:20" ht="13.5" customHeight="1" x14ac:dyDescent="0.25">
      <c r="A55" s="77" t="s">
        <v>362</v>
      </c>
      <c r="B55" s="161">
        <v>20221</v>
      </c>
      <c r="C55" s="162">
        <v>44761</v>
      </c>
      <c r="D55" s="77" t="s">
        <v>447</v>
      </c>
      <c r="E55" s="163" t="s">
        <v>448</v>
      </c>
      <c r="F55" s="77" t="s">
        <v>253</v>
      </c>
      <c r="G55" s="77" t="s">
        <v>254</v>
      </c>
      <c r="H55" s="79">
        <v>8.7219999999999995</v>
      </c>
      <c r="I55" s="79">
        <v>12.5</v>
      </c>
      <c r="J55" s="78" t="s">
        <v>113</v>
      </c>
      <c r="K55" s="79">
        <v>12.5</v>
      </c>
      <c r="L55" s="81">
        <v>2</v>
      </c>
      <c r="M55" s="80">
        <v>7.4649999999999999</v>
      </c>
      <c r="N55" s="79">
        <v>25</v>
      </c>
      <c r="O55" s="161">
        <v>4</v>
      </c>
      <c r="P55" s="77"/>
      <c r="Q55" s="162"/>
      <c r="R55" s="77" t="s">
        <v>366</v>
      </c>
      <c r="S55" s="77"/>
      <c r="T55" s="77"/>
    </row>
    <row r="56" spans="1:20" ht="13.5" customHeight="1" x14ac:dyDescent="0.25">
      <c r="A56" s="77" t="s">
        <v>362</v>
      </c>
      <c r="B56" s="161">
        <v>20218</v>
      </c>
      <c r="C56" s="162">
        <v>44761</v>
      </c>
      <c r="D56" s="77" t="s">
        <v>451</v>
      </c>
      <c r="E56" s="163" t="s">
        <v>452</v>
      </c>
      <c r="F56" s="77" t="s">
        <v>253</v>
      </c>
      <c r="G56" s="77" t="s">
        <v>254</v>
      </c>
      <c r="H56" s="79">
        <v>8.7219999999999995</v>
      </c>
      <c r="I56" s="79">
        <v>17</v>
      </c>
      <c r="J56" s="78">
        <v>5</v>
      </c>
      <c r="K56" s="79">
        <v>16.149999999999999</v>
      </c>
      <c r="L56" s="81">
        <v>5</v>
      </c>
      <c r="M56" s="80">
        <v>7.4649999999999999</v>
      </c>
      <c r="N56" s="79">
        <v>80.75</v>
      </c>
      <c r="O56" s="161">
        <v>4</v>
      </c>
      <c r="P56" s="77"/>
      <c r="Q56" s="162"/>
      <c r="R56" s="77" t="s">
        <v>366</v>
      </c>
      <c r="S56" s="77"/>
      <c r="T56" s="77"/>
    </row>
    <row r="57" spans="1:20" ht="13.5" customHeight="1" x14ac:dyDescent="0.25">
      <c r="A57" s="77" t="s">
        <v>362</v>
      </c>
      <c r="B57" s="161">
        <v>20206</v>
      </c>
      <c r="C57" s="162">
        <v>44761</v>
      </c>
      <c r="D57" s="77" t="s">
        <v>413</v>
      </c>
      <c r="E57" s="163" t="s">
        <v>414</v>
      </c>
      <c r="F57" s="77" t="s">
        <v>255</v>
      </c>
      <c r="G57" s="77" t="s">
        <v>256</v>
      </c>
      <c r="H57" s="79">
        <v>8.5630000000000006</v>
      </c>
      <c r="I57" s="79">
        <v>15</v>
      </c>
      <c r="J57" s="78" t="s">
        <v>113</v>
      </c>
      <c r="K57" s="79">
        <v>15</v>
      </c>
      <c r="L57" s="81">
        <v>3</v>
      </c>
      <c r="M57" s="80">
        <v>7.0570000000000004</v>
      </c>
      <c r="N57" s="79">
        <v>45</v>
      </c>
      <c r="O57" s="161">
        <v>4</v>
      </c>
      <c r="P57" s="77"/>
      <c r="Q57" s="162"/>
      <c r="R57" s="77" t="s">
        <v>382</v>
      </c>
      <c r="S57" s="77"/>
      <c r="T57" s="77"/>
    </row>
    <row r="58" spans="1:20" ht="13.5" customHeight="1" x14ac:dyDescent="0.25">
      <c r="A58" s="77" t="s">
        <v>362</v>
      </c>
      <c r="B58" s="161">
        <v>19700</v>
      </c>
      <c r="C58" s="162">
        <v>44726</v>
      </c>
      <c r="D58" s="77" t="s">
        <v>369</v>
      </c>
      <c r="E58" s="163" t="s">
        <v>370</v>
      </c>
      <c r="F58" s="77" t="s">
        <v>255</v>
      </c>
      <c r="G58" s="77" t="s">
        <v>256</v>
      </c>
      <c r="H58" s="79">
        <v>8.5630000000000006</v>
      </c>
      <c r="I58" s="79">
        <v>15</v>
      </c>
      <c r="J58" s="78" t="s">
        <v>113</v>
      </c>
      <c r="K58" s="79">
        <v>15</v>
      </c>
      <c r="L58" s="81">
        <v>3</v>
      </c>
      <c r="M58" s="80">
        <v>7.0570000000000004</v>
      </c>
      <c r="N58" s="79">
        <v>45</v>
      </c>
      <c r="O58" s="161">
        <v>4</v>
      </c>
      <c r="P58" s="77"/>
      <c r="Q58" s="162"/>
      <c r="R58" s="77" t="s">
        <v>366</v>
      </c>
      <c r="S58" s="77"/>
      <c r="T58" s="77"/>
    </row>
    <row r="59" spans="1:20" ht="13.5" customHeight="1" x14ac:dyDescent="0.25">
      <c r="A59" s="77" t="s">
        <v>362</v>
      </c>
      <c r="B59" s="161">
        <v>19743</v>
      </c>
      <c r="C59" s="162">
        <v>44732</v>
      </c>
      <c r="D59" s="77" t="s">
        <v>363</v>
      </c>
      <c r="E59" s="163" t="s">
        <v>364</v>
      </c>
      <c r="F59" s="77" t="s">
        <v>255</v>
      </c>
      <c r="G59" s="77" t="s">
        <v>256</v>
      </c>
      <c r="H59" s="79">
        <v>8.5630000000000006</v>
      </c>
      <c r="I59" s="79">
        <v>15</v>
      </c>
      <c r="J59" s="78" t="s">
        <v>113</v>
      </c>
      <c r="K59" s="79">
        <v>15</v>
      </c>
      <c r="L59" s="81">
        <v>4</v>
      </c>
      <c r="M59" s="80">
        <v>7.0570000000000004</v>
      </c>
      <c r="N59" s="79">
        <v>60</v>
      </c>
      <c r="O59" s="161">
        <v>4</v>
      </c>
      <c r="P59" s="77"/>
      <c r="Q59" s="162"/>
      <c r="R59" s="77"/>
      <c r="S59" s="77"/>
      <c r="T59" s="77"/>
    </row>
    <row r="60" spans="1:20" ht="13.5" customHeight="1" x14ac:dyDescent="0.25">
      <c r="A60" s="77" t="s">
        <v>362</v>
      </c>
      <c r="B60" s="161">
        <v>20185</v>
      </c>
      <c r="C60" s="162">
        <v>44760</v>
      </c>
      <c r="D60" s="77" t="s">
        <v>409</v>
      </c>
      <c r="E60" s="163" t="s">
        <v>410</v>
      </c>
      <c r="F60" s="77" t="s">
        <v>255</v>
      </c>
      <c r="G60" s="77" t="s">
        <v>256</v>
      </c>
      <c r="H60" s="79">
        <v>8.5630000000000006</v>
      </c>
      <c r="I60" s="79">
        <v>15</v>
      </c>
      <c r="J60" s="78" t="s">
        <v>113</v>
      </c>
      <c r="K60" s="79">
        <v>15</v>
      </c>
      <c r="L60" s="81">
        <v>3</v>
      </c>
      <c r="M60" s="80">
        <v>7.0570000000000004</v>
      </c>
      <c r="N60" s="79">
        <v>45</v>
      </c>
      <c r="O60" s="161">
        <v>4</v>
      </c>
      <c r="P60" s="77"/>
      <c r="Q60" s="162"/>
      <c r="R60" s="77" t="s">
        <v>366</v>
      </c>
      <c r="S60" s="77" t="s">
        <v>365</v>
      </c>
      <c r="T60" s="77" t="s">
        <v>380</v>
      </c>
    </row>
    <row r="61" spans="1:20" ht="13.5" customHeight="1" x14ac:dyDescent="0.25">
      <c r="A61" s="77" t="s">
        <v>362</v>
      </c>
      <c r="B61" s="161">
        <v>20197</v>
      </c>
      <c r="C61" s="162">
        <v>44761</v>
      </c>
      <c r="D61" s="77" t="s">
        <v>415</v>
      </c>
      <c r="E61" s="163" t="s">
        <v>416</v>
      </c>
      <c r="F61" s="77" t="s">
        <v>255</v>
      </c>
      <c r="G61" s="77" t="s">
        <v>256</v>
      </c>
      <c r="H61" s="79">
        <v>8.5630000000000006</v>
      </c>
      <c r="I61" s="79">
        <v>15</v>
      </c>
      <c r="J61" s="78" t="s">
        <v>113</v>
      </c>
      <c r="K61" s="79">
        <v>15</v>
      </c>
      <c r="L61" s="81">
        <v>1</v>
      </c>
      <c r="M61" s="80">
        <v>0</v>
      </c>
      <c r="N61" s="79">
        <v>15</v>
      </c>
      <c r="O61" s="161">
        <v>4</v>
      </c>
      <c r="P61" s="77"/>
      <c r="Q61" s="162"/>
      <c r="R61" s="77" t="s">
        <v>366</v>
      </c>
      <c r="S61" s="77"/>
      <c r="T61" s="77"/>
    </row>
    <row r="62" spans="1:20" ht="13.5" customHeight="1" x14ac:dyDescent="0.25">
      <c r="A62" s="77" t="s">
        <v>362</v>
      </c>
      <c r="B62" s="161">
        <v>20217</v>
      </c>
      <c r="C62" s="162">
        <v>44761</v>
      </c>
      <c r="D62" s="77" t="s">
        <v>449</v>
      </c>
      <c r="E62" s="163" t="s">
        <v>450</v>
      </c>
      <c r="F62" s="77" t="s">
        <v>255</v>
      </c>
      <c r="G62" s="77" t="s">
        <v>256</v>
      </c>
      <c r="H62" s="79">
        <v>8.5630000000000006</v>
      </c>
      <c r="I62" s="79">
        <v>15</v>
      </c>
      <c r="J62" s="78" t="s">
        <v>113</v>
      </c>
      <c r="K62" s="79">
        <v>15</v>
      </c>
      <c r="L62" s="81">
        <v>2</v>
      </c>
      <c r="M62" s="80">
        <v>7.0570000000000004</v>
      </c>
      <c r="N62" s="79">
        <v>30</v>
      </c>
      <c r="O62" s="161">
        <v>4</v>
      </c>
      <c r="P62" s="77"/>
      <c r="Q62" s="162"/>
      <c r="R62" s="77" t="s">
        <v>366</v>
      </c>
      <c r="S62" s="77"/>
      <c r="T62" s="77"/>
    </row>
    <row r="63" spans="1:20" ht="13.5" customHeight="1" x14ac:dyDescent="0.25">
      <c r="A63" s="77" t="s">
        <v>362</v>
      </c>
      <c r="B63" s="161">
        <v>20218</v>
      </c>
      <c r="C63" s="162">
        <v>44761</v>
      </c>
      <c r="D63" s="77" t="s">
        <v>451</v>
      </c>
      <c r="E63" s="163" t="s">
        <v>452</v>
      </c>
      <c r="F63" s="77" t="s">
        <v>255</v>
      </c>
      <c r="G63" s="77" t="s">
        <v>256</v>
      </c>
      <c r="H63" s="79">
        <v>8.5630000000000006</v>
      </c>
      <c r="I63" s="79">
        <v>15</v>
      </c>
      <c r="J63" s="78">
        <v>5</v>
      </c>
      <c r="K63" s="79">
        <v>14.25</v>
      </c>
      <c r="L63" s="81">
        <v>8</v>
      </c>
      <c r="M63" s="80">
        <v>14.114000000000001</v>
      </c>
      <c r="N63" s="79">
        <v>114</v>
      </c>
      <c r="O63" s="161">
        <v>4</v>
      </c>
      <c r="P63" s="77"/>
      <c r="Q63" s="162"/>
      <c r="R63" s="77" t="s">
        <v>366</v>
      </c>
      <c r="S63" s="77"/>
      <c r="T63" s="77"/>
    </row>
    <row r="64" spans="1:20" ht="13.5" customHeight="1" x14ac:dyDescent="0.25">
      <c r="A64" s="77" t="s">
        <v>362</v>
      </c>
      <c r="B64" s="161">
        <v>19743</v>
      </c>
      <c r="C64" s="162">
        <v>44732</v>
      </c>
      <c r="D64" s="77" t="s">
        <v>363</v>
      </c>
      <c r="E64" s="163" t="s">
        <v>364</v>
      </c>
      <c r="F64" s="77" t="s">
        <v>257</v>
      </c>
      <c r="G64" s="77" t="s">
        <v>258</v>
      </c>
      <c r="H64" s="79">
        <v>5.976</v>
      </c>
      <c r="I64" s="79">
        <v>15</v>
      </c>
      <c r="J64" s="78" t="s">
        <v>113</v>
      </c>
      <c r="K64" s="79">
        <v>15</v>
      </c>
      <c r="L64" s="81">
        <v>2</v>
      </c>
      <c r="M64" s="80">
        <v>7.0570000000000004</v>
      </c>
      <c r="N64" s="79">
        <v>30</v>
      </c>
      <c r="O64" s="161">
        <v>4</v>
      </c>
      <c r="P64" s="77"/>
      <c r="Q64" s="162"/>
      <c r="R64" s="77"/>
      <c r="S64" s="77"/>
      <c r="T64" s="77"/>
    </row>
    <row r="65" spans="1:20" ht="13.5" customHeight="1" x14ac:dyDescent="0.25">
      <c r="A65" s="77"/>
      <c r="B65" s="161"/>
      <c r="C65" s="162"/>
      <c r="D65" s="77"/>
      <c r="E65" s="163"/>
      <c r="F65" s="77"/>
      <c r="G65" s="77"/>
      <c r="H65" s="79"/>
      <c r="I65" s="79"/>
      <c r="J65" s="78"/>
      <c r="K65" s="79"/>
      <c r="L65" s="81"/>
      <c r="M65" s="80"/>
      <c r="N65" s="79"/>
      <c r="O65" s="161"/>
      <c r="P65" s="77"/>
      <c r="Q65" s="162"/>
      <c r="R65" s="77"/>
      <c r="S65" s="77"/>
      <c r="T65" s="77"/>
    </row>
    <row r="66" spans="1:20" ht="13.5" customHeight="1" x14ac:dyDescent="0.25">
      <c r="A66" s="77"/>
      <c r="B66" s="161"/>
      <c r="C66" s="162"/>
      <c r="D66" s="77"/>
      <c r="E66" s="163"/>
      <c r="F66" s="77"/>
      <c r="G66" s="77"/>
      <c r="H66" s="79"/>
      <c r="I66" s="79"/>
      <c r="J66" s="78"/>
      <c r="K66" s="79"/>
      <c r="L66" s="81"/>
      <c r="M66" s="80"/>
      <c r="N66" s="79"/>
      <c r="O66" s="161"/>
      <c r="P66" s="77"/>
      <c r="Q66" s="162"/>
      <c r="R66" s="77"/>
      <c r="S66" s="77"/>
      <c r="T66" s="77"/>
    </row>
    <row r="67" spans="1:20" ht="13.5" customHeight="1" x14ac:dyDescent="0.25">
      <c r="A67" s="77" t="s">
        <v>362</v>
      </c>
      <c r="B67" s="161">
        <v>20222</v>
      </c>
      <c r="C67" s="162">
        <v>44761</v>
      </c>
      <c r="D67" s="77" t="s">
        <v>453</v>
      </c>
      <c r="E67" s="163" t="s">
        <v>454</v>
      </c>
      <c r="F67" s="77" t="s">
        <v>114</v>
      </c>
      <c r="G67" s="77" t="s">
        <v>115</v>
      </c>
      <c r="H67" s="79">
        <v>1.7669999999999999</v>
      </c>
      <c r="I67" s="79">
        <v>4.7</v>
      </c>
      <c r="J67" s="78">
        <v>5</v>
      </c>
      <c r="K67" s="79">
        <v>4.29</v>
      </c>
      <c r="L67" s="81">
        <v>6</v>
      </c>
      <c r="M67" s="80">
        <v>2.5209999999999999</v>
      </c>
      <c r="N67" s="79">
        <v>25.74</v>
      </c>
      <c r="O67" s="161">
        <v>6</v>
      </c>
      <c r="P67" s="77"/>
      <c r="Q67" s="162"/>
      <c r="R67" s="77" t="s">
        <v>366</v>
      </c>
      <c r="S67" s="77"/>
      <c r="T67" s="77"/>
    </row>
    <row r="68" spans="1:20" ht="13.5" customHeight="1" x14ac:dyDescent="0.25">
      <c r="A68" s="77" t="s">
        <v>362</v>
      </c>
      <c r="B68" s="161">
        <v>20196</v>
      </c>
      <c r="C68" s="162">
        <v>44761</v>
      </c>
      <c r="D68" s="77" t="s">
        <v>417</v>
      </c>
      <c r="E68" s="163" t="s">
        <v>418</v>
      </c>
      <c r="F68" s="77" t="s">
        <v>114</v>
      </c>
      <c r="G68" s="77" t="s">
        <v>115</v>
      </c>
      <c r="H68" s="79">
        <v>1.7669999999999999</v>
      </c>
      <c r="I68" s="79">
        <v>4.7</v>
      </c>
      <c r="J68" s="78">
        <v>13</v>
      </c>
      <c r="K68" s="79">
        <v>4.09</v>
      </c>
      <c r="L68" s="81">
        <v>6</v>
      </c>
      <c r="M68" s="80">
        <v>2.5209999999999999</v>
      </c>
      <c r="N68" s="79">
        <v>24.54</v>
      </c>
      <c r="O68" s="161">
        <v>6</v>
      </c>
      <c r="P68" s="77"/>
      <c r="Q68" s="162"/>
      <c r="R68" s="77" t="s">
        <v>366</v>
      </c>
      <c r="S68" s="77" t="s">
        <v>365</v>
      </c>
      <c r="T68" s="77" t="s">
        <v>376</v>
      </c>
    </row>
    <row r="69" spans="1:20" ht="13.5" customHeight="1" x14ac:dyDescent="0.25">
      <c r="A69" s="77" t="s">
        <v>362</v>
      </c>
      <c r="B69" s="161">
        <v>20216</v>
      </c>
      <c r="C69" s="162">
        <v>44761</v>
      </c>
      <c r="D69" s="77" t="s">
        <v>455</v>
      </c>
      <c r="E69" s="163" t="s">
        <v>456</v>
      </c>
      <c r="F69" s="77" t="s">
        <v>114</v>
      </c>
      <c r="G69" s="77" t="s">
        <v>115</v>
      </c>
      <c r="H69" s="79">
        <v>1.7669999999999999</v>
      </c>
      <c r="I69" s="79">
        <v>4.7</v>
      </c>
      <c r="J69" s="78">
        <v>9.6</v>
      </c>
      <c r="K69" s="79">
        <v>4.25</v>
      </c>
      <c r="L69" s="81">
        <v>12</v>
      </c>
      <c r="M69" s="80">
        <v>5.0419999999999998</v>
      </c>
      <c r="N69" s="79">
        <v>51</v>
      </c>
      <c r="O69" s="161">
        <v>6</v>
      </c>
      <c r="P69" s="77"/>
      <c r="Q69" s="162"/>
      <c r="R69" s="77" t="s">
        <v>366</v>
      </c>
      <c r="S69" s="77"/>
      <c r="T69" s="77" t="s">
        <v>457</v>
      </c>
    </row>
    <row r="70" spans="1:20" ht="13.5" customHeight="1" x14ac:dyDescent="0.25">
      <c r="A70" s="77"/>
      <c r="B70" s="161"/>
      <c r="C70" s="162"/>
      <c r="D70" s="77"/>
      <c r="E70" s="163"/>
      <c r="F70" s="77"/>
      <c r="G70" s="77"/>
      <c r="H70" s="79"/>
      <c r="I70" s="79"/>
      <c r="J70" s="78"/>
      <c r="K70" s="79"/>
      <c r="L70" s="81"/>
      <c r="M70" s="80"/>
      <c r="N70" s="79"/>
      <c r="O70" s="161"/>
      <c r="P70" s="77"/>
      <c r="Q70" s="162"/>
      <c r="R70" s="77"/>
      <c r="S70" s="77"/>
      <c r="T70" s="77"/>
    </row>
    <row r="71" spans="1:20" ht="13.5" customHeight="1" x14ac:dyDescent="0.25">
      <c r="A71" s="77"/>
      <c r="B71" s="161"/>
      <c r="C71" s="162"/>
      <c r="D71" s="77"/>
      <c r="E71" s="163"/>
      <c r="F71" s="77"/>
      <c r="G71" s="77"/>
      <c r="H71" s="79"/>
      <c r="I71" s="79"/>
      <c r="J71" s="78"/>
      <c r="K71" s="79"/>
      <c r="L71" s="81"/>
      <c r="M71" s="80"/>
      <c r="N71" s="79"/>
      <c r="O71" s="161"/>
      <c r="P71" s="77"/>
      <c r="Q71" s="162"/>
      <c r="R71" s="77"/>
      <c r="S71" s="77"/>
      <c r="T71" s="77"/>
    </row>
    <row r="72" spans="1:20" ht="13.5" customHeight="1" x14ac:dyDescent="0.25">
      <c r="A72" s="77" t="s">
        <v>362</v>
      </c>
      <c r="B72" s="161">
        <v>20222</v>
      </c>
      <c r="C72" s="162">
        <v>44761</v>
      </c>
      <c r="D72" s="77" t="s">
        <v>453</v>
      </c>
      <c r="E72" s="163" t="s">
        <v>454</v>
      </c>
      <c r="F72" s="77" t="s">
        <v>116</v>
      </c>
      <c r="G72" s="77" t="s">
        <v>117</v>
      </c>
      <c r="H72" s="79">
        <v>1.8049999999999999</v>
      </c>
      <c r="I72" s="79">
        <v>4.7</v>
      </c>
      <c r="J72" s="78">
        <v>5</v>
      </c>
      <c r="K72" s="79">
        <v>4.29</v>
      </c>
      <c r="L72" s="81">
        <v>6</v>
      </c>
      <c r="M72" s="80">
        <v>2.5209999999999999</v>
      </c>
      <c r="N72" s="79">
        <v>25.74</v>
      </c>
      <c r="O72" s="161">
        <v>6</v>
      </c>
      <c r="P72" s="77"/>
      <c r="Q72" s="162"/>
      <c r="R72" s="77" t="s">
        <v>366</v>
      </c>
      <c r="S72" s="77"/>
      <c r="T72" s="77"/>
    </row>
    <row r="73" spans="1:20" ht="13.5" customHeight="1" x14ac:dyDescent="0.25">
      <c r="A73" s="77" t="s">
        <v>362</v>
      </c>
      <c r="B73" s="161">
        <v>20196</v>
      </c>
      <c r="C73" s="162">
        <v>44761</v>
      </c>
      <c r="D73" s="77" t="s">
        <v>417</v>
      </c>
      <c r="E73" s="163" t="s">
        <v>418</v>
      </c>
      <c r="F73" s="77" t="s">
        <v>116</v>
      </c>
      <c r="G73" s="77" t="s">
        <v>117</v>
      </c>
      <c r="H73" s="79">
        <v>1.8049999999999999</v>
      </c>
      <c r="I73" s="79">
        <v>4.7</v>
      </c>
      <c r="J73" s="78">
        <v>13</v>
      </c>
      <c r="K73" s="79">
        <v>4.09</v>
      </c>
      <c r="L73" s="81">
        <v>6</v>
      </c>
      <c r="M73" s="80">
        <v>2.5209999999999999</v>
      </c>
      <c r="N73" s="79">
        <v>24.54</v>
      </c>
      <c r="O73" s="161">
        <v>6</v>
      </c>
      <c r="P73" s="77"/>
      <c r="Q73" s="162"/>
      <c r="R73" s="77" t="s">
        <v>366</v>
      </c>
      <c r="S73" s="77" t="s">
        <v>365</v>
      </c>
      <c r="T73" s="77" t="s">
        <v>376</v>
      </c>
    </row>
    <row r="74" spans="1:20" ht="13.5" customHeight="1" x14ac:dyDescent="0.25">
      <c r="A74" s="77"/>
      <c r="B74" s="161"/>
      <c r="C74" s="162"/>
      <c r="D74" s="77"/>
      <c r="E74" s="163"/>
      <c r="F74" s="77"/>
      <c r="G74" s="77"/>
      <c r="H74" s="79"/>
      <c r="I74" s="79"/>
      <c r="J74" s="78"/>
      <c r="K74" s="79"/>
      <c r="L74" s="81"/>
      <c r="M74" s="80"/>
      <c r="N74" s="79"/>
      <c r="O74" s="161"/>
      <c r="P74" s="77"/>
      <c r="Q74" s="162"/>
      <c r="R74" s="77"/>
      <c r="S74" s="77"/>
      <c r="T74" s="77"/>
    </row>
    <row r="75" spans="1:20" ht="13.5" customHeight="1" x14ac:dyDescent="0.25">
      <c r="A75" s="77" t="s">
        <v>362</v>
      </c>
      <c r="B75" s="161">
        <v>20222</v>
      </c>
      <c r="C75" s="162">
        <v>44761</v>
      </c>
      <c r="D75" s="77" t="s">
        <v>453</v>
      </c>
      <c r="E75" s="163" t="s">
        <v>454</v>
      </c>
      <c r="F75" s="77" t="s">
        <v>118</v>
      </c>
      <c r="G75" s="77" t="s">
        <v>119</v>
      </c>
      <c r="H75" s="79">
        <v>1.9510000000000001</v>
      </c>
      <c r="I75" s="79">
        <v>4.7</v>
      </c>
      <c r="J75" s="78">
        <v>5</v>
      </c>
      <c r="K75" s="79">
        <v>4.29</v>
      </c>
      <c r="L75" s="81">
        <v>6</v>
      </c>
      <c r="M75" s="80">
        <v>2.5209999999999999</v>
      </c>
      <c r="N75" s="79">
        <v>25.74</v>
      </c>
      <c r="O75" s="161">
        <v>6</v>
      </c>
      <c r="P75" s="77"/>
      <c r="Q75" s="162"/>
      <c r="R75" s="77" t="s">
        <v>366</v>
      </c>
      <c r="S75" s="77"/>
      <c r="T75" s="77"/>
    </row>
    <row r="76" spans="1:20" ht="13.5" customHeight="1" x14ac:dyDescent="0.25">
      <c r="A76" s="77" t="s">
        <v>362</v>
      </c>
      <c r="B76" s="161">
        <v>20200</v>
      </c>
      <c r="C76" s="162">
        <v>44761</v>
      </c>
      <c r="D76" s="77" t="s">
        <v>419</v>
      </c>
      <c r="E76" s="163" t="s">
        <v>420</v>
      </c>
      <c r="F76" s="77" t="s">
        <v>118</v>
      </c>
      <c r="G76" s="77" t="s">
        <v>119</v>
      </c>
      <c r="H76" s="79">
        <v>1.9510000000000001</v>
      </c>
      <c r="I76" s="79">
        <v>4.7</v>
      </c>
      <c r="J76" s="78">
        <v>13</v>
      </c>
      <c r="K76" s="79">
        <v>4.09</v>
      </c>
      <c r="L76" s="81">
        <v>6</v>
      </c>
      <c r="M76" s="80">
        <v>2.5209999999999999</v>
      </c>
      <c r="N76" s="79">
        <v>24.54</v>
      </c>
      <c r="O76" s="161">
        <v>6</v>
      </c>
      <c r="P76" s="77"/>
      <c r="Q76" s="162"/>
      <c r="R76" s="77" t="s">
        <v>366</v>
      </c>
      <c r="S76" s="77" t="s">
        <v>365</v>
      </c>
      <c r="T76" s="77" t="s">
        <v>376</v>
      </c>
    </row>
    <row r="77" spans="1:20" ht="13.5" customHeight="1" x14ac:dyDescent="0.25">
      <c r="A77" s="77" t="s">
        <v>362</v>
      </c>
      <c r="B77" s="161">
        <v>20222</v>
      </c>
      <c r="C77" s="162">
        <v>44761</v>
      </c>
      <c r="D77" s="77" t="s">
        <v>453</v>
      </c>
      <c r="E77" s="163" t="s">
        <v>454</v>
      </c>
      <c r="F77" s="77" t="s">
        <v>120</v>
      </c>
      <c r="G77" s="77" t="s">
        <v>121</v>
      </c>
      <c r="H77" s="79">
        <v>1.78</v>
      </c>
      <c r="I77" s="79">
        <v>4.7</v>
      </c>
      <c r="J77" s="78">
        <v>5</v>
      </c>
      <c r="K77" s="79">
        <v>4.29</v>
      </c>
      <c r="L77" s="81">
        <v>12</v>
      </c>
      <c r="M77" s="80">
        <v>5.0419999999999998</v>
      </c>
      <c r="N77" s="79">
        <v>51.48</v>
      </c>
      <c r="O77" s="161">
        <v>6</v>
      </c>
      <c r="P77" s="77"/>
      <c r="Q77" s="162"/>
      <c r="R77" s="77" t="s">
        <v>366</v>
      </c>
      <c r="S77" s="77"/>
      <c r="T77" s="77"/>
    </row>
    <row r="78" spans="1:20" ht="13.5" customHeight="1" x14ac:dyDescent="0.25">
      <c r="A78" s="77" t="s">
        <v>362</v>
      </c>
      <c r="B78" s="161">
        <v>20196</v>
      </c>
      <c r="C78" s="162">
        <v>44761</v>
      </c>
      <c r="D78" s="77" t="s">
        <v>417</v>
      </c>
      <c r="E78" s="163" t="s">
        <v>418</v>
      </c>
      <c r="F78" s="77" t="s">
        <v>120</v>
      </c>
      <c r="G78" s="77" t="s">
        <v>121</v>
      </c>
      <c r="H78" s="79">
        <v>1.78</v>
      </c>
      <c r="I78" s="79">
        <v>4.7</v>
      </c>
      <c r="J78" s="78">
        <v>13</v>
      </c>
      <c r="K78" s="79">
        <v>4.09</v>
      </c>
      <c r="L78" s="81">
        <v>6</v>
      </c>
      <c r="M78" s="80">
        <v>2.5209999999999999</v>
      </c>
      <c r="N78" s="79">
        <v>24.54</v>
      </c>
      <c r="O78" s="161">
        <v>6</v>
      </c>
      <c r="P78" s="77"/>
      <c r="Q78" s="162"/>
      <c r="R78" s="77" t="s">
        <v>366</v>
      </c>
      <c r="S78" s="77" t="s">
        <v>365</v>
      </c>
      <c r="T78" s="77" t="s">
        <v>376</v>
      </c>
    </row>
    <row r="79" spans="1:20" ht="13.5" customHeight="1" x14ac:dyDescent="0.25">
      <c r="A79" s="77" t="s">
        <v>362</v>
      </c>
      <c r="B79" s="161">
        <v>20216</v>
      </c>
      <c r="C79" s="162">
        <v>44761</v>
      </c>
      <c r="D79" s="77" t="s">
        <v>455</v>
      </c>
      <c r="E79" s="163" t="s">
        <v>456</v>
      </c>
      <c r="F79" s="77" t="s">
        <v>120</v>
      </c>
      <c r="G79" s="77" t="s">
        <v>121</v>
      </c>
      <c r="H79" s="79">
        <v>1.78</v>
      </c>
      <c r="I79" s="79">
        <v>4.7</v>
      </c>
      <c r="J79" s="78">
        <v>9.6</v>
      </c>
      <c r="K79" s="79">
        <v>4.25</v>
      </c>
      <c r="L79" s="81">
        <v>12</v>
      </c>
      <c r="M79" s="80">
        <v>5.0419999999999998</v>
      </c>
      <c r="N79" s="79">
        <v>51</v>
      </c>
      <c r="O79" s="161">
        <v>6</v>
      </c>
      <c r="P79" s="77"/>
      <c r="Q79" s="162"/>
      <c r="R79" s="77" t="s">
        <v>366</v>
      </c>
      <c r="S79" s="77"/>
      <c r="T79" s="77" t="s">
        <v>457</v>
      </c>
    </row>
    <row r="80" spans="1:20" ht="13.5" customHeight="1" x14ac:dyDescent="0.25">
      <c r="A80" s="77" t="s">
        <v>362</v>
      </c>
      <c r="B80" s="161">
        <v>20222</v>
      </c>
      <c r="C80" s="162">
        <v>44761</v>
      </c>
      <c r="D80" s="77" t="s">
        <v>453</v>
      </c>
      <c r="E80" s="163" t="s">
        <v>454</v>
      </c>
      <c r="F80" s="77" t="s">
        <v>122</v>
      </c>
      <c r="G80" s="77" t="s">
        <v>123</v>
      </c>
      <c r="H80" s="79">
        <v>1.5369999999999999</v>
      </c>
      <c r="I80" s="79">
        <v>4.7</v>
      </c>
      <c r="J80" s="78">
        <v>5</v>
      </c>
      <c r="K80" s="79">
        <v>4.29</v>
      </c>
      <c r="L80" s="81">
        <v>6</v>
      </c>
      <c r="M80" s="80">
        <v>2.5209999999999999</v>
      </c>
      <c r="N80" s="79">
        <v>25.74</v>
      </c>
      <c r="O80" s="161">
        <v>6</v>
      </c>
      <c r="P80" s="77"/>
      <c r="Q80" s="162"/>
      <c r="R80" s="77" t="s">
        <v>366</v>
      </c>
      <c r="S80" s="77"/>
      <c r="T80" s="77"/>
    </row>
    <row r="81" spans="1:20" ht="13.5" customHeight="1" x14ac:dyDescent="0.25">
      <c r="A81" s="77" t="s">
        <v>362</v>
      </c>
      <c r="B81" s="161">
        <v>20196</v>
      </c>
      <c r="C81" s="162">
        <v>44761</v>
      </c>
      <c r="D81" s="77" t="s">
        <v>417</v>
      </c>
      <c r="E81" s="163" t="s">
        <v>418</v>
      </c>
      <c r="F81" s="77" t="s">
        <v>122</v>
      </c>
      <c r="G81" s="77" t="s">
        <v>123</v>
      </c>
      <c r="H81" s="79">
        <v>1.5369999999999999</v>
      </c>
      <c r="I81" s="79">
        <v>4.7</v>
      </c>
      <c r="J81" s="78">
        <v>13</v>
      </c>
      <c r="K81" s="79">
        <v>4.09</v>
      </c>
      <c r="L81" s="81">
        <v>6</v>
      </c>
      <c r="M81" s="80">
        <v>2.5209999999999999</v>
      </c>
      <c r="N81" s="79">
        <v>24.54</v>
      </c>
      <c r="O81" s="161">
        <v>6</v>
      </c>
      <c r="P81" s="77"/>
      <c r="Q81" s="162"/>
      <c r="R81" s="77" t="s">
        <v>366</v>
      </c>
      <c r="S81" s="77" t="s">
        <v>365</v>
      </c>
      <c r="T81" s="77" t="s">
        <v>376</v>
      </c>
    </row>
    <row r="82" spans="1:20" ht="13.5" customHeight="1" x14ac:dyDescent="0.25">
      <c r="A82" s="77"/>
      <c r="B82" s="161"/>
      <c r="C82" s="162"/>
      <c r="D82" s="77"/>
      <c r="E82" s="163"/>
      <c r="F82" s="77"/>
      <c r="G82" s="77"/>
      <c r="H82" s="79"/>
      <c r="I82" s="79"/>
      <c r="J82" s="78"/>
      <c r="K82" s="79"/>
      <c r="L82" s="81"/>
      <c r="M82" s="80"/>
      <c r="N82" s="79"/>
      <c r="O82" s="161"/>
      <c r="P82" s="77"/>
      <c r="Q82" s="162"/>
      <c r="R82" s="77"/>
      <c r="S82" s="77"/>
      <c r="T82" s="77"/>
    </row>
    <row r="83" spans="1:20" ht="13.5" customHeight="1" x14ac:dyDescent="0.25">
      <c r="A83" s="77" t="s">
        <v>362</v>
      </c>
      <c r="B83" s="161">
        <v>20200</v>
      </c>
      <c r="C83" s="162">
        <v>44761</v>
      </c>
      <c r="D83" s="77" t="s">
        <v>419</v>
      </c>
      <c r="E83" s="163" t="s">
        <v>420</v>
      </c>
      <c r="F83" s="77" t="s">
        <v>124</v>
      </c>
      <c r="G83" s="77" t="s">
        <v>125</v>
      </c>
      <c r="H83" s="79">
        <v>1.879</v>
      </c>
      <c r="I83" s="79">
        <v>4.7</v>
      </c>
      <c r="J83" s="78">
        <v>13</v>
      </c>
      <c r="K83" s="79">
        <v>4.09</v>
      </c>
      <c r="L83" s="81">
        <v>6</v>
      </c>
      <c r="M83" s="80">
        <v>2.5209999999999999</v>
      </c>
      <c r="N83" s="79">
        <v>24.54</v>
      </c>
      <c r="O83" s="161">
        <v>6</v>
      </c>
      <c r="P83" s="77"/>
      <c r="Q83" s="162"/>
      <c r="R83" s="77" t="s">
        <v>366</v>
      </c>
      <c r="S83" s="77" t="s">
        <v>365</v>
      </c>
      <c r="T83" s="77" t="s">
        <v>376</v>
      </c>
    </row>
    <row r="84" spans="1:20" ht="13.5" customHeight="1" x14ac:dyDescent="0.25">
      <c r="A84" s="77" t="s">
        <v>362</v>
      </c>
      <c r="B84" s="161">
        <v>20216</v>
      </c>
      <c r="C84" s="162">
        <v>44761</v>
      </c>
      <c r="D84" s="77" t="s">
        <v>455</v>
      </c>
      <c r="E84" s="163" t="s">
        <v>456</v>
      </c>
      <c r="F84" s="77" t="s">
        <v>124</v>
      </c>
      <c r="G84" s="77" t="s">
        <v>125</v>
      </c>
      <c r="H84" s="79">
        <v>1.879</v>
      </c>
      <c r="I84" s="79">
        <v>4.7</v>
      </c>
      <c r="J84" s="78">
        <v>9.6</v>
      </c>
      <c r="K84" s="79">
        <v>4.25</v>
      </c>
      <c r="L84" s="81">
        <v>6</v>
      </c>
      <c r="M84" s="80">
        <v>2.5209999999999999</v>
      </c>
      <c r="N84" s="79">
        <v>25.5</v>
      </c>
      <c r="O84" s="161">
        <v>6</v>
      </c>
      <c r="P84" s="77"/>
      <c r="Q84" s="162"/>
      <c r="R84" s="77" t="s">
        <v>366</v>
      </c>
      <c r="S84" s="77"/>
      <c r="T84" s="77" t="s">
        <v>457</v>
      </c>
    </row>
    <row r="85" spans="1:20" ht="13.5" customHeight="1" x14ac:dyDescent="0.25">
      <c r="A85" s="77" t="s">
        <v>362</v>
      </c>
      <c r="B85" s="161">
        <v>20194</v>
      </c>
      <c r="C85" s="162">
        <v>44761</v>
      </c>
      <c r="D85" s="77" t="s">
        <v>421</v>
      </c>
      <c r="E85" s="163" t="s">
        <v>422</v>
      </c>
      <c r="F85" s="77" t="s">
        <v>124</v>
      </c>
      <c r="G85" s="77" t="s">
        <v>125</v>
      </c>
      <c r="H85" s="79">
        <v>1.879</v>
      </c>
      <c r="I85" s="79">
        <v>4.7</v>
      </c>
      <c r="J85" s="78">
        <v>5</v>
      </c>
      <c r="K85" s="79">
        <v>4.29</v>
      </c>
      <c r="L85" s="81">
        <v>6</v>
      </c>
      <c r="M85" s="80">
        <v>2.5209999999999999</v>
      </c>
      <c r="N85" s="79">
        <v>25.74</v>
      </c>
      <c r="O85" s="161">
        <v>6</v>
      </c>
      <c r="P85" s="77"/>
      <c r="Q85" s="162"/>
      <c r="R85" s="77" t="s">
        <v>366</v>
      </c>
      <c r="S85" s="77"/>
      <c r="T85" s="77"/>
    </row>
    <row r="86" spans="1:20" ht="13.5" customHeight="1" x14ac:dyDescent="0.25">
      <c r="A86" s="77"/>
      <c r="B86" s="161"/>
      <c r="C86" s="162"/>
      <c r="D86" s="77"/>
      <c r="E86" s="163"/>
      <c r="F86" s="77"/>
      <c r="G86" s="77"/>
      <c r="H86" s="79"/>
      <c r="I86" s="79"/>
      <c r="J86" s="78"/>
      <c r="K86" s="79"/>
      <c r="L86" s="81"/>
      <c r="M86" s="80"/>
      <c r="N86" s="79"/>
      <c r="O86" s="161"/>
      <c r="P86" s="77"/>
      <c r="Q86" s="162"/>
      <c r="R86" s="77"/>
      <c r="S86" s="77"/>
      <c r="T86" s="77"/>
    </row>
    <row r="87" spans="1:20" ht="13.5" customHeight="1" x14ac:dyDescent="0.25">
      <c r="A87" s="77" t="s">
        <v>362</v>
      </c>
      <c r="B87" s="161">
        <v>20222</v>
      </c>
      <c r="C87" s="162">
        <v>44761</v>
      </c>
      <c r="D87" s="77" t="s">
        <v>453</v>
      </c>
      <c r="E87" s="163" t="s">
        <v>454</v>
      </c>
      <c r="F87" s="77" t="s">
        <v>126</v>
      </c>
      <c r="G87" s="77" t="s">
        <v>127</v>
      </c>
      <c r="H87" s="79">
        <v>1.95</v>
      </c>
      <c r="I87" s="79">
        <v>4.7</v>
      </c>
      <c r="J87" s="78">
        <v>5</v>
      </c>
      <c r="K87" s="79">
        <v>4.29</v>
      </c>
      <c r="L87" s="81">
        <v>6</v>
      </c>
      <c r="M87" s="80">
        <v>2.5209999999999999</v>
      </c>
      <c r="N87" s="79">
        <v>25.74</v>
      </c>
      <c r="O87" s="161">
        <v>6</v>
      </c>
      <c r="P87" s="77"/>
      <c r="Q87" s="162"/>
      <c r="R87" s="77" t="s">
        <v>366</v>
      </c>
      <c r="S87" s="77"/>
      <c r="T87" s="77"/>
    </row>
    <row r="88" spans="1:20" ht="13.5" customHeight="1" x14ac:dyDescent="0.25">
      <c r="A88" s="77" t="s">
        <v>362</v>
      </c>
      <c r="B88" s="161">
        <v>20216</v>
      </c>
      <c r="C88" s="162">
        <v>44761</v>
      </c>
      <c r="D88" s="77" t="s">
        <v>455</v>
      </c>
      <c r="E88" s="163" t="s">
        <v>456</v>
      </c>
      <c r="F88" s="77" t="s">
        <v>126</v>
      </c>
      <c r="G88" s="77" t="s">
        <v>127</v>
      </c>
      <c r="H88" s="79">
        <v>1.95</v>
      </c>
      <c r="I88" s="79">
        <v>4.7</v>
      </c>
      <c r="J88" s="78">
        <v>9.6</v>
      </c>
      <c r="K88" s="79">
        <v>4.25</v>
      </c>
      <c r="L88" s="81">
        <v>6</v>
      </c>
      <c r="M88" s="80">
        <v>2.5209999999999999</v>
      </c>
      <c r="N88" s="79">
        <v>25.5</v>
      </c>
      <c r="O88" s="161">
        <v>6</v>
      </c>
      <c r="P88" s="77"/>
      <c r="Q88" s="162"/>
      <c r="R88" s="77" t="s">
        <v>366</v>
      </c>
      <c r="S88" s="77"/>
      <c r="T88" s="77" t="s">
        <v>457</v>
      </c>
    </row>
    <row r="89" spans="1:20" ht="13.5" customHeight="1" x14ac:dyDescent="0.25">
      <c r="A89" s="77" t="s">
        <v>362</v>
      </c>
      <c r="B89" s="161">
        <v>20222</v>
      </c>
      <c r="C89" s="162">
        <v>44761</v>
      </c>
      <c r="D89" s="77" t="s">
        <v>453</v>
      </c>
      <c r="E89" s="163" t="s">
        <v>454</v>
      </c>
      <c r="F89" s="77" t="s">
        <v>128</v>
      </c>
      <c r="G89" s="77" t="s">
        <v>129</v>
      </c>
      <c r="H89" s="79">
        <v>1.968</v>
      </c>
      <c r="I89" s="79">
        <v>4.7</v>
      </c>
      <c r="J89" s="78">
        <v>5</v>
      </c>
      <c r="K89" s="79">
        <v>4.29</v>
      </c>
      <c r="L89" s="81">
        <v>12</v>
      </c>
      <c r="M89" s="80">
        <v>5.0419999999999998</v>
      </c>
      <c r="N89" s="79">
        <v>51.48</v>
      </c>
      <c r="O89" s="161">
        <v>6</v>
      </c>
      <c r="P89" s="77"/>
      <c r="Q89" s="162"/>
      <c r="R89" s="77" t="s">
        <v>366</v>
      </c>
      <c r="S89" s="77"/>
      <c r="T89" s="77"/>
    </row>
    <row r="90" spans="1:20" ht="13.5" customHeight="1" x14ac:dyDescent="0.25">
      <c r="A90" s="77" t="s">
        <v>362</v>
      </c>
      <c r="B90" s="161">
        <v>20200</v>
      </c>
      <c r="C90" s="162">
        <v>44761</v>
      </c>
      <c r="D90" s="77" t="s">
        <v>419</v>
      </c>
      <c r="E90" s="163" t="s">
        <v>420</v>
      </c>
      <c r="F90" s="77" t="s">
        <v>128</v>
      </c>
      <c r="G90" s="77" t="s">
        <v>129</v>
      </c>
      <c r="H90" s="79">
        <v>1.968</v>
      </c>
      <c r="I90" s="79">
        <v>4.7</v>
      </c>
      <c r="J90" s="78">
        <v>13</v>
      </c>
      <c r="K90" s="79">
        <v>4.09</v>
      </c>
      <c r="L90" s="81">
        <v>6</v>
      </c>
      <c r="M90" s="80">
        <v>2.5209999999999999</v>
      </c>
      <c r="N90" s="79">
        <v>24.54</v>
      </c>
      <c r="O90" s="161">
        <v>6</v>
      </c>
      <c r="P90" s="77"/>
      <c r="Q90" s="162"/>
      <c r="R90" s="77" t="s">
        <v>366</v>
      </c>
      <c r="S90" s="77" t="s">
        <v>365</v>
      </c>
      <c r="T90" s="77" t="s">
        <v>376</v>
      </c>
    </row>
    <row r="91" spans="1:20" ht="13.5" customHeight="1" x14ac:dyDescent="0.25">
      <c r="A91" s="77" t="s">
        <v>362</v>
      </c>
      <c r="B91" s="161">
        <v>20196</v>
      </c>
      <c r="C91" s="162">
        <v>44761</v>
      </c>
      <c r="D91" s="77" t="s">
        <v>417</v>
      </c>
      <c r="E91" s="163" t="s">
        <v>418</v>
      </c>
      <c r="F91" s="77" t="s">
        <v>128</v>
      </c>
      <c r="G91" s="77" t="s">
        <v>129</v>
      </c>
      <c r="H91" s="79">
        <v>1.968</v>
      </c>
      <c r="I91" s="79">
        <v>4.7</v>
      </c>
      <c r="J91" s="78">
        <v>13</v>
      </c>
      <c r="K91" s="79">
        <v>4.09</v>
      </c>
      <c r="L91" s="81">
        <v>12</v>
      </c>
      <c r="M91" s="80">
        <v>5.0419999999999998</v>
      </c>
      <c r="N91" s="79">
        <v>49.08</v>
      </c>
      <c r="O91" s="161">
        <v>6</v>
      </c>
      <c r="P91" s="77"/>
      <c r="Q91" s="162"/>
      <c r="R91" s="77" t="s">
        <v>366</v>
      </c>
      <c r="S91" s="77" t="s">
        <v>365</v>
      </c>
      <c r="T91" s="77" t="s">
        <v>376</v>
      </c>
    </row>
    <row r="92" spans="1:20" ht="13.5" customHeight="1" x14ac:dyDescent="0.25">
      <c r="A92" s="77" t="s">
        <v>362</v>
      </c>
      <c r="B92" s="161">
        <v>20216</v>
      </c>
      <c r="C92" s="162">
        <v>44761</v>
      </c>
      <c r="D92" s="77" t="s">
        <v>455</v>
      </c>
      <c r="E92" s="163" t="s">
        <v>456</v>
      </c>
      <c r="F92" s="77" t="s">
        <v>128</v>
      </c>
      <c r="G92" s="77" t="s">
        <v>129</v>
      </c>
      <c r="H92" s="79">
        <v>1.968</v>
      </c>
      <c r="I92" s="79">
        <v>4.7</v>
      </c>
      <c r="J92" s="78">
        <v>9.6</v>
      </c>
      <c r="K92" s="79">
        <v>4.25</v>
      </c>
      <c r="L92" s="81">
        <v>12</v>
      </c>
      <c r="M92" s="80">
        <v>5.0419999999999998</v>
      </c>
      <c r="N92" s="79">
        <v>51</v>
      </c>
      <c r="O92" s="161">
        <v>6</v>
      </c>
      <c r="P92" s="77"/>
      <c r="Q92" s="162"/>
      <c r="R92" s="77" t="s">
        <v>366</v>
      </c>
      <c r="S92" s="77"/>
      <c r="T92" s="77" t="s">
        <v>457</v>
      </c>
    </row>
    <row r="93" spans="1:20" ht="13.5" customHeight="1" x14ac:dyDescent="0.25">
      <c r="A93" s="77" t="s">
        <v>362</v>
      </c>
      <c r="B93" s="161">
        <v>19701</v>
      </c>
      <c r="C93" s="162">
        <v>44726</v>
      </c>
      <c r="D93" s="77" t="s">
        <v>369</v>
      </c>
      <c r="E93" s="163" t="s">
        <v>370</v>
      </c>
      <c r="F93" s="77" t="s">
        <v>345</v>
      </c>
      <c r="G93" s="77" t="s">
        <v>371</v>
      </c>
      <c r="H93" s="79">
        <v>0</v>
      </c>
      <c r="I93" s="79">
        <v>250</v>
      </c>
      <c r="J93" s="78" t="s">
        <v>113</v>
      </c>
      <c r="K93" s="79">
        <v>250</v>
      </c>
      <c r="L93" s="81">
        <v>1</v>
      </c>
      <c r="M93" s="80">
        <v>7.0570000000000004</v>
      </c>
      <c r="N93" s="79">
        <v>250</v>
      </c>
      <c r="O93" s="161">
        <v>0</v>
      </c>
      <c r="P93" s="77"/>
      <c r="Q93" s="162"/>
      <c r="R93" s="77" t="s">
        <v>366</v>
      </c>
      <c r="S93" s="77"/>
      <c r="T93" s="77"/>
    </row>
    <row r="94" spans="1:20" ht="13.5" customHeight="1" x14ac:dyDescent="0.25">
      <c r="A94" s="77" t="s">
        <v>362</v>
      </c>
      <c r="B94" s="161">
        <v>19701</v>
      </c>
      <c r="C94" s="162">
        <v>44726</v>
      </c>
      <c r="D94" s="77" t="s">
        <v>369</v>
      </c>
      <c r="E94" s="163" t="s">
        <v>370</v>
      </c>
      <c r="F94" s="77" t="s">
        <v>345</v>
      </c>
      <c r="G94" s="77" t="s">
        <v>372</v>
      </c>
      <c r="H94" s="79">
        <v>0</v>
      </c>
      <c r="I94" s="79">
        <v>50</v>
      </c>
      <c r="J94" s="78" t="s">
        <v>113</v>
      </c>
      <c r="K94" s="79">
        <v>50</v>
      </c>
      <c r="L94" s="81">
        <v>1</v>
      </c>
      <c r="M94" s="80">
        <v>7.0570000000000004</v>
      </c>
      <c r="N94" s="79">
        <v>50</v>
      </c>
      <c r="O94" s="161">
        <v>0</v>
      </c>
      <c r="P94" s="77"/>
      <c r="Q94" s="162"/>
      <c r="R94" s="77" t="s">
        <v>366</v>
      </c>
      <c r="S94" s="77"/>
      <c r="T94" s="77"/>
    </row>
    <row r="95" spans="1:20" ht="13.5" customHeight="1" x14ac:dyDescent="0.25">
      <c r="A95" s="77" t="s">
        <v>362</v>
      </c>
      <c r="B95" s="161">
        <v>19701</v>
      </c>
      <c r="C95" s="162">
        <v>44726</v>
      </c>
      <c r="D95" s="77" t="s">
        <v>369</v>
      </c>
      <c r="E95" s="163" t="s">
        <v>370</v>
      </c>
      <c r="F95" s="77" t="s">
        <v>345</v>
      </c>
      <c r="G95" s="77" t="s">
        <v>373</v>
      </c>
      <c r="H95" s="79">
        <v>0</v>
      </c>
      <c r="I95" s="79">
        <v>0</v>
      </c>
      <c r="J95" s="78" t="s">
        <v>113</v>
      </c>
      <c r="K95" s="79">
        <v>0</v>
      </c>
      <c r="L95" s="81">
        <v>300</v>
      </c>
      <c r="M95" s="80">
        <v>2117.1</v>
      </c>
      <c r="N95" s="79" t="s">
        <v>113</v>
      </c>
      <c r="O95" s="161">
        <v>0</v>
      </c>
      <c r="P95" s="77"/>
      <c r="Q95" s="162"/>
      <c r="R95" s="77" t="s">
        <v>366</v>
      </c>
      <c r="S95" s="77"/>
      <c r="T95" s="77"/>
    </row>
    <row r="96" spans="1:20" ht="13.5" customHeight="1" x14ac:dyDescent="0.25">
      <c r="A96" s="77" t="s">
        <v>362</v>
      </c>
      <c r="B96" s="161">
        <v>20203</v>
      </c>
      <c r="C96" s="162">
        <v>44761</v>
      </c>
      <c r="D96" s="77" t="s">
        <v>423</v>
      </c>
      <c r="E96" s="163" t="s">
        <v>424</v>
      </c>
      <c r="F96" s="77" t="s">
        <v>132</v>
      </c>
      <c r="G96" s="77" t="s">
        <v>133</v>
      </c>
      <c r="H96" s="79">
        <v>2</v>
      </c>
      <c r="I96" s="79">
        <v>4.5</v>
      </c>
      <c r="J96" s="78" t="s">
        <v>113</v>
      </c>
      <c r="K96" s="79">
        <v>4.5</v>
      </c>
      <c r="L96" s="81">
        <v>24</v>
      </c>
      <c r="M96" s="80">
        <v>8.98</v>
      </c>
      <c r="N96" s="79">
        <v>108</v>
      </c>
      <c r="O96" s="161">
        <v>6</v>
      </c>
      <c r="P96" s="77"/>
      <c r="Q96" s="162"/>
      <c r="R96" s="77" t="s">
        <v>366</v>
      </c>
      <c r="S96" s="77" t="s">
        <v>365</v>
      </c>
      <c r="T96" s="77" t="s">
        <v>376</v>
      </c>
    </row>
    <row r="97" spans="1:20" ht="13.5" customHeight="1" x14ac:dyDescent="0.25">
      <c r="A97" s="77" t="s">
        <v>362</v>
      </c>
      <c r="B97" s="161">
        <v>20231</v>
      </c>
      <c r="C97" s="162">
        <v>44762</v>
      </c>
      <c r="D97" s="77" t="s">
        <v>458</v>
      </c>
      <c r="E97" s="163" t="s">
        <v>459</v>
      </c>
      <c r="F97" s="77" t="s">
        <v>132</v>
      </c>
      <c r="G97" s="77" t="s">
        <v>133</v>
      </c>
      <c r="H97" s="79">
        <v>2</v>
      </c>
      <c r="I97" s="79">
        <v>4.5</v>
      </c>
      <c r="J97" s="78">
        <v>13</v>
      </c>
      <c r="K97" s="79">
        <v>3.92</v>
      </c>
      <c r="L97" s="81">
        <v>18</v>
      </c>
      <c r="M97" s="80">
        <v>6.7350000000000003</v>
      </c>
      <c r="N97" s="79">
        <v>70.56</v>
      </c>
      <c r="O97" s="161">
        <v>6</v>
      </c>
      <c r="P97" s="77"/>
      <c r="Q97" s="162"/>
      <c r="R97" s="77" t="s">
        <v>366</v>
      </c>
      <c r="S97" s="77" t="s">
        <v>365</v>
      </c>
      <c r="T97" s="77" t="s">
        <v>376</v>
      </c>
    </row>
    <row r="98" spans="1:20" ht="13.5" customHeight="1" x14ac:dyDescent="0.25">
      <c r="A98" s="77" t="s">
        <v>362</v>
      </c>
      <c r="B98" s="161">
        <v>20209</v>
      </c>
      <c r="C98" s="162">
        <v>44761</v>
      </c>
      <c r="D98" s="77" t="s">
        <v>425</v>
      </c>
      <c r="E98" s="163" t="s">
        <v>426</v>
      </c>
      <c r="F98" s="77" t="s">
        <v>132</v>
      </c>
      <c r="G98" s="77" t="s">
        <v>133</v>
      </c>
      <c r="H98" s="79">
        <v>2</v>
      </c>
      <c r="I98" s="79">
        <v>4.5</v>
      </c>
      <c r="J98" s="78">
        <v>9.6</v>
      </c>
      <c r="K98" s="79">
        <v>4.07</v>
      </c>
      <c r="L98" s="81">
        <v>6</v>
      </c>
      <c r="M98" s="80">
        <v>2.2450000000000001</v>
      </c>
      <c r="N98" s="79">
        <v>24.42</v>
      </c>
      <c r="O98" s="161">
        <v>6</v>
      </c>
      <c r="P98" s="77"/>
      <c r="Q98" s="162"/>
      <c r="R98" s="77" t="s">
        <v>366</v>
      </c>
      <c r="S98" s="77" t="s">
        <v>365</v>
      </c>
      <c r="T98" s="77" t="s">
        <v>400</v>
      </c>
    </row>
    <row r="99" spans="1:20" ht="13.5" customHeight="1" x14ac:dyDescent="0.25">
      <c r="A99" s="77"/>
      <c r="B99" s="161"/>
      <c r="C99" s="162"/>
      <c r="D99" s="77"/>
      <c r="E99" s="163"/>
      <c r="F99" s="77"/>
      <c r="G99" s="77"/>
      <c r="H99" s="79"/>
      <c r="I99" s="79"/>
      <c r="J99" s="78"/>
      <c r="K99" s="79"/>
      <c r="L99" s="81"/>
      <c r="M99" s="80"/>
      <c r="N99" s="79"/>
      <c r="O99" s="161"/>
      <c r="P99" s="77"/>
      <c r="Q99" s="162"/>
      <c r="R99" s="77"/>
      <c r="S99" s="77"/>
      <c r="T99" s="77"/>
    </row>
    <row r="100" spans="1:20" ht="13.5" customHeight="1" x14ac:dyDescent="0.25">
      <c r="A100" s="77" t="s">
        <v>362</v>
      </c>
      <c r="B100" s="161">
        <v>20196</v>
      </c>
      <c r="C100" s="162">
        <v>44761</v>
      </c>
      <c r="D100" s="77" t="s">
        <v>417</v>
      </c>
      <c r="E100" s="163" t="s">
        <v>418</v>
      </c>
      <c r="F100" s="77" t="s">
        <v>132</v>
      </c>
      <c r="G100" s="77" t="s">
        <v>133</v>
      </c>
      <c r="H100" s="79">
        <v>2</v>
      </c>
      <c r="I100" s="79">
        <v>4.5</v>
      </c>
      <c r="J100" s="78">
        <v>13</v>
      </c>
      <c r="K100" s="79">
        <v>3.92</v>
      </c>
      <c r="L100" s="81">
        <v>6</v>
      </c>
      <c r="M100" s="80">
        <v>2.2450000000000001</v>
      </c>
      <c r="N100" s="79">
        <v>23.52</v>
      </c>
      <c r="O100" s="161">
        <v>6</v>
      </c>
      <c r="P100" s="77"/>
      <c r="Q100" s="162"/>
      <c r="R100" s="77" t="s">
        <v>366</v>
      </c>
      <c r="S100" s="77" t="s">
        <v>365</v>
      </c>
      <c r="T100" s="77" t="s">
        <v>376</v>
      </c>
    </row>
    <row r="101" spans="1:20" ht="13.5" customHeight="1" x14ac:dyDescent="0.25">
      <c r="A101" s="77"/>
      <c r="B101" s="161"/>
      <c r="C101" s="162"/>
      <c r="D101" s="77"/>
      <c r="E101" s="163"/>
      <c r="F101" s="77"/>
      <c r="G101" s="77"/>
      <c r="H101" s="79"/>
      <c r="I101" s="79"/>
      <c r="J101" s="78"/>
      <c r="K101" s="79"/>
      <c r="L101" s="81"/>
      <c r="M101" s="80"/>
      <c r="N101" s="79"/>
      <c r="O101" s="161"/>
      <c r="P101" s="77"/>
      <c r="Q101" s="162"/>
      <c r="R101" s="77"/>
      <c r="S101" s="77"/>
      <c r="T101" s="77"/>
    </row>
    <row r="102" spans="1:20" ht="13.5" customHeight="1" x14ac:dyDescent="0.25">
      <c r="A102" s="77"/>
      <c r="B102" s="161"/>
      <c r="C102" s="162"/>
      <c r="D102" s="77"/>
      <c r="E102" s="163"/>
      <c r="F102" s="77"/>
      <c r="G102" s="77"/>
      <c r="H102" s="79"/>
      <c r="I102" s="79"/>
      <c r="J102" s="78"/>
      <c r="K102" s="79"/>
      <c r="L102" s="81"/>
      <c r="M102" s="80"/>
      <c r="N102" s="79"/>
      <c r="O102" s="161"/>
      <c r="P102" s="77"/>
      <c r="Q102" s="162"/>
      <c r="R102" s="77"/>
      <c r="S102" s="77"/>
      <c r="T102" s="77"/>
    </row>
    <row r="103" spans="1:20" ht="13.5" customHeight="1" x14ac:dyDescent="0.25">
      <c r="A103" s="77"/>
      <c r="B103" s="161"/>
      <c r="C103" s="162"/>
      <c r="D103" s="77"/>
      <c r="E103" s="163"/>
      <c r="F103" s="77"/>
      <c r="G103" s="77"/>
      <c r="H103" s="79"/>
      <c r="I103" s="79"/>
      <c r="J103" s="78"/>
      <c r="K103" s="79"/>
      <c r="L103" s="81"/>
      <c r="M103" s="80"/>
      <c r="N103" s="79"/>
      <c r="O103" s="161"/>
      <c r="P103" s="77"/>
      <c r="Q103" s="162"/>
      <c r="R103" s="77"/>
      <c r="S103" s="77"/>
      <c r="T103" s="77"/>
    </row>
    <row r="104" spans="1:20" ht="13.5" customHeight="1" x14ac:dyDescent="0.25">
      <c r="A104" s="77" t="s">
        <v>362</v>
      </c>
      <c r="B104" s="161">
        <v>20222</v>
      </c>
      <c r="C104" s="162">
        <v>44761</v>
      </c>
      <c r="D104" s="77" t="s">
        <v>453</v>
      </c>
      <c r="E104" s="163" t="s">
        <v>454</v>
      </c>
      <c r="F104" s="77" t="s">
        <v>134</v>
      </c>
      <c r="G104" s="77" t="s">
        <v>135</v>
      </c>
      <c r="H104" s="79">
        <v>1.653</v>
      </c>
      <c r="I104" s="79">
        <v>4.5</v>
      </c>
      <c r="J104" s="78">
        <v>5</v>
      </c>
      <c r="K104" s="79">
        <v>4.0999999999999996</v>
      </c>
      <c r="L104" s="81">
        <v>6</v>
      </c>
      <c r="M104" s="80">
        <v>2.2930000000000001</v>
      </c>
      <c r="N104" s="79">
        <v>24.6</v>
      </c>
      <c r="O104" s="161">
        <v>6</v>
      </c>
      <c r="P104" s="77"/>
      <c r="Q104" s="162"/>
      <c r="R104" s="77" t="s">
        <v>366</v>
      </c>
      <c r="S104" s="77"/>
      <c r="T104" s="77"/>
    </row>
    <row r="105" spans="1:20" ht="13.5" customHeight="1" x14ac:dyDescent="0.25">
      <c r="A105" s="77" t="s">
        <v>362</v>
      </c>
      <c r="B105" s="161">
        <v>20231</v>
      </c>
      <c r="C105" s="162">
        <v>44762</v>
      </c>
      <c r="D105" s="77" t="s">
        <v>458</v>
      </c>
      <c r="E105" s="163" t="s">
        <v>459</v>
      </c>
      <c r="F105" s="77" t="s">
        <v>134</v>
      </c>
      <c r="G105" s="77" t="s">
        <v>135</v>
      </c>
      <c r="H105" s="79">
        <v>1.653</v>
      </c>
      <c r="I105" s="79">
        <v>4.5</v>
      </c>
      <c r="J105" s="78">
        <v>13</v>
      </c>
      <c r="K105" s="79">
        <v>3.92</v>
      </c>
      <c r="L105" s="81">
        <v>12</v>
      </c>
      <c r="M105" s="80">
        <v>4.5860000000000003</v>
      </c>
      <c r="N105" s="79">
        <v>47.04</v>
      </c>
      <c r="O105" s="161">
        <v>6</v>
      </c>
      <c r="P105" s="77"/>
      <c r="Q105" s="162"/>
      <c r="R105" s="77" t="s">
        <v>366</v>
      </c>
      <c r="S105" s="77" t="s">
        <v>365</v>
      </c>
      <c r="T105" s="77" t="s">
        <v>376</v>
      </c>
    </row>
    <row r="106" spans="1:20" ht="13.5" customHeight="1" x14ac:dyDescent="0.25">
      <c r="A106" s="77" t="s">
        <v>362</v>
      </c>
      <c r="B106" s="161">
        <v>20209</v>
      </c>
      <c r="C106" s="162">
        <v>44761</v>
      </c>
      <c r="D106" s="77" t="s">
        <v>425</v>
      </c>
      <c r="E106" s="163" t="s">
        <v>426</v>
      </c>
      <c r="F106" s="77" t="s">
        <v>134</v>
      </c>
      <c r="G106" s="77" t="s">
        <v>135</v>
      </c>
      <c r="H106" s="79">
        <v>1.653</v>
      </c>
      <c r="I106" s="79">
        <v>4.5</v>
      </c>
      <c r="J106" s="78">
        <v>9.6</v>
      </c>
      <c r="K106" s="79">
        <v>4.07</v>
      </c>
      <c r="L106" s="81">
        <v>6</v>
      </c>
      <c r="M106" s="80">
        <v>2.2930000000000001</v>
      </c>
      <c r="N106" s="79">
        <v>24.42</v>
      </c>
      <c r="O106" s="161">
        <v>6</v>
      </c>
      <c r="P106" s="77"/>
      <c r="Q106" s="162"/>
      <c r="R106" s="77" t="s">
        <v>366</v>
      </c>
      <c r="S106" s="77" t="s">
        <v>365</v>
      </c>
      <c r="T106" s="77" t="s">
        <v>400</v>
      </c>
    </row>
    <row r="107" spans="1:20" ht="13.5" customHeight="1" x14ac:dyDescent="0.25">
      <c r="A107" s="77"/>
      <c r="B107" s="161"/>
      <c r="C107" s="162"/>
      <c r="D107" s="77"/>
      <c r="E107" s="163"/>
      <c r="F107" s="77"/>
      <c r="G107" s="77"/>
      <c r="H107" s="79"/>
      <c r="I107" s="79"/>
      <c r="J107" s="78"/>
      <c r="K107" s="79"/>
      <c r="L107" s="81"/>
      <c r="M107" s="80"/>
      <c r="N107" s="79"/>
      <c r="O107" s="161"/>
      <c r="P107" s="77"/>
      <c r="Q107" s="162"/>
      <c r="R107" s="77"/>
      <c r="S107" s="77"/>
      <c r="T107" s="77"/>
    </row>
    <row r="108" spans="1:20" ht="13.5" customHeight="1" x14ac:dyDescent="0.25">
      <c r="A108" s="77" t="s">
        <v>362</v>
      </c>
      <c r="B108" s="161">
        <v>20196</v>
      </c>
      <c r="C108" s="162">
        <v>44761</v>
      </c>
      <c r="D108" s="77" t="s">
        <v>417</v>
      </c>
      <c r="E108" s="163" t="s">
        <v>418</v>
      </c>
      <c r="F108" s="77" t="s">
        <v>134</v>
      </c>
      <c r="G108" s="77" t="s">
        <v>135</v>
      </c>
      <c r="H108" s="79">
        <v>1.653</v>
      </c>
      <c r="I108" s="79">
        <v>4.5</v>
      </c>
      <c r="J108" s="78">
        <v>13</v>
      </c>
      <c r="K108" s="79">
        <v>3.92</v>
      </c>
      <c r="L108" s="81">
        <v>6</v>
      </c>
      <c r="M108" s="80">
        <v>2.2930000000000001</v>
      </c>
      <c r="N108" s="79">
        <v>23.52</v>
      </c>
      <c r="O108" s="161">
        <v>6</v>
      </c>
      <c r="P108" s="77"/>
      <c r="Q108" s="162"/>
      <c r="R108" s="77" t="s">
        <v>366</v>
      </c>
      <c r="S108" s="77" t="s">
        <v>365</v>
      </c>
      <c r="T108" s="77" t="s">
        <v>376</v>
      </c>
    </row>
    <row r="109" spans="1:20" ht="13.5" customHeight="1" x14ac:dyDescent="0.25">
      <c r="A109" s="77"/>
      <c r="B109" s="161"/>
      <c r="C109" s="162"/>
      <c r="D109" s="77"/>
      <c r="E109" s="163"/>
      <c r="F109" s="77"/>
      <c r="G109" s="77"/>
      <c r="H109" s="79"/>
      <c r="I109" s="79"/>
      <c r="J109" s="78"/>
      <c r="K109" s="79"/>
      <c r="L109" s="81"/>
      <c r="M109" s="80"/>
      <c r="N109" s="79"/>
      <c r="O109" s="161"/>
      <c r="P109" s="77"/>
      <c r="Q109" s="162"/>
      <c r="R109" s="77"/>
      <c r="S109" s="77"/>
      <c r="T109" s="77"/>
    </row>
    <row r="110" spans="1:20" ht="13.5" customHeight="1" x14ac:dyDescent="0.25">
      <c r="A110" s="77"/>
      <c r="B110" s="161"/>
      <c r="C110" s="162"/>
      <c r="D110" s="77"/>
      <c r="E110" s="163"/>
      <c r="F110" s="77"/>
      <c r="G110" s="77"/>
      <c r="H110" s="79"/>
      <c r="I110" s="79"/>
      <c r="J110" s="78"/>
      <c r="K110" s="79"/>
      <c r="L110" s="81"/>
      <c r="M110" s="80"/>
      <c r="N110" s="79"/>
      <c r="O110" s="161"/>
      <c r="P110" s="77"/>
      <c r="Q110" s="162"/>
      <c r="R110" s="77"/>
      <c r="S110" s="77"/>
      <c r="T110" s="77"/>
    </row>
    <row r="111" spans="1:20" ht="13.5" customHeight="1" x14ac:dyDescent="0.25">
      <c r="A111" s="77" t="s">
        <v>362</v>
      </c>
      <c r="B111" s="161">
        <v>20194</v>
      </c>
      <c r="C111" s="162">
        <v>44761</v>
      </c>
      <c r="D111" s="77" t="s">
        <v>421</v>
      </c>
      <c r="E111" s="163" t="s">
        <v>422</v>
      </c>
      <c r="F111" s="77" t="s">
        <v>134</v>
      </c>
      <c r="G111" s="77" t="s">
        <v>135</v>
      </c>
      <c r="H111" s="79">
        <v>1.653</v>
      </c>
      <c r="I111" s="79">
        <v>4.5</v>
      </c>
      <c r="J111" s="78">
        <v>5</v>
      </c>
      <c r="K111" s="79">
        <v>4.0999999999999996</v>
      </c>
      <c r="L111" s="81">
        <v>6</v>
      </c>
      <c r="M111" s="80">
        <v>2.2930000000000001</v>
      </c>
      <c r="N111" s="79">
        <v>24.6</v>
      </c>
      <c r="O111" s="161">
        <v>6</v>
      </c>
      <c r="P111" s="77"/>
      <c r="Q111" s="162"/>
      <c r="R111" s="77" t="s">
        <v>366</v>
      </c>
      <c r="S111" s="77"/>
      <c r="T111" s="77"/>
    </row>
    <row r="112" spans="1:20" ht="13.5" customHeight="1" x14ac:dyDescent="0.25">
      <c r="A112" s="77" t="s">
        <v>362</v>
      </c>
      <c r="B112" s="161">
        <v>20231</v>
      </c>
      <c r="C112" s="162">
        <v>44762</v>
      </c>
      <c r="D112" s="77" t="s">
        <v>458</v>
      </c>
      <c r="E112" s="163" t="s">
        <v>459</v>
      </c>
      <c r="F112" s="77" t="s">
        <v>136</v>
      </c>
      <c r="G112" s="77" t="s">
        <v>137</v>
      </c>
      <c r="H112" s="79">
        <v>2.0830000000000002</v>
      </c>
      <c r="I112" s="79">
        <v>4.5</v>
      </c>
      <c r="J112" s="78">
        <v>13</v>
      </c>
      <c r="K112" s="79">
        <v>3.92</v>
      </c>
      <c r="L112" s="81">
        <v>12</v>
      </c>
      <c r="M112" s="80">
        <v>4.524</v>
      </c>
      <c r="N112" s="79">
        <v>47.04</v>
      </c>
      <c r="O112" s="161">
        <v>6</v>
      </c>
      <c r="P112" s="77"/>
      <c r="Q112" s="162"/>
      <c r="R112" s="77" t="s">
        <v>366</v>
      </c>
      <c r="S112" s="77" t="s">
        <v>365</v>
      </c>
      <c r="T112" s="77" t="s">
        <v>376</v>
      </c>
    </row>
    <row r="113" spans="1:20" ht="13.5" customHeight="1" x14ac:dyDescent="0.25">
      <c r="A113" s="77" t="s">
        <v>362</v>
      </c>
      <c r="B113" s="161">
        <v>20209</v>
      </c>
      <c r="C113" s="162">
        <v>44761</v>
      </c>
      <c r="D113" s="77" t="s">
        <v>425</v>
      </c>
      <c r="E113" s="163" t="s">
        <v>426</v>
      </c>
      <c r="F113" s="77" t="s">
        <v>136</v>
      </c>
      <c r="G113" s="77" t="s">
        <v>137</v>
      </c>
      <c r="H113" s="79">
        <v>2.0830000000000002</v>
      </c>
      <c r="I113" s="79">
        <v>4.5</v>
      </c>
      <c r="J113" s="78">
        <v>9.6</v>
      </c>
      <c r="K113" s="79">
        <v>4.07</v>
      </c>
      <c r="L113" s="81">
        <v>12</v>
      </c>
      <c r="M113" s="80">
        <v>4.524</v>
      </c>
      <c r="N113" s="79">
        <v>48.84</v>
      </c>
      <c r="O113" s="161">
        <v>6</v>
      </c>
      <c r="P113" s="77"/>
      <c r="Q113" s="162"/>
      <c r="R113" s="77" t="s">
        <v>366</v>
      </c>
      <c r="S113" s="77" t="s">
        <v>365</v>
      </c>
      <c r="T113" s="77" t="s">
        <v>400</v>
      </c>
    </row>
    <row r="114" spans="1:20" ht="13.5" customHeight="1" x14ac:dyDescent="0.25">
      <c r="A114" s="77"/>
      <c r="B114" s="161"/>
      <c r="C114" s="162"/>
      <c r="D114" s="77"/>
      <c r="E114" s="163"/>
      <c r="F114" s="77"/>
      <c r="G114" s="77"/>
      <c r="H114" s="79"/>
      <c r="I114" s="79"/>
      <c r="J114" s="78"/>
      <c r="K114" s="79"/>
      <c r="L114" s="81"/>
      <c r="M114" s="80"/>
      <c r="N114" s="79"/>
      <c r="O114" s="161"/>
      <c r="P114" s="77"/>
      <c r="Q114" s="162"/>
      <c r="R114" s="77"/>
      <c r="S114" s="77"/>
      <c r="T114" s="77"/>
    </row>
    <row r="115" spans="1:20" ht="13.5" customHeight="1" x14ac:dyDescent="0.25">
      <c r="A115" s="77" t="s">
        <v>362</v>
      </c>
      <c r="B115" s="161">
        <v>20196</v>
      </c>
      <c r="C115" s="162">
        <v>44761</v>
      </c>
      <c r="D115" s="77" t="s">
        <v>417</v>
      </c>
      <c r="E115" s="163" t="s">
        <v>418</v>
      </c>
      <c r="F115" s="77" t="s">
        <v>136</v>
      </c>
      <c r="G115" s="77" t="s">
        <v>137</v>
      </c>
      <c r="H115" s="79">
        <v>2.0830000000000002</v>
      </c>
      <c r="I115" s="79">
        <v>4.5</v>
      </c>
      <c r="J115" s="78">
        <v>13</v>
      </c>
      <c r="K115" s="79">
        <v>3.92</v>
      </c>
      <c r="L115" s="81">
        <v>6</v>
      </c>
      <c r="M115" s="80">
        <v>2.262</v>
      </c>
      <c r="N115" s="79">
        <v>23.52</v>
      </c>
      <c r="O115" s="161">
        <v>6</v>
      </c>
      <c r="P115" s="77"/>
      <c r="Q115" s="162"/>
      <c r="R115" s="77" t="s">
        <v>366</v>
      </c>
      <c r="S115" s="77" t="s">
        <v>365</v>
      </c>
      <c r="T115" s="77" t="s">
        <v>376</v>
      </c>
    </row>
    <row r="116" spans="1:20" ht="13.5" customHeight="1" x14ac:dyDescent="0.25">
      <c r="A116" s="77"/>
      <c r="B116" s="161"/>
      <c r="C116" s="162"/>
      <c r="D116" s="77"/>
      <c r="E116" s="163"/>
      <c r="F116" s="77"/>
      <c r="G116" s="77"/>
      <c r="H116" s="79"/>
      <c r="I116" s="79"/>
      <c r="J116" s="78"/>
      <c r="K116" s="79"/>
      <c r="L116" s="81"/>
      <c r="M116" s="80"/>
      <c r="N116" s="79"/>
      <c r="O116" s="161"/>
      <c r="P116" s="77"/>
      <c r="Q116" s="162"/>
      <c r="R116" s="77"/>
      <c r="S116" s="77"/>
      <c r="T116" s="77"/>
    </row>
    <row r="117" spans="1:20" ht="13.5" customHeight="1" x14ac:dyDescent="0.25">
      <c r="A117" s="77"/>
      <c r="B117" s="161"/>
      <c r="C117" s="162"/>
      <c r="D117" s="77"/>
      <c r="E117" s="163"/>
      <c r="F117" s="77"/>
      <c r="G117" s="77"/>
      <c r="H117" s="79"/>
      <c r="I117" s="79"/>
      <c r="J117" s="78"/>
      <c r="K117" s="79"/>
      <c r="L117" s="81"/>
      <c r="M117" s="80"/>
      <c r="N117" s="79"/>
      <c r="O117" s="161"/>
      <c r="P117" s="77"/>
      <c r="Q117" s="162"/>
      <c r="R117" s="77"/>
      <c r="S117" s="77"/>
      <c r="T117" s="77"/>
    </row>
    <row r="118" spans="1:20" ht="13.5" customHeight="1" x14ac:dyDescent="0.25">
      <c r="A118" s="77" t="s">
        <v>362</v>
      </c>
      <c r="B118" s="161">
        <v>20222</v>
      </c>
      <c r="C118" s="162">
        <v>44761</v>
      </c>
      <c r="D118" s="77" t="s">
        <v>453</v>
      </c>
      <c r="E118" s="163" t="s">
        <v>454</v>
      </c>
      <c r="F118" s="77" t="s">
        <v>138</v>
      </c>
      <c r="G118" s="77" t="s">
        <v>139</v>
      </c>
      <c r="H118" s="79">
        <v>1.9630000000000001</v>
      </c>
      <c r="I118" s="79">
        <v>4.5</v>
      </c>
      <c r="J118" s="78">
        <v>5</v>
      </c>
      <c r="K118" s="79">
        <v>4.0999999999999996</v>
      </c>
      <c r="L118" s="81">
        <v>6</v>
      </c>
      <c r="M118" s="80">
        <v>2.3109999999999999</v>
      </c>
      <c r="N118" s="79">
        <v>24.6</v>
      </c>
      <c r="O118" s="161">
        <v>6</v>
      </c>
      <c r="P118" s="77"/>
      <c r="Q118" s="162"/>
      <c r="R118" s="77" t="s">
        <v>366</v>
      </c>
      <c r="S118" s="77"/>
      <c r="T118" s="77"/>
    </row>
    <row r="119" spans="1:20" ht="13.5" customHeight="1" x14ac:dyDescent="0.25">
      <c r="A119" s="77" t="s">
        <v>362</v>
      </c>
      <c r="B119" s="161">
        <v>20193</v>
      </c>
      <c r="C119" s="162">
        <v>44761</v>
      </c>
      <c r="D119" s="77" t="s">
        <v>427</v>
      </c>
      <c r="E119" s="163" t="s">
        <v>428</v>
      </c>
      <c r="F119" s="77" t="s">
        <v>138</v>
      </c>
      <c r="G119" s="77" t="s">
        <v>139</v>
      </c>
      <c r="H119" s="79">
        <v>1.9630000000000001</v>
      </c>
      <c r="I119" s="79">
        <v>4.5</v>
      </c>
      <c r="J119" s="78">
        <v>5</v>
      </c>
      <c r="K119" s="79">
        <v>4.0999999999999996</v>
      </c>
      <c r="L119" s="81">
        <v>12</v>
      </c>
      <c r="M119" s="80">
        <v>4.6219999999999999</v>
      </c>
      <c r="N119" s="79">
        <v>49.2</v>
      </c>
      <c r="O119" s="161">
        <v>6</v>
      </c>
      <c r="P119" s="77"/>
      <c r="Q119" s="162"/>
      <c r="R119" s="77" t="s">
        <v>366</v>
      </c>
      <c r="S119" s="77"/>
      <c r="T119" s="77"/>
    </row>
    <row r="120" spans="1:20" ht="13.5" customHeight="1" x14ac:dyDescent="0.25">
      <c r="A120" s="77" t="s">
        <v>362</v>
      </c>
      <c r="B120" s="161">
        <v>20203</v>
      </c>
      <c r="C120" s="162">
        <v>44761</v>
      </c>
      <c r="D120" s="77" t="s">
        <v>423</v>
      </c>
      <c r="E120" s="163" t="s">
        <v>424</v>
      </c>
      <c r="F120" s="77" t="s">
        <v>138</v>
      </c>
      <c r="G120" s="77" t="s">
        <v>139</v>
      </c>
      <c r="H120" s="79">
        <v>1.9630000000000001</v>
      </c>
      <c r="I120" s="79">
        <v>4.5</v>
      </c>
      <c r="J120" s="78" t="s">
        <v>113</v>
      </c>
      <c r="K120" s="79">
        <v>4.5</v>
      </c>
      <c r="L120" s="81">
        <v>150</v>
      </c>
      <c r="M120" s="80">
        <v>57.774999999999999</v>
      </c>
      <c r="N120" s="79">
        <v>675</v>
      </c>
      <c r="O120" s="161">
        <v>6</v>
      </c>
      <c r="P120" s="77"/>
      <c r="Q120" s="162"/>
      <c r="R120" s="77" t="s">
        <v>366</v>
      </c>
      <c r="S120" s="77" t="s">
        <v>365</v>
      </c>
      <c r="T120" s="77" t="s">
        <v>376</v>
      </c>
    </row>
    <row r="121" spans="1:20" ht="13.5" customHeight="1" x14ac:dyDescent="0.25">
      <c r="A121" s="77" t="s">
        <v>362</v>
      </c>
      <c r="B121" s="161">
        <v>20231</v>
      </c>
      <c r="C121" s="162">
        <v>44762</v>
      </c>
      <c r="D121" s="77" t="s">
        <v>458</v>
      </c>
      <c r="E121" s="163" t="s">
        <v>459</v>
      </c>
      <c r="F121" s="77" t="s">
        <v>138</v>
      </c>
      <c r="G121" s="77" t="s">
        <v>139</v>
      </c>
      <c r="H121" s="79">
        <v>1.9630000000000001</v>
      </c>
      <c r="I121" s="79">
        <v>4.5</v>
      </c>
      <c r="J121" s="78">
        <v>13</v>
      </c>
      <c r="K121" s="79">
        <v>3.92</v>
      </c>
      <c r="L121" s="81">
        <v>12</v>
      </c>
      <c r="M121" s="80">
        <v>4.6219999999999999</v>
      </c>
      <c r="N121" s="79">
        <v>47.04</v>
      </c>
      <c r="O121" s="161">
        <v>6</v>
      </c>
      <c r="P121" s="77"/>
      <c r="Q121" s="162"/>
      <c r="R121" s="77" t="s">
        <v>366</v>
      </c>
      <c r="S121" s="77" t="s">
        <v>365</v>
      </c>
      <c r="T121" s="77" t="s">
        <v>376</v>
      </c>
    </row>
    <row r="122" spans="1:20" ht="13.5" customHeight="1" x14ac:dyDescent="0.25">
      <c r="A122" s="77" t="s">
        <v>362</v>
      </c>
      <c r="B122" s="161">
        <v>20209</v>
      </c>
      <c r="C122" s="162">
        <v>44761</v>
      </c>
      <c r="D122" s="77" t="s">
        <v>425</v>
      </c>
      <c r="E122" s="163" t="s">
        <v>426</v>
      </c>
      <c r="F122" s="77" t="s">
        <v>138</v>
      </c>
      <c r="G122" s="77" t="s">
        <v>139</v>
      </c>
      <c r="H122" s="79">
        <v>1.9630000000000001</v>
      </c>
      <c r="I122" s="79">
        <v>4.5</v>
      </c>
      <c r="J122" s="78">
        <v>9.6</v>
      </c>
      <c r="K122" s="79">
        <v>4.07</v>
      </c>
      <c r="L122" s="81">
        <v>6</v>
      </c>
      <c r="M122" s="80">
        <v>2.3109999999999999</v>
      </c>
      <c r="N122" s="79">
        <v>24.42</v>
      </c>
      <c r="O122" s="161">
        <v>6</v>
      </c>
      <c r="P122" s="77"/>
      <c r="Q122" s="162"/>
      <c r="R122" s="77" t="s">
        <v>366</v>
      </c>
      <c r="S122" s="77" t="s">
        <v>365</v>
      </c>
      <c r="T122" s="77" t="s">
        <v>400</v>
      </c>
    </row>
    <row r="123" spans="1:20" ht="13.5" customHeight="1" x14ac:dyDescent="0.25">
      <c r="A123" s="77"/>
      <c r="B123" s="161"/>
      <c r="C123" s="162"/>
      <c r="D123" s="77"/>
      <c r="E123" s="163"/>
      <c r="F123" s="77"/>
      <c r="G123" s="77"/>
      <c r="H123" s="79"/>
      <c r="I123" s="79"/>
      <c r="J123" s="78"/>
      <c r="K123" s="79"/>
      <c r="L123" s="81"/>
      <c r="M123" s="80"/>
      <c r="N123" s="79"/>
      <c r="O123" s="161"/>
      <c r="P123" s="77"/>
      <c r="Q123" s="162"/>
      <c r="R123" s="77"/>
      <c r="S123" s="77"/>
      <c r="T123" s="77"/>
    </row>
    <row r="124" spans="1:20" ht="13.5" customHeight="1" x14ac:dyDescent="0.25">
      <c r="A124" s="77" t="s">
        <v>362</v>
      </c>
      <c r="B124" s="161">
        <v>20196</v>
      </c>
      <c r="C124" s="162">
        <v>44761</v>
      </c>
      <c r="D124" s="77" t="s">
        <v>417</v>
      </c>
      <c r="E124" s="163" t="s">
        <v>418</v>
      </c>
      <c r="F124" s="77" t="s">
        <v>138</v>
      </c>
      <c r="G124" s="77" t="s">
        <v>139</v>
      </c>
      <c r="H124" s="79">
        <v>1.9630000000000001</v>
      </c>
      <c r="I124" s="79">
        <v>4.5</v>
      </c>
      <c r="J124" s="78">
        <v>13</v>
      </c>
      <c r="K124" s="79">
        <v>3.92</v>
      </c>
      <c r="L124" s="81">
        <v>6</v>
      </c>
      <c r="M124" s="80">
        <v>2.3109999999999999</v>
      </c>
      <c r="N124" s="79">
        <v>23.52</v>
      </c>
      <c r="O124" s="161">
        <v>6</v>
      </c>
      <c r="P124" s="77"/>
      <c r="Q124" s="162"/>
      <c r="R124" s="77" t="s">
        <v>366</v>
      </c>
      <c r="S124" s="77" t="s">
        <v>365</v>
      </c>
      <c r="T124" s="77" t="s">
        <v>376</v>
      </c>
    </row>
    <row r="125" spans="1:20" ht="13.5" customHeight="1" x14ac:dyDescent="0.25">
      <c r="A125" s="77"/>
      <c r="B125" s="161"/>
      <c r="C125" s="162"/>
      <c r="D125" s="77"/>
      <c r="E125" s="163"/>
      <c r="F125" s="77"/>
      <c r="G125" s="77"/>
      <c r="H125" s="79"/>
      <c r="I125" s="79"/>
      <c r="J125" s="78"/>
      <c r="K125" s="79"/>
      <c r="L125" s="81"/>
      <c r="M125" s="80"/>
      <c r="N125" s="79"/>
      <c r="O125" s="161"/>
      <c r="P125" s="77"/>
      <c r="Q125" s="162"/>
      <c r="R125" s="77"/>
      <c r="S125" s="77"/>
      <c r="T125" s="77"/>
    </row>
    <row r="126" spans="1:20" ht="13.5" customHeight="1" x14ac:dyDescent="0.25">
      <c r="A126" s="77"/>
      <c r="B126" s="161"/>
      <c r="C126" s="162"/>
      <c r="D126" s="77"/>
      <c r="E126" s="163"/>
      <c r="F126" s="77"/>
      <c r="G126" s="77"/>
      <c r="H126" s="79"/>
      <c r="I126" s="79"/>
      <c r="J126" s="78"/>
      <c r="K126" s="79"/>
      <c r="L126" s="81"/>
      <c r="M126" s="80"/>
      <c r="N126" s="79"/>
      <c r="O126" s="161"/>
      <c r="P126" s="77"/>
      <c r="Q126" s="162"/>
      <c r="R126" s="77"/>
      <c r="S126" s="77"/>
      <c r="T126" s="77"/>
    </row>
    <row r="127" spans="1:20" ht="13.5" customHeight="1" x14ac:dyDescent="0.25">
      <c r="A127" s="77" t="s">
        <v>362</v>
      </c>
      <c r="B127" s="161">
        <v>20194</v>
      </c>
      <c r="C127" s="162">
        <v>44761</v>
      </c>
      <c r="D127" s="77" t="s">
        <v>421</v>
      </c>
      <c r="E127" s="163" t="s">
        <v>422</v>
      </c>
      <c r="F127" s="77" t="s">
        <v>138</v>
      </c>
      <c r="G127" s="77" t="s">
        <v>139</v>
      </c>
      <c r="H127" s="79">
        <v>1.9630000000000001</v>
      </c>
      <c r="I127" s="79">
        <v>4.5</v>
      </c>
      <c r="J127" s="78">
        <v>5</v>
      </c>
      <c r="K127" s="79">
        <v>4.0999999999999996</v>
      </c>
      <c r="L127" s="81">
        <v>6</v>
      </c>
      <c r="M127" s="80">
        <v>2.3109999999999999</v>
      </c>
      <c r="N127" s="79">
        <v>24.6</v>
      </c>
      <c r="O127" s="161">
        <v>6</v>
      </c>
      <c r="P127" s="77"/>
      <c r="Q127" s="162"/>
      <c r="R127" s="77" t="s">
        <v>366</v>
      </c>
      <c r="S127" s="77"/>
      <c r="T127" s="77"/>
    </row>
    <row r="128" spans="1:20" ht="13.5" customHeight="1" x14ac:dyDescent="0.25">
      <c r="A128" s="77" t="s">
        <v>362</v>
      </c>
      <c r="B128" s="161">
        <v>20147</v>
      </c>
      <c r="C128" s="162">
        <v>44757</v>
      </c>
      <c r="D128" s="77" t="s">
        <v>398</v>
      </c>
      <c r="E128" s="163" t="s">
        <v>399</v>
      </c>
      <c r="F128" s="77" t="s">
        <v>203</v>
      </c>
      <c r="G128" s="77" t="s">
        <v>204</v>
      </c>
      <c r="H128" s="79">
        <v>0.66</v>
      </c>
      <c r="I128" s="79">
        <v>1.7</v>
      </c>
      <c r="J128" s="78" t="s">
        <v>113</v>
      </c>
      <c r="K128" s="79">
        <v>1.7</v>
      </c>
      <c r="L128" s="81">
        <v>36</v>
      </c>
      <c r="M128" s="80">
        <v>4.2210000000000001</v>
      </c>
      <c r="N128" s="79">
        <v>61.2</v>
      </c>
      <c r="O128" s="161">
        <v>12</v>
      </c>
      <c r="P128" s="77"/>
      <c r="Q128" s="162"/>
      <c r="R128" s="77" t="s">
        <v>382</v>
      </c>
      <c r="S128" s="77"/>
      <c r="T128" s="77"/>
    </row>
    <row r="129" spans="1:20" ht="13.5" customHeight="1" x14ac:dyDescent="0.25">
      <c r="A129" s="77"/>
      <c r="B129" s="161"/>
      <c r="C129" s="162"/>
      <c r="D129" s="77"/>
      <c r="E129" s="163"/>
      <c r="F129" s="77"/>
      <c r="G129" s="77"/>
      <c r="H129" s="79"/>
      <c r="I129" s="79"/>
      <c r="J129" s="78"/>
      <c r="K129" s="79"/>
      <c r="L129" s="81"/>
      <c r="M129" s="80"/>
      <c r="N129" s="79"/>
      <c r="O129" s="161"/>
      <c r="P129" s="77"/>
      <c r="Q129" s="162"/>
      <c r="R129" s="77"/>
      <c r="S129" s="77"/>
      <c r="T129" s="77"/>
    </row>
    <row r="130" spans="1:20" ht="13.5" customHeight="1" x14ac:dyDescent="0.25">
      <c r="A130" s="77" t="s">
        <v>362</v>
      </c>
      <c r="B130" s="161">
        <v>20195</v>
      </c>
      <c r="C130" s="162">
        <v>44761</v>
      </c>
      <c r="D130" s="77" t="s">
        <v>429</v>
      </c>
      <c r="E130" s="163" t="s">
        <v>430</v>
      </c>
      <c r="F130" s="77" t="s">
        <v>203</v>
      </c>
      <c r="G130" s="77" t="s">
        <v>204</v>
      </c>
      <c r="H130" s="79">
        <v>0.66</v>
      </c>
      <c r="I130" s="79">
        <v>1.7</v>
      </c>
      <c r="J130" s="78" t="s">
        <v>113</v>
      </c>
      <c r="K130" s="79">
        <v>1.7</v>
      </c>
      <c r="L130" s="81">
        <v>12</v>
      </c>
      <c r="M130" s="80">
        <v>1.407</v>
      </c>
      <c r="N130" s="79">
        <v>20.399999999999999</v>
      </c>
      <c r="O130" s="161">
        <v>12</v>
      </c>
      <c r="P130" s="77"/>
      <c r="Q130" s="162"/>
      <c r="R130" s="77" t="s">
        <v>366</v>
      </c>
      <c r="S130" s="77"/>
      <c r="T130" s="77"/>
    </row>
    <row r="131" spans="1:20" ht="13.5" customHeight="1" x14ac:dyDescent="0.25">
      <c r="A131" s="77" t="s">
        <v>362</v>
      </c>
      <c r="B131" s="161">
        <v>19684</v>
      </c>
      <c r="C131" s="162">
        <v>44727</v>
      </c>
      <c r="D131" s="77" t="s">
        <v>374</v>
      </c>
      <c r="E131" s="163" t="s">
        <v>375</v>
      </c>
      <c r="F131" s="77" t="s">
        <v>203</v>
      </c>
      <c r="G131" s="77" t="s">
        <v>204</v>
      </c>
      <c r="H131" s="79">
        <v>0.66</v>
      </c>
      <c r="I131" s="79">
        <v>1.7</v>
      </c>
      <c r="J131" s="78" t="s">
        <v>113</v>
      </c>
      <c r="K131" s="79">
        <v>1.7</v>
      </c>
      <c r="L131" s="81">
        <v>24</v>
      </c>
      <c r="M131" s="80">
        <v>2.8140000000000001</v>
      </c>
      <c r="N131" s="79">
        <v>40.799999999999997</v>
      </c>
      <c r="O131" s="161">
        <v>12</v>
      </c>
      <c r="P131" s="77"/>
      <c r="Q131" s="162"/>
      <c r="R131" s="77" t="s">
        <v>366</v>
      </c>
      <c r="S131" s="77"/>
      <c r="T131" s="77"/>
    </row>
    <row r="132" spans="1:20" ht="13.5" customHeight="1" x14ac:dyDescent="0.25">
      <c r="A132" s="77" t="s">
        <v>362</v>
      </c>
      <c r="B132" s="161">
        <v>20173</v>
      </c>
      <c r="C132" s="162">
        <v>44760</v>
      </c>
      <c r="D132" s="77" t="s">
        <v>401</v>
      </c>
      <c r="E132" s="163" t="s">
        <v>402</v>
      </c>
      <c r="F132" s="77" t="s">
        <v>203</v>
      </c>
      <c r="G132" s="77" t="s">
        <v>204</v>
      </c>
      <c r="H132" s="79">
        <v>0.66</v>
      </c>
      <c r="I132" s="79">
        <v>1.7</v>
      </c>
      <c r="J132" s="78">
        <v>5</v>
      </c>
      <c r="K132" s="79">
        <v>1.62</v>
      </c>
      <c r="L132" s="81">
        <v>36</v>
      </c>
      <c r="M132" s="80">
        <v>4.2210000000000001</v>
      </c>
      <c r="N132" s="79">
        <v>58.32</v>
      </c>
      <c r="O132" s="161">
        <v>12</v>
      </c>
      <c r="P132" s="77"/>
      <c r="Q132" s="162"/>
      <c r="R132" s="77" t="s">
        <v>366</v>
      </c>
      <c r="S132" s="77"/>
      <c r="T132" s="77"/>
    </row>
    <row r="133" spans="1:20" ht="13.5" customHeight="1" x14ac:dyDescent="0.25">
      <c r="A133" s="77" t="s">
        <v>362</v>
      </c>
      <c r="B133" s="161">
        <v>20195</v>
      </c>
      <c r="C133" s="162">
        <v>44761</v>
      </c>
      <c r="D133" s="77" t="s">
        <v>429</v>
      </c>
      <c r="E133" s="163" t="s">
        <v>430</v>
      </c>
      <c r="F133" s="77" t="s">
        <v>305</v>
      </c>
      <c r="G133" s="77" t="s">
        <v>306</v>
      </c>
      <c r="H133" s="79">
        <v>0.85799999999999998</v>
      </c>
      <c r="I133" s="79">
        <v>1.7</v>
      </c>
      <c r="J133" s="78" t="s">
        <v>113</v>
      </c>
      <c r="K133" s="79">
        <v>1.7</v>
      </c>
      <c r="L133" s="81">
        <v>12</v>
      </c>
      <c r="M133" s="80">
        <v>1.407</v>
      </c>
      <c r="N133" s="79">
        <v>20.399999999999999</v>
      </c>
      <c r="O133" s="161">
        <v>12</v>
      </c>
      <c r="P133" s="77"/>
      <c r="Q133" s="162"/>
      <c r="R133" s="77" t="s">
        <v>366</v>
      </c>
      <c r="S133" s="77"/>
      <c r="T133" s="77"/>
    </row>
    <row r="134" spans="1:20" ht="13.5" customHeight="1" x14ac:dyDescent="0.25">
      <c r="A134" s="77" t="s">
        <v>362</v>
      </c>
      <c r="B134" s="161">
        <v>20168</v>
      </c>
      <c r="C134" s="162">
        <v>44760</v>
      </c>
      <c r="D134" s="77" t="s">
        <v>403</v>
      </c>
      <c r="E134" s="163" t="s">
        <v>404</v>
      </c>
      <c r="F134" s="77" t="s">
        <v>305</v>
      </c>
      <c r="G134" s="77" t="s">
        <v>306</v>
      </c>
      <c r="H134" s="79">
        <v>0.85799999999999998</v>
      </c>
      <c r="I134" s="79">
        <v>1.7</v>
      </c>
      <c r="J134" s="78" t="s">
        <v>113</v>
      </c>
      <c r="K134" s="79">
        <v>1.7</v>
      </c>
      <c r="L134" s="81">
        <v>12</v>
      </c>
      <c r="M134" s="80">
        <v>2.3889999999999998</v>
      </c>
      <c r="N134" s="79">
        <v>20.399999999999999</v>
      </c>
      <c r="O134" s="161">
        <v>12</v>
      </c>
      <c r="P134" s="77"/>
      <c r="Q134" s="162"/>
      <c r="R134" s="77" t="s">
        <v>366</v>
      </c>
      <c r="S134" s="77"/>
      <c r="T134" s="77"/>
    </row>
    <row r="135" spans="1:20" ht="13.5" customHeight="1" x14ac:dyDescent="0.25">
      <c r="A135" s="77" t="s">
        <v>362</v>
      </c>
      <c r="B135" s="161">
        <v>20217</v>
      </c>
      <c r="C135" s="162">
        <v>44761</v>
      </c>
      <c r="D135" s="77" t="s">
        <v>449</v>
      </c>
      <c r="E135" s="163" t="s">
        <v>450</v>
      </c>
      <c r="F135" s="77" t="s">
        <v>305</v>
      </c>
      <c r="G135" s="77" t="s">
        <v>306</v>
      </c>
      <c r="H135" s="79">
        <v>0.85799999999999998</v>
      </c>
      <c r="I135" s="79">
        <v>1.7</v>
      </c>
      <c r="J135" s="78" t="s">
        <v>113</v>
      </c>
      <c r="K135" s="79">
        <v>1.7</v>
      </c>
      <c r="L135" s="81">
        <v>36</v>
      </c>
      <c r="M135" s="80">
        <v>4.2210000000000001</v>
      </c>
      <c r="N135" s="79">
        <v>61.2</v>
      </c>
      <c r="O135" s="161">
        <v>12</v>
      </c>
      <c r="P135" s="77"/>
      <c r="Q135" s="162"/>
      <c r="R135" s="77" t="s">
        <v>366</v>
      </c>
      <c r="S135" s="77"/>
      <c r="T135" s="77"/>
    </row>
    <row r="136" spans="1:20" ht="13.5" customHeight="1" x14ac:dyDescent="0.25">
      <c r="A136" s="77" t="s">
        <v>362</v>
      </c>
      <c r="B136" s="161">
        <v>20225</v>
      </c>
      <c r="C136" s="162">
        <v>44761</v>
      </c>
      <c r="D136" s="77" t="s">
        <v>460</v>
      </c>
      <c r="E136" s="163" t="s">
        <v>461</v>
      </c>
      <c r="F136" s="77" t="s">
        <v>305</v>
      </c>
      <c r="G136" s="77" t="s">
        <v>306</v>
      </c>
      <c r="H136" s="79">
        <v>0.85799999999999998</v>
      </c>
      <c r="I136" s="79">
        <v>1.7</v>
      </c>
      <c r="J136" s="78" t="s">
        <v>113</v>
      </c>
      <c r="K136" s="79">
        <v>1.7</v>
      </c>
      <c r="L136" s="81">
        <v>24</v>
      </c>
      <c r="M136" s="80">
        <v>2.8140000000000001</v>
      </c>
      <c r="N136" s="79">
        <v>40.799999999999997</v>
      </c>
      <c r="O136" s="161">
        <v>12</v>
      </c>
      <c r="P136" s="77"/>
      <c r="Q136" s="162"/>
      <c r="R136" s="77" t="s">
        <v>366</v>
      </c>
      <c r="S136" s="77"/>
      <c r="T136" s="77"/>
    </row>
    <row r="137" spans="1:20" ht="13.5" customHeight="1" x14ac:dyDescent="0.25">
      <c r="A137" s="77" t="s">
        <v>362</v>
      </c>
      <c r="B137" s="161">
        <v>20194</v>
      </c>
      <c r="C137" s="162">
        <v>44761</v>
      </c>
      <c r="D137" s="77" t="s">
        <v>421</v>
      </c>
      <c r="E137" s="163" t="s">
        <v>422</v>
      </c>
      <c r="F137" s="77" t="s">
        <v>305</v>
      </c>
      <c r="G137" s="77" t="s">
        <v>306</v>
      </c>
      <c r="H137" s="79">
        <v>0.85799999999999998</v>
      </c>
      <c r="I137" s="79">
        <v>1.7</v>
      </c>
      <c r="J137" s="78">
        <v>5</v>
      </c>
      <c r="K137" s="79">
        <v>1.55</v>
      </c>
      <c r="L137" s="81">
        <v>12</v>
      </c>
      <c r="M137" s="80">
        <v>1.407</v>
      </c>
      <c r="N137" s="79">
        <v>18.600000000000001</v>
      </c>
      <c r="O137" s="161">
        <v>12</v>
      </c>
      <c r="P137" s="77"/>
      <c r="Q137" s="162"/>
      <c r="R137" s="77" t="s">
        <v>366</v>
      </c>
      <c r="S137" s="77"/>
      <c r="T137" s="77"/>
    </row>
    <row r="138" spans="1:20" ht="13.5" customHeight="1" x14ac:dyDescent="0.25">
      <c r="A138" s="77" t="s">
        <v>362</v>
      </c>
      <c r="B138" s="161">
        <v>20147</v>
      </c>
      <c r="C138" s="162">
        <v>44757</v>
      </c>
      <c r="D138" s="77" t="s">
        <v>398</v>
      </c>
      <c r="E138" s="163" t="s">
        <v>399</v>
      </c>
      <c r="F138" s="77" t="s">
        <v>205</v>
      </c>
      <c r="G138" s="77" t="s">
        <v>206</v>
      </c>
      <c r="H138" s="79">
        <v>0.65600000000000003</v>
      </c>
      <c r="I138" s="79">
        <v>1.7</v>
      </c>
      <c r="J138" s="78" t="s">
        <v>113</v>
      </c>
      <c r="K138" s="79">
        <v>1.7</v>
      </c>
      <c r="L138" s="81">
        <v>48</v>
      </c>
      <c r="M138" s="80">
        <v>5.3879999999999999</v>
      </c>
      <c r="N138" s="79">
        <v>81.599999999999994</v>
      </c>
      <c r="O138" s="161">
        <v>12</v>
      </c>
      <c r="P138" s="77"/>
      <c r="Q138" s="162"/>
      <c r="R138" s="77" t="s">
        <v>382</v>
      </c>
      <c r="S138" s="77"/>
      <c r="T138" s="77"/>
    </row>
    <row r="139" spans="1:20" ht="13.5" customHeight="1" x14ac:dyDescent="0.25">
      <c r="A139" s="77"/>
      <c r="B139" s="161"/>
      <c r="C139" s="162"/>
      <c r="D139" s="77"/>
      <c r="E139" s="163"/>
      <c r="F139" s="77"/>
      <c r="G139" s="77"/>
      <c r="H139" s="79"/>
      <c r="I139" s="79"/>
      <c r="J139" s="78"/>
      <c r="K139" s="79"/>
      <c r="L139" s="81"/>
      <c r="M139" s="80"/>
      <c r="N139" s="79"/>
      <c r="O139" s="161"/>
      <c r="P139" s="77"/>
      <c r="Q139" s="162"/>
      <c r="R139" s="77"/>
      <c r="S139" s="77"/>
      <c r="T139" s="77"/>
    </row>
    <row r="140" spans="1:20" ht="13.5" customHeight="1" x14ac:dyDescent="0.25">
      <c r="A140" s="77" t="s">
        <v>362</v>
      </c>
      <c r="B140" s="161">
        <v>20201</v>
      </c>
      <c r="C140" s="162">
        <v>44761</v>
      </c>
      <c r="D140" s="77" t="s">
        <v>439</v>
      </c>
      <c r="E140" s="163" t="s">
        <v>440</v>
      </c>
      <c r="F140" s="77" t="s">
        <v>205</v>
      </c>
      <c r="G140" s="77" t="s">
        <v>206</v>
      </c>
      <c r="H140" s="79">
        <v>0.65600000000000003</v>
      </c>
      <c r="I140" s="79">
        <v>1.7</v>
      </c>
      <c r="J140" s="78">
        <v>13</v>
      </c>
      <c r="K140" s="79">
        <v>1.48</v>
      </c>
      <c r="L140" s="81">
        <v>12</v>
      </c>
      <c r="M140" s="80">
        <v>1.347</v>
      </c>
      <c r="N140" s="79">
        <v>17.760000000000002</v>
      </c>
      <c r="O140" s="161">
        <v>12</v>
      </c>
      <c r="P140" s="77"/>
      <c r="Q140" s="162"/>
      <c r="R140" s="77" t="s">
        <v>366</v>
      </c>
      <c r="S140" s="77" t="s">
        <v>365</v>
      </c>
      <c r="T140" s="77"/>
    </row>
    <row r="141" spans="1:20" ht="13.5" customHeight="1" x14ac:dyDescent="0.25">
      <c r="A141" s="77" t="s">
        <v>362</v>
      </c>
      <c r="B141" s="161">
        <v>20178</v>
      </c>
      <c r="C141" s="162">
        <v>44760</v>
      </c>
      <c r="D141" s="77" t="s">
        <v>405</v>
      </c>
      <c r="E141" s="163" t="s">
        <v>406</v>
      </c>
      <c r="F141" s="77" t="s">
        <v>205</v>
      </c>
      <c r="G141" s="77" t="s">
        <v>206</v>
      </c>
      <c r="H141" s="79">
        <v>0.65600000000000003</v>
      </c>
      <c r="I141" s="79">
        <v>1.7</v>
      </c>
      <c r="J141" s="78">
        <v>5</v>
      </c>
      <c r="K141" s="79">
        <v>1.55</v>
      </c>
      <c r="L141" s="81">
        <v>12</v>
      </c>
      <c r="M141" s="80">
        <v>3.29</v>
      </c>
      <c r="N141" s="79">
        <v>18.600000000000001</v>
      </c>
      <c r="O141" s="161">
        <v>12</v>
      </c>
      <c r="P141" s="77"/>
      <c r="Q141" s="162"/>
      <c r="R141" s="77" t="s">
        <v>366</v>
      </c>
      <c r="S141" s="77"/>
      <c r="T141" s="77"/>
    </row>
    <row r="142" spans="1:20" ht="13.5" customHeight="1" x14ac:dyDescent="0.25">
      <c r="A142" s="77" t="s">
        <v>362</v>
      </c>
      <c r="B142" s="161">
        <v>19631</v>
      </c>
      <c r="C142" s="162">
        <v>44725</v>
      </c>
      <c r="D142" s="77" t="s">
        <v>367</v>
      </c>
      <c r="E142" s="163" t="s">
        <v>368</v>
      </c>
      <c r="F142" s="77" t="s">
        <v>205</v>
      </c>
      <c r="G142" s="77" t="s">
        <v>206</v>
      </c>
      <c r="H142" s="79">
        <v>0.65600000000000003</v>
      </c>
      <c r="I142" s="79">
        <v>1.7</v>
      </c>
      <c r="J142" s="78" t="s">
        <v>113</v>
      </c>
      <c r="K142" s="79">
        <v>1.7</v>
      </c>
      <c r="L142" s="81">
        <v>12</v>
      </c>
      <c r="M142" s="80">
        <v>1.347</v>
      </c>
      <c r="N142" s="79">
        <v>20.399999999999999</v>
      </c>
      <c r="O142" s="161">
        <v>12</v>
      </c>
      <c r="P142" s="77"/>
      <c r="Q142" s="162"/>
      <c r="R142" s="77" t="s">
        <v>366</v>
      </c>
      <c r="S142" s="77"/>
      <c r="T142" s="77"/>
    </row>
    <row r="143" spans="1:20" ht="13.5" customHeight="1" x14ac:dyDescent="0.25">
      <c r="A143" s="77" t="s">
        <v>362</v>
      </c>
      <c r="B143" s="161">
        <v>20195</v>
      </c>
      <c r="C143" s="162">
        <v>44761</v>
      </c>
      <c r="D143" s="77" t="s">
        <v>429</v>
      </c>
      <c r="E143" s="163" t="s">
        <v>430</v>
      </c>
      <c r="F143" s="77" t="s">
        <v>205</v>
      </c>
      <c r="G143" s="77" t="s">
        <v>206</v>
      </c>
      <c r="H143" s="79">
        <v>0.65600000000000003</v>
      </c>
      <c r="I143" s="79">
        <v>1.7</v>
      </c>
      <c r="J143" s="78" t="s">
        <v>113</v>
      </c>
      <c r="K143" s="79">
        <v>1.7</v>
      </c>
      <c r="L143" s="81">
        <v>12</v>
      </c>
      <c r="M143" s="80">
        <v>1.347</v>
      </c>
      <c r="N143" s="79">
        <v>20.399999999999999</v>
      </c>
      <c r="O143" s="161">
        <v>12</v>
      </c>
      <c r="P143" s="77"/>
      <c r="Q143" s="162"/>
      <c r="R143" s="77" t="s">
        <v>366</v>
      </c>
      <c r="S143" s="77"/>
      <c r="T143" s="77"/>
    </row>
    <row r="144" spans="1:20" ht="13.5" customHeight="1" x14ac:dyDescent="0.25">
      <c r="A144" s="77" t="s">
        <v>362</v>
      </c>
      <c r="B144" s="161">
        <v>20207</v>
      </c>
      <c r="C144" s="162">
        <v>44761</v>
      </c>
      <c r="D144" s="77" t="s">
        <v>431</v>
      </c>
      <c r="E144" s="163" t="s">
        <v>432</v>
      </c>
      <c r="F144" s="77" t="s">
        <v>205</v>
      </c>
      <c r="G144" s="77" t="s">
        <v>206</v>
      </c>
      <c r="H144" s="79">
        <v>0.65600000000000003</v>
      </c>
      <c r="I144" s="79">
        <v>1.7</v>
      </c>
      <c r="J144" s="78" t="s">
        <v>113</v>
      </c>
      <c r="K144" s="79">
        <v>1.7</v>
      </c>
      <c r="L144" s="81">
        <v>24</v>
      </c>
      <c r="M144" s="80">
        <v>2.694</v>
      </c>
      <c r="N144" s="79">
        <v>40.799999999999997</v>
      </c>
      <c r="O144" s="161">
        <v>12</v>
      </c>
      <c r="P144" s="77"/>
      <c r="Q144" s="162"/>
      <c r="R144" s="77" t="s">
        <v>366</v>
      </c>
      <c r="S144" s="77"/>
      <c r="T144" s="77"/>
    </row>
    <row r="145" spans="1:20" ht="13.5" customHeight="1" x14ac:dyDescent="0.25">
      <c r="A145" s="77" t="s">
        <v>362</v>
      </c>
      <c r="B145" s="161">
        <v>20220</v>
      </c>
      <c r="C145" s="162">
        <v>44760</v>
      </c>
      <c r="D145" s="77" t="s">
        <v>462</v>
      </c>
      <c r="E145" s="163" t="s">
        <v>463</v>
      </c>
      <c r="F145" s="77" t="s">
        <v>205</v>
      </c>
      <c r="G145" s="77" t="s">
        <v>206</v>
      </c>
      <c r="H145" s="79">
        <v>0.65600000000000003</v>
      </c>
      <c r="I145" s="79">
        <v>1.7</v>
      </c>
      <c r="J145" s="78" t="s">
        <v>113</v>
      </c>
      <c r="K145" s="79">
        <v>1.7</v>
      </c>
      <c r="L145" s="81">
        <v>24</v>
      </c>
      <c r="M145" s="80">
        <v>2.8140000000000001</v>
      </c>
      <c r="N145" s="79">
        <v>40.799999999999997</v>
      </c>
      <c r="O145" s="161">
        <v>12</v>
      </c>
      <c r="P145" s="77"/>
      <c r="Q145" s="162"/>
      <c r="R145" s="77" t="s">
        <v>366</v>
      </c>
      <c r="S145" s="77" t="s">
        <v>365</v>
      </c>
      <c r="T145" s="77"/>
    </row>
    <row r="146" spans="1:20" ht="13.5" customHeight="1" x14ac:dyDescent="0.25">
      <c r="A146" s="77" t="s">
        <v>362</v>
      </c>
      <c r="B146" s="161">
        <v>20168</v>
      </c>
      <c r="C146" s="162">
        <v>44760</v>
      </c>
      <c r="D146" s="77" t="s">
        <v>403</v>
      </c>
      <c r="E146" s="163" t="s">
        <v>404</v>
      </c>
      <c r="F146" s="77" t="s">
        <v>205</v>
      </c>
      <c r="G146" s="77" t="s">
        <v>206</v>
      </c>
      <c r="H146" s="79">
        <v>0.65600000000000003</v>
      </c>
      <c r="I146" s="79">
        <v>1.7</v>
      </c>
      <c r="J146" s="78" t="s">
        <v>113</v>
      </c>
      <c r="K146" s="79">
        <v>1.7</v>
      </c>
      <c r="L146" s="81">
        <v>12</v>
      </c>
      <c r="M146" s="80">
        <v>2.3889999999999998</v>
      </c>
      <c r="N146" s="79">
        <v>20.399999999999999</v>
      </c>
      <c r="O146" s="161">
        <v>12</v>
      </c>
      <c r="P146" s="77"/>
      <c r="Q146" s="162"/>
      <c r="R146" s="77" t="s">
        <v>366</v>
      </c>
      <c r="S146" s="77"/>
      <c r="T146" s="77"/>
    </row>
    <row r="147" spans="1:20" ht="13.5" customHeight="1" x14ac:dyDescent="0.25">
      <c r="A147" s="77" t="s">
        <v>362</v>
      </c>
      <c r="B147" s="161">
        <v>20225</v>
      </c>
      <c r="C147" s="162">
        <v>44761</v>
      </c>
      <c r="D147" s="77" t="s">
        <v>460</v>
      </c>
      <c r="E147" s="163" t="s">
        <v>461</v>
      </c>
      <c r="F147" s="77" t="s">
        <v>205</v>
      </c>
      <c r="G147" s="77" t="s">
        <v>206</v>
      </c>
      <c r="H147" s="79">
        <v>0.65600000000000003</v>
      </c>
      <c r="I147" s="79">
        <v>1.7</v>
      </c>
      <c r="J147" s="78" t="s">
        <v>113</v>
      </c>
      <c r="K147" s="79">
        <v>1.7</v>
      </c>
      <c r="L147" s="81">
        <v>24</v>
      </c>
      <c r="M147" s="80">
        <v>2.694</v>
      </c>
      <c r="N147" s="79">
        <v>40.799999999999997</v>
      </c>
      <c r="O147" s="161">
        <v>12</v>
      </c>
      <c r="P147" s="77"/>
      <c r="Q147" s="162"/>
      <c r="R147" s="77" t="s">
        <v>366</v>
      </c>
      <c r="S147" s="77"/>
      <c r="T147" s="77"/>
    </row>
    <row r="148" spans="1:20" ht="13.5" customHeight="1" x14ac:dyDescent="0.25">
      <c r="A148" s="77" t="s">
        <v>362</v>
      </c>
      <c r="B148" s="161">
        <v>20194</v>
      </c>
      <c r="C148" s="162">
        <v>44761</v>
      </c>
      <c r="D148" s="77" t="s">
        <v>421</v>
      </c>
      <c r="E148" s="163" t="s">
        <v>422</v>
      </c>
      <c r="F148" s="77" t="s">
        <v>205</v>
      </c>
      <c r="G148" s="77" t="s">
        <v>206</v>
      </c>
      <c r="H148" s="79">
        <v>0.65600000000000003</v>
      </c>
      <c r="I148" s="79">
        <v>1.7</v>
      </c>
      <c r="J148" s="78">
        <v>5</v>
      </c>
      <c r="K148" s="79">
        <v>1.55</v>
      </c>
      <c r="L148" s="81">
        <v>12</v>
      </c>
      <c r="M148" s="80">
        <v>1.347</v>
      </c>
      <c r="N148" s="79">
        <v>18.600000000000001</v>
      </c>
      <c r="O148" s="161">
        <v>12</v>
      </c>
      <c r="P148" s="77"/>
      <c r="Q148" s="162"/>
      <c r="R148" s="77" t="s">
        <v>366</v>
      </c>
      <c r="S148" s="77"/>
      <c r="T148" s="77"/>
    </row>
    <row r="149" spans="1:20" ht="13.5" customHeight="1" x14ac:dyDescent="0.25">
      <c r="A149" s="77" t="s">
        <v>362</v>
      </c>
      <c r="B149" s="161">
        <v>20179</v>
      </c>
      <c r="C149" s="162">
        <v>44760</v>
      </c>
      <c r="D149" s="77" t="s">
        <v>411</v>
      </c>
      <c r="E149" s="163" t="s">
        <v>412</v>
      </c>
      <c r="F149" s="77" t="s">
        <v>207</v>
      </c>
      <c r="G149" s="77" t="s">
        <v>208</v>
      </c>
      <c r="H149" s="79">
        <v>0.61699999999999999</v>
      </c>
      <c r="I149" s="79">
        <v>1.7</v>
      </c>
      <c r="J149" s="78" t="s">
        <v>113</v>
      </c>
      <c r="K149" s="79">
        <v>1.7</v>
      </c>
      <c r="L149" s="81">
        <v>60</v>
      </c>
      <c r="M149" s="80">
        <v>6.7350000000000003</v>
      </c>
      <c r="N149" s="79">
        <v>102</v>
      </c>
      <c r="O149" s="161">
        <v>12</v>
      </c>
      <c r="P149" s="77"/>
      <c r="Q149" s="162"/>
      <c r="R149" s="77" t="s">
        <v>366</v>
      </c>
      <c r="S149" s="77"/>
      <c r="T149" s="77"/>
    </row>
    <row r="150" spans="1:20" ht="13.5" customHeight="1" x14ac:dyDescent="0.25">
      <c r="A150" s="77" t="s">
        <v>362</v>
      </c>
      <c r="B150" s="161">
        <v>20147</v>
      </c>
      <c r="C150" s="162">
        <v>44757</v>
      </c>
      <c r="D150" s="77" t="s">
        <v>398</v>
      </c>
      <c r="E150" s="163" t="s">
        <v>399</v>
      </c>
      <c r="F150" s="77" t="s">
        <v>207</v>
      </c>
      <c r="G150" s="77" t="s">
        <v>208</v>
      </c>
      <c r="H150" s="79">
        <v>0.61699999999999999</v>
      </c>
      <c r="I150" s="79">
        <v>1.7</v>
      </c>
      <c r="J150" s="78" t="s">
        <v>113</v>
      </c>
      <c r="K150" s="79">
        <v>1.7</v>
      </c>
      <c r="L150" s="81">
        <v>48</v>
      </c>
      <c r="M150" s="80">
        <v>5.3879999999999999</v>
      </c>
      <c r="N150" s="79">
        <v>81.599999999999994</v>
      </c>
      <c r="O150" s="161">
        <v>12</v>
      </c>
      <c r="P150" s="77"/>
      <c r="Q150" s="162"/>
      <c r="R150" s="77" t="s">
        <v>382</v>
      </c>
      <c r="S150" s="77"/>
      <c r="T150" s="77"/>
    </row>
    <row r="151" spans="1:20" ht="13.5" customHeight="1" x14ac:dyDescent="0.25">
      <c r="A151" s="77" t="s">
        <v>362</v>
      </c>
      <c r="B151" s="161">
        <v>20201</v>
      </c>
      <c r="C151" s="162">
        <v>44761</v>
      </c>
      <c r="D151" s="77" t="s">
        <v>439</v>
      </c>
      <c r="E151" s="163" t="s">
        <v>440</v>
      </c>
      <c r="F151" s="77" t="s">
        <v>207</v>
      </c>
      <c r="G151" s="77" t="s">
        <v>208</v>
      </c>
      <c r="H151" s="79">
        <v>0.61699999999999999</v>
      </c>
      <c r="I151" s="79">
        <v>1.7</v>
      </c>
      <c r="J151" s="78">
        <v>13</v>
      </c>
      <c r="K151" s="79">
        <v>1.48</v>
      </c>
      <c r="L151" s="81">
        <v>12</v>
      </c>
      <c r="M151" s="80">
        <v>1.347</v>
      </c>
      <c r="N151" s="79">
        <v>17.760000000000002</v>
      </c>
      <c r="O151" s="161">
        <v>12</v>
      </c>
      <c r="P151" s="77"/>
      <c r="Q151" s="162"/>
      <c r="R151" s="77" t="s">
        <v>366</v>
      </c>
      <c r="S151" s="77" t="s">
        <v>365</v>
      </c>
      <c r="T151" s="77"/>
    </row>
    <row r="152" spans="1:20" ht="13.5" customHeight="1" x14ac:dyDescent="0.25">
      <c r="A152" s="77" t="s">
        <v>362</v>
      </c>
      <c r="B152" s="161">
        <v>19631</v>
      </c>
      <c r="C152" s="162">
        <v>44725</v>
      </c>
      <c r="D152" s="77" t="s">
        <v>367</v>
      </c>
      <c r="E152" s="163" t="s">
        <v>368</v>
      </c>
      <c r="F152" s="77" t="s">
        <v>207</v>
      </c>
      <c r="G152" s="77" t="s">
        <v>208</v>
      </c>
      <c r="H152" s="79">
        <v>0.61699999999999999</v>
      </c>
      <c r="I152" s="79">
        <v>1.7</v>
      </c>
      <c r="J152" s="78" t="s">
        <v>113</v>
      </c>
      <c r="K152" s="79">
        <v>1.7</v>
      </c>
      <c r="L152" s="81">
        <v>12</v>
      </c>
      <c r="M152" s="80">
        <v>1.347</v>
      </c>
      <c r="N152" s="79">
        <v>20.399999999999999</v>
      </c>
      <c r="O152" s="161">
        <v>12</v>
      </c>
      <c r="P152" s="77"/>
      <c r="Q152" s="162"/>
      <c r="R152" s="77" t="s">
        <v>366</v>
      </c>
      <c r="S152" s="77"/>
      <c r="T152" s="77"/>
    </row>
    <row r="153" spans="1:20" ht="13.5" customHeight="1" x14ac:dyDescent="0.25">
      <c r="A153" s="77" t="s">
        <v>362</v>
      </c>
      <c r="B153" s="161">
        <v>20195</v>
      </c>
      <c r="C153" s="162">
        <v>44761</v>
      </c>
      <c r="D153" s="77" t="s">
        <v>429</v>
      </c>
      <c r="E153" s="163" t="s">
        <v>430</v>
      </c>
      <c r="F153" s="77" t="s">
        <v>207</v>
      </c>
      <c r="G153" s="77" t="s">
        <v>208</v>
      </c>
      <c r="H153" s="79">
        <v>0.61699999999999999</v>
      </c>
      <c r="I153" s="79">
        <v>1.7</v>
      </c>
      <c r="J153" s="78" t="s">
        <v>113</v>
      </c>
      <c r="K153" s="79">
        <v>1.7</v>
      </c>
      <c r="L153" s="81">
        <v>12</v>
      </c>
      <c r="M153" s="80">
        <v>1.347</v>
      </c>
      <c r="N153" s="79">
        <v>20.399999999999999</v>
      </c>
      <c r="O153" s="161">
        <v>12</v>
      </c>
      <c r="P153" s="77"/>
      <c r="Q153" s="162"/>
      <c r="R153" s="77" t="s">
        <v>366</v>
      </c>
      <c r="S153" s="77"/>
      <c r="T153" s="77"/>
    </row>
    <row r="154" spans="1:20" ht="13.5" customHeight="1" x14ac:dyDescent="0.25">
      <c r="A154" s="77" t="s">
        <v>362</v>
      </c>
      <c r="B154" s="161">
        <v>20207</v>
      </c>
      <c r="C154" s="162">
        <v>44761</v>
      </c>
      <c r="D154" s="77" t="s">
        <v>431</v>
      </c>
      <c r="E154" s="163" t="s">
        <v>432</v>
      </c>
      <c r="F154" s="77" t="s">
        <v>207</v>
      </c>
      <c r="G154" s="77" t="s">
        <v>208</v>
      </c>
      <c r="H154" s="79">
        <v>0.61699999999999999</v>
      </c>
      <c r="I154" s="79">
        <v>1.7</v>
      </c>
      <c r="J154" s="78" t="s">
        <v>113</v>
      </c>
      <c r="K154" s="79">
        <v>1.7</v>
      </c>
      <c r="L154" s="81">
        <v>36</v>
      </c>
      <c r="M154" s="80">
        <v>4.0410000000000004</v>
      </c>
      <c r="N154" s="79">
        <v>61.2</v>
      </c>
      <c r="O154" s="161">
        <v>12</v>
      </c>
      <c r="P154" s="77"/>
      <c r="Q154" s="162"/>
      <c r="R154" s="77" t="s">
        <v>366</v>
      </c>
      <c r="S154" s="77"/>
      <c r="T154" s="77"/>
    </row>
    <row r="155" spans="1:20" ht="13.5" customHeight="1" x14ac:dyDescent="0.25">
      <c r="A155" s="77" t="s">
        <v>362</v>
      </c>
      <c r="B155" s="161">
        <v>19684</v>
      </c>
      <c r="C155" s="162">
        <v>44727</v>
      </c>
      <c r="D155" s="77" t="s">
        <v>374</v>
      </c>
      <c r="E155" s="163" t="s">
        <v>375</v>
      </c>
      <c r="F155" s="77" t="s">
        <v>207</v>
      </c>
      <c r="G155" s="77" t="s">
        <v>208</v>
      </c>
      <c r="H155" s="79">
        <v>0.61699999999999999</v>
      </c>
      <c r="I155" s="79">
        <v>1.7</v>
      </c>
      <c r="J155" s="78" t="s">
        <v>113</v>
      </c>
      <c r="K155" s="79">
        <v>1.7</v>
      </c>
      <c r="L155" s="81">
        <v>36</v>
      </c>
      <c r="M155" s="80">
        <v>4.0410000000000004</v>
      </c>
      <c r="N155" s="79">
        <v>61.2</v>
      </c>
      <c r="O155" s="161">
        <v>12</v>
      </c>
      <c r="P155" s="77"/>
      <c r="Q155" s="162"/>
      <c r="R155" s="77" t="s">
        <v>366</v>
      </c>
      <c r="S155" s="77"/>
      <c r="T155" s="77"/>
    </row>
    <row r="156" spans="1:20" ht="13.5" customHeight="1" x14ac:dyDescent="0.25">
      <c r="A156" s="77" t="s">
        <v>362</v>
      </c>
      <c r="B156" s="161">
        <v>20168</v>
      </c>
      <c r="C156" s="162">
        <v>44760</v>
      </c>
      <c r="D156" s="77" t="s">
        <v>403</v>
      </c>
      <c r="E156" s="163" t="s">
        <v>404</v>
      </c>
      <c r="F156" s="77" t="s">
        <v>207</v>
      </c>
      <c r="G156" s="77" t="s">
        <v>208</v>
      </c>
      <c r="H156" s="79">
        <v>0.61699999999999999</v>
      </c>
      <c r="I156" s="79">
        <v>1.7</v>
      </c>
      <c r="J156" s="78" t="s">
        <v>113</v>
      </c>
      <c r="K156" s="79">
        <v>1.7</v>
      </c>
      <c r="L156" s="81">
        <v>24</v>
      </c>
      <c r="M156" s="80">
        <v>4.7779999999999996</v>
      </c>
      <c r="N156" s="79">
        <v>40.799999999999997</v>
      </c>
      <c r="O156" s="161">
        <v>12</v>
      </c>
      <c r="P156" s="77"/>
      <c r="Q156" s="162"/>
      <c r="R156" s="77" t="s">
        <v>366</v>
      </c>
      <c r="S156" s="77"/>
      <c r="T156" s="77"/>
    </row>
    <row r="157" spans="1:20" ht="13.5" customHeight="1" x14ac:dyDescent="0.25">
      <c r="A157" s="77" t="s">
        <v>362</v>
      </c>
      <c r="B157" s="161">
        <v>20173</v>
      </c>
      <c r="C157" s="162">
        <v>44760</v>
      </c>
      <c r="D157" s="77" t="s">
        <v>401</v>
      </c>
      <c r="E157" s="163" t="s">
        <v>402</v>
      </c>
      <c r="F157" s="77" t="s">
        <v>207</v>
      </c>
      <c r="G157" s="77" t="s">
        <v>208</v>
      </c>
      <c r="H157" s="79">
        <v>0.61699999999999999</v>
      </c>
      <c r="I157" s="79">
        <v>1.7</v>
      </c>
      <c r="J157" s="78">
        <v>5</v>
      </c>
      <c r="K157" s="79">
        <v>1.62</v>
      </c>
      <c r="L157" s="81">
        <v>120</v>
      </c>
      <c r="M157" s="80">
        <v>13.47</v>
      </c>
      <c r="N157" s="79">
        <v>194.4</v>
      </c>
      <c r="O157" s="161">
        <v>12</v>
      </c>
      <c r="P157" s="77"/>
      <c r="Q157" s="162"/>
      <c r="R157" s="77" t="s">
        <v>366</v>
      </c>
      <c r="S157" s="77"/>
      <c r="T157" s="77"/>
    </row>
    <row r="158" spans="1:20" ht="13.5" customHeight="1" x14ac:dyDescent="0.25">
      <c r="A158" s="77" t="s">
        <v>362</v>
      </c>
      <c r="B158" s="161">
        <v>20225</v>
      </c>
      <c r="C158" s="162">
        <v>44761</v>
      </c>
      <c r="D158" s="77" t="s">
        <v>460</v>
      </c>
      <c r="E158" s="163" t="s">
        <v>461</v>
      </c>
      <c r="F158" s="77" t="s">
        <v>207</v>
      </c>
      <c r="G158" s="77" t="s">
        <v>208</v>
      </c>
      <c r="H158" s="79">
        <v>0.61699999999999999</v>
      </c>
      <c r="I158" s="79">
        <v>1.7</v>
      </c>
      <c r="J158" s="78" t="s">
        <v>113</v>
      </c>
      <c r="K158" s="79">
        <v>1.7</v>
      </c>
      <c r="L158" s="81">
        <v>36</v>
      </c>
      <c r="M158" s="80">
        <v>4.0410000000000004</v>
      </c>
      <c r="N158" s="79">
        <v>61.2</v>
      </c>
      <c r="O158" s="161">
        <v>12</v>
      </c>
      <c r="P158" s="77"/>
      <c r="Q158" s="162"/>
      <c r="R158" s="77" t="s">
        <v>366</v>
      </c>
      <c r="S158" s="77"/>
      <c r="T158" s="77"/>
    </row>
    <row r="159" spans="1:20" ht="13.5" customHeight="1" x14ac:dyDescent="0.25">
      <c r="A159" s="77" t="s">
        <v>362</v>
      </c>
      <c r="B159" s="161">
        <v>20194</v>
      </c>
      <c r="C159" s="162">
        <v>44761</v>
      </c>
      <c r="D159" s="77" t="s">
        <v>421</v>
      </c>
      <c r="E159" s="163" t="s">
        <v>422</v>
      </c>
      <c r="F159" s="77" t="s">
        <v>207</v>
      </c>
      <c r="G159" s="77" t="s">
        <v>208</v>
      </c>
      <c r="H159" s="79">
        <v>0.61699999999999999</v>
      </c>
      <c r="I159" s="79">
        <v>1.7</v>
      </c>
      <c r="J159" s="78">
        <v>5</v>
      </c>
      <c r="K159" s="79">
        <v>1.55</v>
      </c>
      <c r="L159" s="81">
        <v>12</v>
      </c>
      <c r="M159" s="80">
        <v>1.347</v>
      </c>
      <c r="N159" s="79">
        <v>18.600000000000001</v>
      </c>
      <c r="O159" s="161">
        <v>12</v>
      </c>
      <c r="P159" s="77"/>
      <c r="Q159" s="162"/>
      <c r="R159" s="77" t="s">
        <v>366</v>
      </c>
      <c r="S159" s="77"/>
      <c r="T159" s="77"/>
    </row>
    <row r="160" spans="1:20" ht="13.5" customHeight="1" x14ac:dyDescent="0.25">
      <c r="A160" s="77" t="s">
        <v>362</v>
      </c>
      <c r="B160" s="161">
        <v>20208</v>
      </c>
      <c r="C160" s="162">
        <v>44761</v>
      </c>
      <c r="D160" s="77" t="s">
        <v>433</v>
      </c>
      <c r="E160" s="163" t="s">
        <v>434</v>
      </c>
      <c r="F160" s="77" t="s">
        <v>307</v>
      </c>
      <c r="G160" s="77" t="s">
        <v>308</v>
      </c>
      <c r="H160" s="79">
        <v>0.63900000000000001</v>
      </c>
      <c r="I160" s="79">
        <v>1.7</v>
      </c>
      <c r="J160" s="78" t="s">
        <v>113</v>
      </c>
      <c r="K160" s="79">
        <v>1.7</v>
      </c>
      <c r="L160" s="81">
        <v>48</v>
      </c>
      <c r="M160" s="80">
        <v>5.3879999999999999</v>
      </c>
      <c r="N160" s="79">
        <v>81.599999999999994</v>
      </c>
      <c r="O160" s="161">
        <v>12</v>
      </c>
      <c r="P160" s="77"/>
      <c r="Q160" s="162"/>
      <c r="R160" s="77" t="s">
        <v>366</v>
      </c>
      <c r="S160" s="77"/>
      <c r="T160" s="77"/>
    </row>
    <row r="161" spans="1:20" ht="13.5" customHeight="1" x14ac:dyDescent="0.25">
      <c r="A161" s="77" t="s">
        <v>362</v>
      </c>
      <c r="B161" s="161">
        <v>20201</v>
      </c>
      <c r="C161" s="162">
        <v>44761</v>
      </c>
      <c r="D161" s="77" t="s">
        <v>439</v>
      </c>
      <c r="E161" s="163" t="s">
        <v>440</v>
      </c>
      <c r="F161" s="77" t="s">
        <v>307</v>
      </c>
      <c r="G161" s="77" t="s">
        <v>308</v>
      </c>
      <c r="H161" s="79">
        <v>0.63900000000000001</v>
      </c>
      <c r="I161" s="79">
        <v>1.7</v>
      </c>
      <c r="J161" s="78">
        <v>13</v>
      </c>
      <c r="K161" s="79">
        <v>1.48</v>
      </c>
      <c r="L161" s="81">
        <v>12</v>
      </c>
      <c r="M161" s="80">
        <v>1.347</v>
      </c>
      <c r="N161" s="79">
        <v>17.760000000000002</v>
      </c>
      <c r="O161" s="161">
        <v>12</v>
      </c>
      <c r="P161" s="77"/>
      <c r="Q161" s="162"/>
      <c r="R161" s="77" t="s">
        <v>366</v>
      </c>
      <c r="S161" s="77" t="s">
        <v>365</v>
      </c>
      <c r="T161" s="77"/>
    </row>
    <row r="162" spans="1:20" ht="13.5" customHeight="1" x14ac:dyDescent="0.25">
      <c r="A162" s="77" t="s">
        <v>362</v>
      </c>
      <c r="B162" s="161">
        <v>20222</v>
      </c>
      <c r="C162" s="162">
        <v>44761</v>
      </c>
      <c r="D162" s="77" t="s">
        <v>453</v>
      </c>
      <c r="E162" s="163" t="s">
        <v>454</v>
      </c>
      <c r="F162" s="77" t="s">
        <v>307</v>
      </c>
      <c r="G162" s="77" t="s">
        <v>308</v>
      </c>
      <c r="H162" s="79">
        <v>0.63900000000000001</v>
      </c>
      <c r="I162" s="79">
        <v>1.7</v>
      </c>
      <c r="J162" s="78">
        <v>5</v>
      </c>
      <c r="K162" s="79">
        <v>1.55</v>
      </c>
      <c r="L162" s="81">
        <v>12</v>
      </c>
      <c r="M162" s="80">
        <v>1.347</v>
      </c>
      <c r="N162" s="79">
        <v>18.600000000000001</v>
      </c>
      <c r="O162" s="161">
        <v>12</v>
      </c>
      <c r="P162" s="77"/>
      <c r="Q162" s="162"/>
      <c r="R162" s="77" t="s">
        <v>366</v>
      </c>
      <c r="S162" s="77"/>
      <c r="T162" s="77"/>
    </row>
    <row r="163" spans="1:20" ht="13.5" customHeight="1" x14ac:dyDescent="0.25">
      <c r="A163" s="77" t="s">
        <v>362</v>
      </c>
      <c r="B163" s="161">
        <v>20178</v>
      </c>
      <c r="C163" s="162">
        <v>44760</v>
      </c>
      <c r="D163" s="77" t="s">
        <v>405</v>
      </c>
      <c r="E163" s="163" t="s">
        <v>406</v>
      </c>
      <c r="F163" s="77" t="s">
        <v>307</v>
      </c>
      <c r="G163" s="77" t="s">
        <v>308</v>
      </c>
      <c r="H163" s="79">
        <v>0.63900000000000001</v>
      </c>
      <c r="I163" s="79">
        <v>1.7</v>
      </c>
      <c r="J163" s="78">
        <v>5</v>
      </c>
      <c r="K163" s="79">
        <v>1.55</v>
      </c>
      <c r="L163" s="81">
        <v>12</v>
      </c>
      <c r="M163" s="80">
        <v>3.29</v>
      </c>
      <c r="N163" s="79">
        <v>18.600000000000001</v>
      </c>
      <c r="O163" s="161">
        <v>12</v>
      </c>
      <c r="P163" s="77"/>
      <c r="Q163" s="162"/>
      <c r="R163" s="77" t="s">
        <v>366</v>
      </c>
      <c r="S163" s="77"/>
      <c r="T163" s="77"/>
    </row>
    <row r="164" spans="1:20" ht="13.5" customHeight="1" x14ac:dyDescent="0.25">
      <c r="A164" s="77" t="s">
        <v>362</v>
      </c>
      <c r="B164" s="161">
        <v>20195</v>
      </c>
      <c r="C164" s="162">
        <v>44761</v>
      </c>
      <c r="D164" s="77" t="s">
        <v>429</v>
      </c>
      <c r="E164" s="163" t="s">
        <v>430</v>
      </c>
      <c r="F164" s="77" t="s">
        <v>307</v>
      </c>
      <c r="G164" s="77" t="s">
        <v>308</v>
      </c>
      <c r="H164" s="79">
        <v>0.63900000000000001</v>
      </c>
      <c r="I164" s="79">
        <v>1.7</v>
      </c>
      <c r="J164" s="78" t="s">
        <v>113</v>
      </c>
      <c r="K164" s="79">
        <v>1.7</v>
      </c>
      <c r="L164" s="81">
        <v>12</v>
      </c>
      <c r="M164" s="80">
        <v>1.347</v>
      </c>
      <c r="N164" s="79">
        <v>20.399999999999999</v>
      </c>
      <c r="O164" s="161">
        <v>12</v>
      </c>
      <c r="P164" s="77"/>
      <c r="Q164" s="162"/>
      <c r="R164" s="77" t="s">
        <v>366</v>
      </c>
      <c r="S164" s="77"/>
      <c r="T164" s="77"/>
    </row>
    <row r="165" spans="1:20" ht="13.5" customHeight="1" x14ac:dyDescent="0.25">
      <c r="A165" s="77" t="s">
        <v>362</v>
      </c>
      <c r="B165" s="161">
        <v>20207</v>
      </c>
      <c r="C165" s="162">
        <v>44761</v>
      </c>
      <c r="D165" s="77" t="s">
        <v>431</v>
      </c>
      <c r="E165" s="163" t="s">
        <v>432</v>
      </c>
      <c r="F165" s="77" t="s">
        <v>307</v>
      </c>
      <c r="G165" s="77" t="s">
        <v>308</v>
      </c>
      <c r="H165" s="79">
        <v>0.63900000000000001</v>
      </c>
      <c r="I165" s="79">
        <v>1.7</v>
      </c>
      <c r="J165" s="78" t="s">
        <v>113</v>
      </c>
      <c r="K165" s="79">
        <v>1.7</v>
      </c>
      <c r="L165" s="81">
        <v>36</v>
      </c>
      <c r="M165" s="80">
        <v>4.0410000000000004</v>
      </c>
      <c r="N165" s="79">
        <v>61.2</v>
      </c>
      <c r="O165" s="161">
        <v>12</v>
      </c>
      <c r="P165" s="77"/>
      <c r="Q165" s="162"/>
      <c r="R165" s="77" t="s">
        <v>366</v>
      </c>
      <c r="S165" s="77"/>
      <c r="T165" s="77"/>
    </row>
    <row r="166" spans="1:20" ht="13.5" customHeight="1" x14ac:dyDescent="0.25">
      <c r="A166" s="77" t="s">
        <v>362</v>
      </c>
      <c r="B166" s="161">
        <v>20220</v>
      </c>
      <c r="C166" s="162">
        <v>44760</v>
      </c>
      <c r="D166" s="77" t="s">
        <v>462</v>
      </c>
      <c r="E166" s="163" t="s">
        <v>463</v>
      </c>
      <c r="F166" s="77" t="s">
        <v>307</v>
      </c>
      <c r="G166" s="77" t="s">
        <v>308</v>
      </c>
      <c r="H166" s="79">
        <v>0.63900000000000001</v>
      </c>
      <c r="I166" s="79">
        <v>1.7</v>
      </c>
      <c r="J166" s="78" t="s">
        <v>113</v>
      </c>
      <c r="K166" s="79">
        <v>1.7</v>
      </c>
      <c r="L166" s="81">
        <v>36</v>
      </c>
      <c r="M166" s="80">
        <v>4.2210000000000001</v>
      </c>
      <c r="N166" s="79">
        <v>61.2</v>
      </c>
      <c r="O166" s="161">
        <v>12</v>
      </c>
      <c r="P166" s="77"/>
      <c r="Q166" s="162"/>
      <c r="R166" s="77" t="s">
        <v>366</v>
      </c>
      <c r="S166" s="77" t="s">
        <v>365</v>
      </c>
      <c r="T166" s="77"/>
    </row>
    <row r="167" spans="1:20" ht="13.5" customHeight="1" x14ac:dyDescent="0.25">
      <c r="A167" s="77" t="s">
        <v>362</v>
      </c>
      <c r="B167" s="161">
        <v>20115</v>
      </c>
      <c r="C167" s="162">
        <v>44755</v>
      </c>
      <c r="D167" s="77" t="s">
        <v>396</v>
      </c>
      <c r="E167" s="163" t="s">
        <v>397</v>
      </c>
      <c r="F167" s="77" t="s">
        <v>307</v>
      </c>
      <c r="G167" s="77" t="s">
        <v>308</v>
      </c>
      <c r="H167" s="79">
        <v>0.63900000000000001</v>
      </c>
      <c r="I167" s="79">
        <v>1.7</v>
      </c>
      <c r="J167" s="78" t="s">
        <v>113</v>
      </c>
      <c r="K167" s="79">
        <v>1.7</v>
      </c>
      <c r="L167" s="81">
        <v>36</v>
      </c>
      <c r="M167" s="80">
        <v>4.0410000000000004</v>
      </c>
      <c r="N167" s="79">
        <v>61.2</v>
      </c>
      <c r="O167" s="161">
        <v>12</v>
      </c>
      <c r="P167" s="77"/>
      <c r="Q167" s="162"/>
      <c r="R167" s="77"/>
      <c r="S167" s="77"/>
      <c r="T167" s="77"/>
    </row>
    <row r="168" spans="1:20" ht="13.5" customHeight="1" x14ac:dyDescent="0.25">
      <c r="A168" s="77" t="s">
        <v>362</v>
      </c>
      <c r="B168" s="161">
        <v>20168</v>
      </c>
      <c r="C168" s="162">
        <v>44760</v>
      </c>
      <c r="D168" s="77" t="s">
        <v>403</v>
      </c>
      <c r="E168" s="163" t="s">
        <v>404</v>
      </c>
      <c r="F168" s="77" t="s">
        <v>307</v>
      </c>
      <c r="G168" s="77" t="s">
        <v>308</v>
      </c>
      <c r="H168" s="79">
        <v>0.63900000000000001</v>
      </c>
      <c r="I168" s="79">
        <v>1.7</v>
      </c>
      <c r="J168" s="78" t="s">
        <v>113</v>
      </c>
      <c r="K168" s="79">
        <v>1.7</v>
      </c>
      <c r="L168" s="81">
        <v>36</v>
      </c>
      <c r="M168" s="80">
        <v>7.1669999999999998</v>
      </c>
      <c r="N168" s="79">
        <v>61.2</v>
      </c>
      <c r="O168" s="161">
        <v>12</v>
      </c>
      <c r="P168" s="77"/>
      <c r="Q168" s="162"/>
      <c r="R168" s="77" t="s">
        <v>366</v>
      </c>
      <c r="S168" s="77"/>
      <c r="T168" s="77"/>
    </row>
    <row r="169" spans="1:20" ht="13.5" customHeight="1" x14ac:dyDescent="0.25">
      <c r="A169" s="77" t="s">
        <v>362</v>
      </c>
      <c r="B169" s="161">
        <v>20217</v>
      </c>
      <c r="C169" s="162">
        <v>44761</v>
      </c>
      <c r="D169" s="77" t="s">
        <v>449</v>
      </c>
      <c r="E169" s="163" t="s">
        <v>450</v>
      </c>
      <c r="F169" s="77" t="s">
        <v>307</v>
      </c>
      <c r="G169" s="77" t="s">
        <v>308</v>
      </c>
      <c r="H169" s="79">
        <v>0.63900000000000001</v>
      </c>
      <c r="I169" s="79">
        <v>1.7</v>
      </c>
      <c r="J169" s="78" t="s">
        <v>113</v>
      </c>
      <c r="K169" s="79">
        <v>1.7</v>
      </c>
      <c r="L169" s="81">
        <v>36</v>
      </c>
      <c r="M169" s="80">
        <v>4.0410000000000004</v>
      </c>
      <c r="N169" s="79">
        <v>61.2</v>
      </c>
      <c r="O169" s="161">
        <v>12</v>
      </c>
      <c r="P169" s="77"/>
      <c r="Q169" s="162"/>
      <c r="R169" s="77" t="s">
        <v>366</v>
      </c>
      <c r="S169" s="77"/>
      <c r="T169" s="77"/>
    </row>
    <row r="170" spans="1:20" ht="13.5" customHeight="1" x14ac:dyDescent="0.25">
      <c r="A170" s="77" t="s">
        <v>362</v>
      </c>
      <c r="B170" s="161">
        <v>20173</v>
      </c>
      <c r="C170" s="162">
        <v>44760</v>
      </c>
      <c r="D170" s="77" t="s">
        <v>401</v>
      </c>
      <c r="E170" s="163" t="s">
        <v>402</v>
      </c>
      <c r="F170" s="77" t="s">
        <v>307</v>
      </c>
      <c r="G170" s="77" t="s">
        <v>308</v>
      </c>
      <c r="H170" s="79">
        <v>0.63900000000000001</v>
      </c>
      <c r="I170" s="79">
        <v>1.7</v>
      </c>
      <c r="J170" s="78">
        <v>5</v>
      </c>
      <c r="K170" s="79">
        <v>1.62</v>
      </c>
      <c r="L170" s="81">
        <v>48</v>
      </c>
      <c r="M170" s="80">
        <v>5.3879999999999999</v>
      </c>
      <c r="N170" s="79">
        <v>77.760000000000005</v>
      </c>
      <c r="O170" s="161">
        <v>12</v>
      </c>
      <c r="P170" s="77"/>
      <c r="Q170" s="162"/>
      <c r="R170" s="77" t="s">
        <v>366</v>
      </c>
      <c r="S170" s="77"/>
      <c r="T170" s="77"/>
    </row>
    <row r="171" spans="1:20" ht="13.5" customHeight="1" x14ac:dyDescent="0.25">
      <c r="A171" s="77" t="s">
        <v>362</v>
      </c>
      <c r="B171" s="161">
        <v>20225</v>
      </c>
      <c r="C171" s="162">
        <v>44761</v>
      </c>
      <c r="D171" s="77" t="s">
        <v>460</v>
      </c>
      <c r="E171" s="163" t="s">
        <v>461</v>
      </c>
      <c r="F171" s="77" t="s">
        <v>307</v>
      </c>
      <c r="G171" s="77" t="s">
        <v>308</v>
      </c>
      <c r="H171" s="79">
        <v>0.63900000000000001</v>
      </c>
      <c r="I171" s="79">
        <v>1.7</v>
      </c>
      <c r="J171" s="78" t="s">
        <v>113</v>
      </c>
      <c r="K171" s="79">
        <v>1.7</v>
      </c>
      <c r="L171" s="81">
        <v>12</v>
      </c>
      <c r="M171" s="80">
        <v>1.347</v>
      </c>
      <c r="N171" s="79">
        <v>20.399999999999999</v>
      </c>
      <c r="O171" s="161">
        <v>12</v>
      </c>
      <c r="P171" s="77"/>
      <c r="Q171" s="162"/>
      <c r="R171" s="77" t="s">
        <v>366</v>
      </c>
      <c r="S171" s="77"/>
      <c r="T171" s="77"/>
    </row>
    <row r="172" spans="1:20" ht="13.5" customHeight="1" x14ac:dyDescent="0.25">
      <c r="A172" s="77" t="s">
        <v>362</v>
      </c>
      <c r="B172" s="161">
        <v>20194</v>
      </c>
      <c r="C172" s="162">
        <v>44761</v>
      </c>
      <c r="D172" s="77" t="s">
        <v>421</v>
      </c>
      <c r="E172" s="163" t="s">
        <v>422</v>
      </c>
      <c r="F172" s="77" t="s">
        <v>307</v>
      </c>
      <c r="G172" s="77" t="s">
        <v>308</v>
      </c>
      <c r="H172" s="79">
        <v>0.63900000000000001</v>
      </c>
      <c r="I172" s="79">
        <v>1.7</v>
      </c>
      <c r="J172" s="78">
        <v>5</v>
      </c>
      <c r="K172" s="79">
        <v>1.55</v>
      </c>
      <c r="L172" s="81">
        <v>12</v>
      </c>
      <c r="M172" s="80">
        <v>1.347</v>
      </c>
      <c r="N172" s="79">
        <v>18.600000000000001</v>
      </c>
      <c r="O172" s="161">
        <v>12</v>
      </c>
      <c r="P172" s="77"/>
      <c r="Q172" s="162"/>
      <c r="R172" s="77" t="s">
        <v>366</v>
      </c>
      <c r="S172" s="77"/>
      <c r="T172" s="77"/>
    </row>
    <row r="173" spans="1:20" ht="13.5" customHeight="1" x14ac:dyDescent="0.25">
      <c r="A173" s="77" t="s">
        <v>362</v>
      </c>
      <c r="B173" s="161">
        <v>20179</v>
      </c>
      <c r="C173" s="162">
        <v>44760</v>
      </c>
      <c r="D173" s="77" t="s">
        <v>411</v>
      </c>
      <c r="E173" s="163" t="s">
        <v>412</v>
      </c>
      <c r="F173" s="77" t="s">
        <v>140</v>
      </c>
      <c r="G173" s="77" t="s">
        <v>141</v>
      </c>
      <c r="H173" s="79">
        <v>0.60299999999999998</v>
      </c>
      <c r="I173" s="79">
        <v>1.7</v>
      </c>
      <c r="J173" s="78" t="s">
        <v>113</v>
      </c>
      <c r="K173" s="79">
        <v>1.7</v>
      </c>
      <c r="L173" s="81">
        <v>60</v>
      </c>
      <c r="M173" s="80">
        <v>7.0350000000000001</v>
      </c>
      <c r="N173" s="79">
        <v>102</v>
      </c>
      <c r="O173" s="161">
        <v>12</v>
      </c>
      <c r="P173" s="77"/>
      <c r="Q173" s="162"/>
      <c r="R173" s="77" t="s">
        <v>366</v>
      </c>
      <c r="S173" s="77"/>
      <c r="T173" s="77"/>
    </row>
    <row r="174" spans="1:20" ht="13.5" customHeight="1" x14ac:dyDescent="0.25">
      <c r="A174" s="77" t="s">
        <v>362</v>
      </c>
      <c r="B174" s="161">
        <v>20147</v>
      </c>
      <c r="C174" s="162">
        <v>44757</v>
      </c>
      <c r="D174" s="77" t="s">
        <v>398</v>
      </c>
      <c r="E174" s="163" t="s">
        <v>399</v>
      </c>
      <c r="F174" s="77" t="s">
        <v>140</v>
      </c>
      <c r="G174" s="77" t="s">
        <v>141</v>
      </c>
      <c r="H174" s="79">
        <v>0.60299999999999998</v>
      </c>
      <c r="I174" s="79">
        <v>1.7</v>
      </c>
      <c r="J174" s="78" t="s">
        <v>113</v>
      </c>
      <c r="K174" s="79">
        <v>1.7</v>
      </c>
      <c r="L174" s="81">
        <v>48</v>
      </c>
      <c r="M174" s="80">
        <v>5.6280000000000001</v>
      </c>
      <c r="N174" s="79">
        <v>81.599999999999994</v>
      </c>
      <c r="O174" s="161">
        <v>12</v>
      </c>
      <c r="P174" s="77"/>
      <c r="Q174" s="162"/>
      <c r="R174" s="77" t="s">
        <v>382</v>
      </c>
      <c r="S174" s="77"/>
      <c r="T174" s="77"/>
    </row>
    <row r="175" spans="1:20" ht="13.5" customHeight="1" x14ac:dyDescent="0.25">
      <c r="A175" s="77"/>
      <c r="B175" s="161"/>
      <c r="C175" s="162"/>
      <c r="D175" s="77"/>
      <c r="E175" s="163"/>
      <c r="F175" s="77"/>
      <c r="G175" s="77"/>
      <c r="H175" s="79"/>
      <c r="I175" s="79"/>
      <c r="J175" s="78"/>
      <c r="K175" s="79"/>
      <c r="L175" s="81"/>
      <c r="M175" s="80"/>
      <c r="N175" s="79"/>
      <c r="O175" s="161"/>
      <c r="P175" s="77"/>
      <c r="Q175" s="162"/>
      <c r="R175" s="77"/>
      <c r="S175" s="77"/>
      <c r="T175" s="77"/>
    </row>
    <row r="176" spans="1:20" ht="13.5" customHeight="1" x14ac:dyDescent="0.25">
      <c r="A176" s="77" t="s">
        <v>362</v>
      </c>
      <c r="B176" s="161">
        <v>20222</v>
      </c>
      <c r="C176" s="162">
        <v>44761</v>
      </c>
      <c r="D176" s="77" t="s">
        <v>453</v>
      </c>
      <c r="E176" s="163" t="s">
        <v>454</v>
      </c>
      <c r="F176" s="77" t="s">
        <v>140</v>
      </c>
      <c r="G176" s="77" t="s">
        <v>141</v>
      </c>
      <c r="H176" s="79">
        <v>0.60299999999999998</v>
      </c>
      <c r="I176" s="79">
        <v>1.7</v>
      </c>
      <c r="J176" s="78">
        <v>5</v>
      </c>
      <c r="K176" s="79">
        <v>1.55</v>
      </c>
      <c r="L176" s="81">
        <v>12</v>
      </c>
      <c r="M176" s="80">
        <v>1.407</v>
      </c>
      <c r="N176" s="79">
        <v>18.600000000000001</v>
      </c>
      <c r="O176" s="161">
        <v>12</v>
      </c>
      <c r="P176" s="77"/>
      <c r="Q176" s="162"/>
      <c r="R176" s="77" t="s">
        <v>366</v>
      </c>
      <c r="S176" s="77"/>
      <c r="T176" s="77"/>
    </row>
    <row r="177" spans="1:20" ht="13.5" customHeight="1" x14ac:dyDescent="0.25">
      <c r="A177" s="77" t="s">
        <v>362</v>
      </c>
      <c r="B177" s="161">
        <v>20178</v>
      </c>
      <c r="C177" s="162">
        <v>44760</v>
      </c>
      <c r="D177" s="77" t="s">
        <v>405</v>
      </c>
      <c r="E177" s="163" t="s">
        <v>406</v>
      </c>
      <c r="F177" s="77" t="s">
        <v>140</v>
      </c>
      <c r="G177" s="77" t="s">
        <v>141</v>
      </c>
      <c r="H177" s="79">
        <v>0.60299999999999998</v>
      </c>
      <c r="I177" s="79">
        <v>1.7</v>
      </c>
      <c r="J177" s="78">
        <v>5</v>
      </c>
      <c r="K177" s="79">
        <v>1.55</v>
      </c>
      <c r="L177" s="81">
        <v>12</v>
      </c>
      <c r="M177" s="80">
        <v>3.29</v>
      </c>
      <c r="N177" s="79">
        <v>18.600000000000001</v>
      </c>
      <c r="O177" s="161">
        <v>12</v>
      </c>
      <c r="P177" s="77"/>
      <c r="Q177" s="162"/>
      <c r="R177" s="77" t="s">
        <v>366</v>
      </c>
      <c r="S177" s="77"/>
      <c r="T177" s="77"/>
    </row>
    <row r="178" spans="1:20" ht="13.5" customHeight="1" x14ac:dyDescent="0.25">
      <c r="A178" s="77" t="s">
        <v>362</v>
      </c>
      <c r="B178" s="161">
        <v>20195</v>
      </c>
      <c r="C178" s="162">
        <v>44761</v>
      </c>
      <c r="D178" s="77" t="s">
        <v>429</v>
      </c>
      <c r="E178" s="163" t="s">
        <v>430</v>
      </c>
      <c r="F178" s="77" t="s">
        <v>140</v>
      </c>
      <c r="G178" s="77" t="s">
        <v>141</v>
      </c>
      <c r="H178" s="79">
        <v>0.60299999999999998</v>
      </c>
      <c r="I178" s="79">
        <v>1.7</v>
      </c>
      <c r="J178" s="78" t="s">
        <v>113</v>
      </c>
      <c r="K178" s="79">
        <v>1.7</v>
      </c>
      <c r="L178" s="81">
        <v>12</v>
      </c>
      <c r="M178" s="80">
        <v>1.407</v>
      </c>
      <c r="N178" s="79">
        <v>20.399999999999999</v>
      </c>
      <c r="O178" s="161">
        <v>12</v>
      </c>
      <c r="P178" s="77"/>
      <c r="Q178" s="162"/>
      <c r="R178" s="77" t="s">
        <v>366</v>
      </c>
      <c r="S178" s="77"/>
      <c r="T178" s="77"/>
    </row>
    <row r="179" spans="1:20" ht="13.5" customHeight="1" x14ac:dyDescent="0.25">
      <c r="A179" s="77" t="s">
        <v>362</v>
      </c>
      <c r="B179" s="161">
        <v>20207</v>
      </c>
      <c r="C179" s="162">
        <v>44761</v>
      </c>
      <c r="D179" s="77" t="s">
        <v>431</v>
      </c>
      <c r="E179" s="163" t="s">
        <v>432</v>
      </c>
      <c r="F179" s="77" t="s">
        <v>140</v>
      </c>
      <c r="G179" s="77" t="s">
        <v>141</v>
      </c>
      <c r="H179" s="79">
        <v>0.60299999999999998</v>
      </c>
      <c r="I179" s="79">
        <v>1.7</v>
      </c>
      <c r="J179" s="78" t="s">
        <v>113</v>
      </c>
      <c r="K179" s="79">
        <v>1.7</v>
      </c>
      <c r="L179" s="81">
        <v>24</v>
      </c>
      <c r="M179" s="80">
        <v>2.694</v>
      </c>
      <c r="N179" s="79">
        <v>40.799999999999997</v>
      </c>
      <c r="O179" s="161">
        <v>12</v>
      </c>
      <c r="P179" s="77"/>
      <c r="Q179" s="162"/>
      <c r="R179" s="77" t="s">
        <v>366</v>
      </c>
      <c r="S179" s="77"/>
      <c r="T179" s="77"/>
    </row>
    <row r="180" spans="1:20" ht="13.5" customHeight="1" x14ac:dyDescent="0.25">
      <c r="A180" s="77" t="s">
        <v>362</v>
      </c>
      <c r="B180" s="161">
        <v>20168</v>
      </c>
      <c r="C180" s="162">
        <v>44760</v>
      </c>
      <c r="D180" s="77" t="s">
        <v>403</v>
      </c>
      <c r="E180" s="163" t="s">
        <v>404</v>
      </c>
      <c r="F180" s="77" t="s">
        <v>140</v>
      </c>
      <c r="G180" s="77" t="s">
        <v>141</v>
      </c>
      <c r="H180" s="79">
        <v>0.60299999999999998</v>
      </c>
      <c r="I180" s="79">
        <v>1.7</v>
      </c>
      <c r="J180" s="78" t="s">
        <v>113</v>
      </c>
      <c r="K180" s="79">
        <v>1.7</v>
      </c>
      <c r="L180" s="81">
        <v>12</v>
      </c>
      <c r="M180" s="80">
        <v>2.3889999999999998</v>
      </c>
      <c r="N180" s="79">
        <v>20.399999999999999</v>
      </c>
      <c r="O180" s="161">
        <v>12</v>
      </c>
      <c r="P180" s="77"/>
      <c r="Q180" s="162"/>
      <c r="R180" s="77" t="s">
        <v>366</v>
      </c>
      <c r="S180" s="77"/>
      <c r="T180" s="77"/>
    </row>
    <row r="181" spans="1:20" ht="13.5" customHeight="1" x14ac:dyDescent="0.25">
      <c r="A181" s="77" t="s">
        <v>362</v>
      </c>
      <c r="B181" s="161">
        <v>20217</v>
      </c>
      <c r="C181" s="162">
        <v>44761</v>
      </c>
      <c r="D181" s="77" t="s">
        <v>449</v>
      </c>
      <c r="E181" s="163" t="s">
        <v>450</v>
      </c>
      <c r="F181" s="77" t="s">
        <v>140</v>
      </c>
      <c r="G181" s="77" t="s">
        <v>141</v>
      </c>
      <c r="H181" s="79">
        <v>0.60299999999999998</v>
      </c>
      <c r="I181" s="79">
        <v>1.7</v>
      </c>
      <c r="J181" s="78" t="s">
        <v>113</v>
      </c>
      <c r="K181" s="79">
        <v>1.7</v>
      </c>
      <c r="L181" s="81">
        <v>36</v>
      </c>
      <c r="M181" s="80">
        <v>4.2210000000000001</v>
      </c>
      <c r="N181" s="79">
        <v>61.2</v>
      </c>
      <c r="O181" s="161">
        <v>12</v>
      </c>
      <c r="P181" s="77"/>
      <c r="Q181" s="162"/>
      <c r="R181" s="77" t="s">
        <v>366</v>
      </c>
      <c r="S181" s="77"/>
      <c r="T181" s="77"/>
    </row>
    <row r="182" spans="1:20" ht="13.5" customHeight="1" x14ac:dyDescent="0.25">
      <c r="A182" s="77" t="s">
        <v>362</v>
      </c>
      <c r="B182" s="161">
        <v>20225</v>
      </c>
      <c r="C182" s="162">
        <v>44761</v>
      </c>
      <c r="D182" s="77" t="s">
        <v>460</v>
      </c>
      <c r="E182" s="163" t="s">
        <v>461</v>
      </c>
      <c r="F182" s="77" t="s">
        <v>140</v>
      </c>
      <c r="G182" s="77" t="s">
        <v>141</v>
      </c>
      <c r="H182" s="79">
        <v>0.60299999999999998</v>
      </c>
      <c r="I182" s="79">
        <v>1.7</v>
      </c>
      <c r="J182" s="78" t="s">
        <v>113</v>
      </c>
      <c r="K182" s="79">
        <v>1.7</v>
      </c>
      <c r="L182" s="81">
        <v>48</v>
      </c>
      <c r="M182" s="80">
        <v>5.6280000000000001</v>
      </c>
      <c r="N182" s="79">
        <v>81.599999999999994</v>
      </c>
      <c r="O182" s="161">
        <v>12</v>
      </c>
      <c r="P182" s="77"/>
      <c r="Q182" s="162"/>
      <c r="R182" s="77" t="s">
        <v>366</v>
      </c>
      <c r="S182" s="77"/>
      <c r="T182" s="77"/>
    </row>
    <row r="183" spans="1:20" ht="13.5" customHeight="1" x14ac:dyDescent="0.25">
      <c r="A183" s="77" t="s">
        <v>362</v>
      </c>
      <c r="B183" s="161">
        <v>20147</v>
      </c>
      <c r="C183" s="162">
        <v>44757</v>
      </c>
      <c r="D183" s="77" t="s">
        <v>398</v>
      </c>
      <c r="E183" s="163" t="s">
        <v>399</v>
      </c>
      <c r="F183" s="77" t="s">
        <v>309</v>
      </c>
      <c r="G183" s="77" t="s">
        <v>310</v>
      </c>
      <c r="H183" s="79">
        <v>0.64100000000000001</v>
      </c>
      <c r="I183" s="79">
        <v>1.7</v>
      </c>
      <c r="J183" s="78" t="s">
        <v>113</v>
      </c>
      <c r="K183" s="79">
        <v>1.7</v>
      </c>
      <c r="L183" s="81">
        <v>48</v>
      </c>
      <c r="M183" s="80">
        <v>5.6280000000000001</v>
      </c>
      <c r="N183" s="79">
        <v>81.599999999999994</v>
      </c>
      <c r="O183" s="161">
        <v>12</v>
      </c>
      <c r="P183" s="77"/>
      <c r="Q183" s="162"/>
      <c r="R183" s="77" t="s">
        <v>382</v>
      </c>
      <c r="S183" s="77"/>
      <c r="T183" s="77"/>
    </row>
    <row r="184" spans="1:20" ht="13.5" customHeight="1" x14ac:dyDescent="0.25">
      <c r="A184" s="77" t="s">
        <v>362</v>
      </c>
      <c r="B184" s="161">
        <v>20195</v>
      </c>
      <c r="C184" s="162">
        <v>44761</v>
      </c>
      <c r="D184" s="77" t="s">
        <v>429</v>
      </c>
      <c r="E184" s="163" t="s">
        <v>430</v>
      </c>
      <c r="F184" s="77" t="s">
        <v>309</v>
      </c>
      <c r="G184" s="77" t="s">
        <v>310</v>
      </c>
      <c r="H184" s="79">
        <v>0.64100000000000001</v>
      </c>
      <c r="I184" s="79">
        <v>1.7</v>
      </c>
      <c r="J184" s="78" t="s">
        <v>113</v>
      </c>
      <c r="K184" s="79">
        <v>1.7</v>
      </c>
      <c r="L184" s="81">
        <v>12</v>
      </c>
      <c r="M184" s="80">
        <v>1.407</v>
      </c>
      <c r="N184" s="79">
        <v>20.399999999999999</v>
      </c>
      <c r="O184" s="161">
        <v>12</v>
      </c>
      <c r="P184" s="77"/>
      <c r="Q184" s="162"/>
      <c r="R184" s="77" t="s">
        <v>366</v>
      </c>
      <c r="S184" s="77"/>
      <c r="T184" s="77"/>
    </row>
    <row r="185" spans="1:20" ht="13.5" customHeight="1" x14ac:dyDescent="0.25">
      <c r="A185" s="77" t="s">
        <v>362</v>
      </c>
      <c r="B185" s="161">
        <v>20179</v>
      </c>
      <c r="C185" s="162">
        <v>44760</v>
      </c>
      <c r="D185" s="77" t="s">
        <v>411</v>
      </c>
      <c r="E185" s="163" t="s">
        <v>412</v>
      </c>
      <c r="F185" s="77" t="s">
        <v>311</v>
      </c>
      <c r="G185" s="77" t="s">
        <v>312</v>
      </c>
      <c r="H185" s="79">
        <v>2</v>
      </c>
      <c r="I185" s="79">
        <v>1.7</v>
      </c>
      <c r="J185" s="78" t="s">
        <v>113</v>
      </c>
      <c r="K185" s="79">
        <v>1.7</v>
      </c>
      <c r="L185" s="81">
        <v>36</v>
      </c>
      <c r="M185" s="80">
        <v>4.2210000000000001</v>
      </c>
      <c r="N185" s="79">
        <v>61.2</v>
      </c>
      <c r="O185" s="161">
        <v>12</v>
      </c>
      <c r="P185" s="77"/>
      <c r="Q185" s="162"/>
      <c r="R185" s="77" t="s">
        <v>366</v>
      </c>
      <c r="S185" s="77"/>
      <c r="T185" s="77"/>
    </row>
    <row r="186" spans="1:20" ht="13.5" customHeight="1" x14ac:dyDescent="0.25">
      <c r="A186" s="77" t="s">
        <v>362</v>
      </c>
      <c r="B186" s="161">
        <v>20208</v>
      </c>
      <c r="C186" s="162">
        <v>44761</v>
      </c>
      <c r="D186" s="77" t="s">
        <v>433</v>
      </c>
      <c r="E186" s="163" t="s">
        <v>434</v>
      </c>
      <c r="F186" s="77" t="s">
        <v>311</v>
      </c>
      <c r="G186" s="77" t="s">
        <v>312</v>
      </c>
      <c r="H186" s="79">
        <v>2</v>
      </c>
      <c r="I186" s="79">
        <v>1.7</v>
      </c>
      <c r="J186" s="78" t="s">
        <v>113</v>
      </c>
      <c r="K186" s="79">
        <v>1.7</v>
      </c>
      <c r="L186" s="81">
        <v>36</v>
      </c>
      <c r="M186" s="80">
        <v>4.0410000000000004</v>
      </c>
      <c r="N186" s="79">
        <v>61.2</v>
      </c>
      <c r="O186" s="161">
        <v>12</v>
      </c>
      <c r="P186" s="77"/>
      <c r="Q186" s="162"/>
      <c r="R186" s="77" t="s">
        <v>366</v>
      </c>
      <c r="S186" s="77"/>
      <c r="T186" s="77"/>
    </row>
    <row r="187" spans="1:20" ht="13.5" customHeight="1" x14ac:dyDescent="0.25">
      <c r="A187" s="77" t="s">
        <v>362</v>
      </c>
      <c r="B187" s="161">
        <v>20147</v>
      </c>
      <c r="C187" s="162">
        <v>44757</v>
      </c>
      <c r="D187" s="77" t="s">
        <v>398</v>
      </c>
      <c r="E187" s="163" t="s">
        <v>399</v>
      </c>
      <c r="F187" s="77" t="s">
        <v>311</v>
      </c>
      <c r="G187" s="77" t="s">
        <v>312</v>
      </c>
      <c r="H187" s="79">
        <v>2</v>
      </c>
      <c r="I187" s="79">
        <v>1.7</v>
      </c>
      <c r="J187" s="78" t="s">
        <v>113</v>
      </c>
      <c r="K187" s="79">
        <v>1.7</v>
      </c>
      <c r="L187" s="81">
        <v>36</v>
      </c>
      <c r="M187" s="80">
        <v>4.2210000000000001</v>
      </c>
      <c r="N187" s="79">
        <v>61.2</v>
      </c>
      <c r="O187" s="161">
        <v>12</v>
      </c>
      <c r="P187" s="77"/>
      <c r="Q187" s="162"/>
      <c r="R187" s="77" t="s">
        <v>382</v>
      </c>
      <c r="S187" s="77"/>
      <c r="T187" s="77"/>
    </row>
    <row r="188" spans="1:20" ht="13.5" customHeight="1" x14ac:dyDescent="0.25">
      <c r="A188" s="77" t="s">
        <v>362</v>
      </c>
      <c r="B188" s="161">
        <v>20178</v>
      </c>
      <c r="C188" s="162">
        <v>44760</v>
      </c>
      <c r="D188" s="77" t="s">
        <v>405</v>
      </c>
      <c r="E188" s="163" t="s">
        <v>406</v>
      </c>
      <c r="F188" s="77" t="s">
        <v>311</v>
      </c>
      <c r="G188" s="77" t="s">
        <v>312</v>
      </c>
      <c r="H188" s="79">
        <v>2</v>
      </c>
      <c r="I188" s="79">
        <v>1.7</v>
      </c>
      <c r="J188" s="78">
        <v>5</v>
      </c>
      <c r="K188" s="79">
        <v>1.55</v>
      </c>
      <c r="L188" s="81">
        <v>12</v>
      </c>
      <c r="M188" s="80">
        <v>3.29</v>
      </c>
      <c r="N188" s="79">
        <v>18.600000000000001</v>
      </c>
      <c r="O188" s="161">
        <v>12</v>
      </c>
      <c r="P188" s="77"/>
      <c r="Q188" s="162"/>
      <c r="R188" s="77" t="s">
        <v>366</v>
      </c>
      <c r="S188" s="77"/>
      <c r="T188" s="77"/>
    </row>
    <row r="189" spans="1:20" ht="13.5" customHeight="1" x14ac:dyDescent="0.25">
      <c r="A189" s="77" t="s">
        <v>362</v>
      </c>
      <c r="B189" s="161">
        <v>20195</v>
      </c>
      <c r="C189" s="162">
        <v>44761</v>
      </c>
      <c r="D189" s="77" t="s">
        <v>429</v>
      </c>
      <c r="E189" s="163" t="s">
        <v>430</v>
      </c>
      <c r="F189" s="77" t="s">
        <v>311</v>
      </c>
      <c r="G189" s="77" t="s">
        <v>312</v>
      </c>
      <c r="H189" s="79">
        <v>2</v>
      </c>
      <c r="I189" s="79">
        <v>1.7</v>
      </c>
      <c r="J189" s="78" t="s">
        <v>113</v>
      </c>
      <c r="K189" s="79">
        <v>1.7</v>
      </c>
      <c r="L189" s="81">
        <v>12</v>
      </c>
      <c r="M189" s="80">
        <v>1.407</v>
      </c>
      <c r="N189" s="79">
        <v>20.399999999999999</v>
      </c>
      <c r="O189" s="161">
        <v>12</v>
      </c>
      <c r="P189" s="77"/>
      <c r="Q189" s="162"/>
      <c r="R189" s="77" t="s">
        <v>366</v>
      </c>
      <c r="S189" s="77"/>
      <c r="T189" s="77"/>
    </row>
    <row r="190" spans="1:20" ht="13.5" customHeight="1" x14ac:dyDescent="0.25">
      <c r="A190" s="77" t="s">
        <v>362</v>
      </c>
      <c r="B190" s="161">
        <v>20207</v>
      </c>
      <c r="C190" s="162">
        <v>44761</v>
      </c>
      <c r="D190" s="77" t="s">
        <v>431</v>
      </c>
      <c r="E190" s="163" t="s">
        <v>432</v>
      </c>
      <c r="F190" s="77" t="s">
        <v>311</v>
      </c>
      <c r="G190" s="77" t="s">
        <v>312</v>
      </c>
      <c r="H190" s="79">
        <v>2</v>
      </c>
      <c r="I190" s="79">
        <v>1.7</v>
      </c>
      <c r="J190" s="78" t="s">
        <v>113</v>
      </c>
      <c r="K190" s="79">
        <v>1.7</v>
      </c>
      <c r="L190" s="81">
        <v>24</v>
      </c>
      <c r="M190" s="80">
        <v>2.694</v>
      </c>
      <c r="N190" s="79">
        <v>40.799999999999997</v>
      </c>
      <c r="O190" s="161">
        <v>12</v>
      </c>
      <c r="P190" s="77"/>
      <c r="Q190" s="162"/>
      <c r="R190" s="77" t="s">
        <v>366</v>
      </c>
      <c r="S190" s="77"/>
      <c r="T190" s="77"/>
    </row>
    <row r="191" spans="1:20" ht="13.5" customHeight="1" x14ac:dyDescent="0.25">
      <c r="A191" s="77" t="s">
        <v>362</v>
      </c>
      <c r="B191" s="161">
        <v>20220</v>
      </c>
      <c r="C191" s="162">
        <v>44760</v>
      </c>
      <c r="D191" s="77" t="s">
        <v>462</v>
      </c>
      <c r="E191" s="163" t="s">
        <v>463</v>
      </c>
      <c r="F191" s="77" t="s">
        <v>311</v>
      </c>
      <c r="G191" s="77" t="s">
        <v>312</v>
      </c>
      <c r="H191" s="79">
        <v>2</v>
      </c>
      <c r="I191" s="79">
        <v>1.7</v>
      </c>
      <c r="J191" s="78" t="s">
        <v>113</v>
      </c>
      <c r="K191" s="79">
        <v>1.7</v>
      </c>
      <c r="L191" s="81">
        <v>36</v>
      </c>
      <c r="M191" s="80">
        <v>4.2210000000000001</v>
      </c>
      <c r="N191" s="79">
        <v>61.2</v>
      </c>
      <c r="O191" s="161">
        <v>12</v>
      </c>
      <c r="P191" s="77"/>
      <c r="Q191" s="162"/>
      <c r="R191" s="77" t="s">
        <v>366</v>
      </c>
      <c r="S191" s="77" t="s">
        <v>365</v>
      </c>
      <c r="T191" s="77"/>
    </row>
    <row r="192" spans="1:20" ht="13.5" customHeight="1" x14ac:dyDescent="0.25">
      <c r="A192" s="77" t="s">
        <v>362</v>
      </c>
      <c r="B192" s="161">
        <v>20168</v>
      </c>
      <c r="C192" s="162">
        <v>44760</v>
      </c>
      <c r="D192" s="77" t="s">
        <v>403</v>
      </c>
      <c r="E192" s="163" t="s">
        <v>404</v>
      </c>
      <c r="F192" s="77" t="s">
        <v>311</v>
      </c>
      <c r="G192" s="77" t="s">
        <v>312</v>
      </c>
      <c r="H192" s="79">
        <v>2</v>
      </c>
      <c r="I192" s="79">
        <v>1.7</v>
      </c>
      <c r="J192" s="78" t="s">
        <v>113</v>
      </c>
      <c r="K192" s="79">
        <v>1.7</v>
      </c>
      <c r="L192" s="81">
        <v>12</v>
      </c>
      <c r="M192" s="80">
        <v>2.3889999999999998</v>
      </c>
      <c r="N192" s="79">
        <v>20.399999999999999</v>
      </c>
      <c r="O192" s="161">
        <v>12</v>
      </c>
      <c r="P192" s="77"/>
      <c r="Q192" s="162"/>
      <c r="R192" s="77" t="s">
        <v>366</v>
      </c>
      <c r="S192" s="77"/>
      <c r="T192" s="77"/>
    </row>
    <row r="193" spans="1:20" ht="13.5" customHeight="1" x14ac:dyDescent="0.25">
      <c r="A193" s="77" t="s">
        <v>362</v>
      </c>
      <c r="B193" s="161">
        <v>20217</v>
      </c>
      <c r="C193" s="162">
        <v>44761</v>
      </c>
      <c r="D193" s="77" t="s">
        <v>449</v>
      </c>
      <c r="E193" s="163" t="s">
        <v>450</v>
      </c>
      <c r="F193" s="77" t="s">
        <v>311</v>
      </c>
      <c r="G193" s="77" t="s">
        <v>312</v>
      </c>
      <c r="H193" s="79">
        <v>2</v>
      </c>
      <c r="I193" s="79">
        <v>1.7</v>
      </c>
      <c r="J193" s="78" t="s">
        <v>113</v>
      </c>
      <c r="K193" s="79">
        <v>1.7</v>
      </c>
      <c r="L193" s="81">
        <v>36</v>
      </c>
      <c r="M193" s="80">
        <v>4.2210000000000001</v>
      </c>
      <c r="N193" s="79">
        <v>61.2</v>
      </c>
      <c r="O193" s="161">
        <v>12</v>
      </c>
      <c r="P193" s="77"/>
      <c r="Q193" s="162"/>
      <c r="R193" s="77" t="s">
        <v>366</v>
      </c>
      <c r="S193" s="77"/>
      <c r="T193" s="77"/>
    </row>
    <row r="194" spans="1:20" ht="13.5" customHeight="1" x14ac:dyDescent="0.25">
      <c r="A194" s="77" t="s">
        <v>362</v>
      </c>
      <c r="B194" s="161">
        <v>20194</v>
      </c>
      <c r="C194" s="162">
        <v>44761</v>
      </c>
      <c r="D194" s="77" t="s">
        <v>421</v>
      </c>
      <c r="E194" s="163" t="s">
        <v>422</v>
      </c>
      <c r="F194" s="77" t="s">
        <v>311</v>
      </c>
      <c r="G194" s="77" t="s">
        <v>312</v>
      </c>
      <c r="H194" s="79">
        <v>2</v>
      </c>
      <c r="I194" s="79">
        <v>1.7</v>
      </c>
      <c r="J194" s="78">
        <v>5</v>
      </c>
      <c r="K194" s="79">
        <v>1.55</v>
      </c>
      <c r="L194" s="81">
        <v>12</v>
      </c>
      <c r="M194" s="80">
        <v>1.407</v>
      </c>
      <c r="N194" s="79">
        <v>18.600000000000001</v>
      </c>
      <c r="O194" s="161">
        <v>12</v>
      </c>
      <c r="P194" s="77"/>
      <c r="Q194" s="162"/>
      <c r="R194" s="77" t="s">
        <v>366</v>
      </c>
      <c r="S194" s="77"/>
      <c r="T194" s="77"/>
    </row>
    <row r="195" spans="1:20" ht="13.5" customHeight="1" x14ac:dyDescent="0.25">
      <c r="A195" s="77" t="s">
        <v>362</v>
      </c>
      <c r="B195" s="161">
        <v>20147</v>
      </c>
      <c r="C195" s="162">
        <v>44757</v>
      </c>
      <c r="D195" s="77" t="s">
        <v>398</v>
      </c>
      <c r="E195" s="163" t="s">
        <v>399</v>
      </c>
      <c r="F195" s="77" t="s">
        <v>209</v>
      </c>
      <c r="G195" s="77" t="s">
        <v>210</v>
      </c>
      <c r="H195" s="79">
        <v>0.71599999999999997</v>
      </c>
      <c r="I195" s="79">
        <v>1.7</v>
      </c>
      <c r="J195" s="78" t="s">
        <v>113</v>
      </c>
      <c r="K195" s="79">
        <v>1.7</v>
      </c>
      <c r="L195" s="81">
        <v>36</v>
      </c>
      <c r="M195" s="80">
        <v>4.2210000000000001</v>
      </c>
      <c r="N195" s="79">
        <v>61.2</v>
      </c>
      <c r="O195" s="161">
        <v>12</v>
      </c>
      <c r="P195" s="77"/>
      <c r="Q195" s="162"/>
      <c r="R195" s="77" t="s">
        <v>382</v>
      </c>
      <c r="S195" s="77"/>
      <c r="T195" s="77"/>
    </row>
    <row r="196" spans="1:20" ht="13.5" customHeight="1" x14ac:dyDescent="0.25">
      <c r="A196" s="77" t="s">
        <v>362</v>
      </c>
      <c r="B196" s="161">
        <v>20178</v>
      </c>
      <c r="C196" s="162">
        <v>44760</v>
      </c>
      <c r="D196" s="77" t="s">
        <v>405</v>
      </c>
      <c r="E196" s="163" t="s">
        <v>406</v>
      </c>
      <c r="F196" s="77" t="s">
        <v>209</v>
      </c>
      <c r="G196" s="77" t="s">
        <v>210</v>
      </c>
      <c r="H196" s="79">
        <v>0.71599999999999997</v>
      </c>
      <c r="I196" s="79">
        <v>1.7</v>
      </c>
      <c r="J196" s="78">
        <v>5</v>
      </c>
      <c r="K196" s="79">
        <v>1.55</v>
      </c>
      <c r="L196" s="81">
        <v>12</v>
      </c>
      <c r="M196" s="80">
        <v>3.29</v>
      </c>
      <c r="N196" s="79">
        <v>18.600000000000001</v>
      </c>
      <c r="O196" s="161">
        <v>12</v>
      </c>
      <c r="P196" s="77"/>
      <c r="Q196" s="162"/>
      <c r="R196" s="77" t="s">
        <v>366</v>
      </c>
      <c r="S196" s="77"/>
      <c r="T196" s="77"/>
    </row>
    <row r="197" spans="1:20" ht="13.5" customHeight="1" x14ac:dyDescent="0.25">
      <c r="A197" s="77" t="s">
        <v>362</v>
      </c>
      <c r="B197" s="161">
        <v>20195</v>
      </c>
      <c r="C197" s="162">
        <v>44761</v>
      </c>
      <c r="D197" s="77" t="s">
        <v>429</v>
      </c>
      <c r="E197" s="163" t="s">
        <v>430</v>
      </c>
      <c r="F197" s="77" t="s">
        <v>209</v>
      </c>
      <c r="G197" s="77" t="s">
        <v>210</v>
      </c>
      <c r="H197" s="79">
        <v>0.71599999999999997</v>
      </c>
      <c r="I197" s="79">
        <v>1.7</v>
      </c>
      <c r="J197" s="78" t="s">
        <v>113</v>
      </c>
      <c r="K197" s="79">
        <v>1.7</v>
      </c>
      <c r="L197" s="81">
        <v>12</v>
      </c>
      <c r="M197" s="80">
        <v>1.407</v>
      </c>
      <c r="N197" s="79">
        <v>20.399999999999999</v>
      </c>
      <c r="O197" s="161">
        <v>12</v>
      </c>
      <c r="P197" s="77"/>
      <c r="Q197" s="162"/>
      <c r="R197" s="77" t="s">
        <v>366</v>
      </c>
      <c r="S197" s="77"/>
      <c r="T197" s="77"/>
    </row>
    <row r="198" spans="1:20" ht="13.5" customHeight="1" x14ac:dyDescent="0.25">
      <c r="A198" s="77" t="s">
        <v>362</v>
      </c>
      <c r="B198" s="161">
        <v>20207</v>
      </c>
      <c r="C198" s="162">
        <v>44761</v>
      </c>
      <c r="D198" s="77" t="s">
        <v>431</v>
      </c>
      <c r="E198" s="163" t="s">
        <v>432</v>
      </c>
      <c r="F198" s="77" t="s">
        <v>209</v>
      </c>
      <c r="G198" s="77" t="s">
        <v>210</v>
      </c>
      <c r="H198" s="79">
        <v>0.71599999999999997</v>
      </c>
      <c r="I198" s="79">
        <v>1.7</v>
      </c>
      <c r="J198" s="78" t="s">
        <v>113</v>
      </c>
      <c r="K198" s="79">
        <v>1.7</v>
      </c>
      <c r="L198" s="81">
        <v>24</v>
      </c>
      <c r="M198" s="80">
        <v>2.694</v>
      </c>
      <c r="N198" s="79">
        <v>40.799999999999997</v>
      </c>
      <c r="O198" s="161">
        <v>12</v>
      </c>
      <c r="P198" s="77"/>
      <c r="Q198" s="162"/>
      <c r="R198" s="77" t="s">
        <v>366</v>
      </c>
      <c r="S198" s="77"/>
      <c r="T198" s="77"/>
    </row>
    <row r="199" spans="1:20" ht="13.5" customHeight="1" x14ac:dyDescent="0.25">
      <c r="A199" s="77" t="s">
        <v>362</v>
      </c>
      <c r="B199" s="161">
        <v>19684</v>
      </c>
      <c r="C199" s="162">
        <v>44727</v>
      </c>
      <c r="D199" s="77" t="s">
        <v>374</v>
      </c>
      <c r="E199" s="163" t="s">
        <v>375</v>
      </c>
      <c r="F199" s="77" t="s">
        <v>209</v>
      </c>
      <c r="G199" s="77" t="s">
        <v>210</v>
      </c>
      <c r="H199" s="79">
        <v>0.71599999999999997</v>
      </c>
      <c r="I199" s="79">
        <v>1.7</v>
      </c>
      <c r="J199" s="78" t="s">
        <v>113</v>
      </c>
      <c r="K199" s="79">
        <v>1.7</v>
      </c>
      <c r="L199" s="81">
        <v>24</v>
      </c>
      <c r="M199" s="80">
        <v>2.8140000000000001</v>
      </c>
      <c r="N199" s="79">
        <v>40.799999999999997</v>
      </c>
      <c r="O199" s="161">
        <v>12</v>
      </c>
      <c r="P199" s="77"/>
      <c r="Q199" s="162"/>
      <c r="R199" s="77" t="s">
        <v>366</v>
      </c>
      <c r="S199" s="77"/>
      <c r="T199" s="77"/>
    </row>
    <row r="200" spans="1:20" ht="13.5" customHeight="1" x14ac:dyDescent="0.25">
      <c r="A200" s="77" t="s">
        <v>362</v>
      </c>
      <c r="B200" s="161">
        <v>20115</v>
      </c>
      <c r="C200" s="162">
        <v>44755</v>
      </c>
      <c r="D200" s="77" t="s">
        <v>396</v>
      </c>
      <c r="E200" s="163" t="s">
        <v>397</v>
      </c>
      <c r="F200" s="77" t="s">
        <v>209</v>
      </c>
      <c r="G200" s="77" t="s">
        <v>210</v>
      </c>
      <c r="H200" s="79">
        <v>0.71599999999999997</v>
      </c>
      <c r="I200" s="79">
        <v>1.7</v>
      </c>
      <c r="J200" s="78" t="s">
        <v>113</v>
      </c>
      <c r="K200" s="79">
        <v>1.7</v>
      </c>
      <c r="L200" s="81">
        <v>36</v>
      </c>
      <c r="M200" s="80">
        <v>4.2210000000000001</v>
      </c>
      <c r="N200" s="79">
        <v>61.2</v>
      </c>
      <c r="O200" s="161">
        <v>12</v>
      </c>
      <c r="P200" s="77"/>
      <c r="Q200" s="162"/>
      <c r="R200" s="77"/>
      <c r="S200" s="77"/>
      <c r="T200" s="77"/>
    </row>
    <row r="201" spans="1:20" ht="13.5" customHeight="1" x14ac:dyDescent="0.25">
      <c r="A201" s="77" t="s">
        <v>362</v>
      </c>
      <c r="B201" s="161">
        <v>20168</v>
      </c>
      <c r="C201" s="162">
        <v>44760</v>
      </c>
      <c r="D201" s="77" t="s">
        <v>403</v>
      </c>
      <c r="E201" s="163" t="s">
        <v>404</v>
      </c>
      <c r="F201" s="77" t="s">
        <v>209</v>
      </c>
      <c r="G201" s="77" t="s">
        <v>210</v>
      </c>
      <c r="H201" s="79">
        <v>0.71599999999999997</v>
      </c>
      <c r="I201" s="79">
        <v>1.7</v>
      </c>
      <c r="J201" s="78" t="s">
        <v>113</v>
      </c>
      <c r="K201" s="79">
        <v>1.7</v>
      </c>
      <c r="L201" s="81">
        <v>12</v>
      </c>
      <c r="M201" s="80">
        <v>2.3889999999999998</v>
      </c>
      <c r="N201" s="79">
        <v>20.399999999999999</v>
      </c>
      <c r="O201" s="161">
        <v>12</v>
      </c>
      <c r="P201" s="77"/>
      <c r="Q201" s="162"/>
      <c r="R201" s="77" t="s">
        <v>366</v>
      </c>
      <c r="S201" s="77"/>
      <c r="T201" s="77"/>
    </row>
    <row r="202" spans="1:20" ht="13.5" customHeight="1" x14ac:dyDescent="0.25">
      <c r="A202" s="77" t="s">
        <v>362</v>
      </c>
      <c r="B202" s="161">
        <v>20173</v>
      </c>
      <c r="C202" s="162">
        <v>44760</v>
      </c>
      <c r="D202" s="77" t="s">
        <v>401</v>
      </c>
      <c r="E202" s="163" t="s">
        <v>402</v>
      </c>
      <c r="F202" s="77" t="s">
        <v>209</v>
      </c>
      <c r="G202" s="77" t="s">
        <v>210</v>
      </c>
      <c r="H202" s="79">
        <v>0.71599999999999997</v>
      </c>
      <c r="I202" s="79">
        <v>1.7</v>
      </c>
      <c r="J202" s="78">
        <v>5</v>
      </c>
      <c r="K202" s="79">
        <v>1.62</v>
      </c>
      <c r="L202" s="81">
        <v>72</v>
      </c>
      <c r="M202" s="80">
        <v>8.4420000000000002</v>
      </c>
      <c r="N202" s="79">
        <v>116.64</v>
      </c>
      <c r="O202" s="161">
        <v>12</v>
      </c>
      <c r="P202" s="77"/>
      <c r="Q202" s="162"/>
      <c r="R202" s="77" t="s">
        <v>366</v>
      </c>
      <c r="S202" s="77"/>
      <c r="T202" s="77"/>
    </row>
    <row r="203" spans="1:20" ht="13.5" customHeight="1" x14ac:dyDescent="0.25">
      <c r="A203" s="77" t="s">
        <v>362</v>
      </c>
      <c r="B203" s="161">
        <v>20201</v>
      </c>
      <c r="C203" s="162">
        <v>44761</v>
      </c>
      <c r="D203" s="77" t="s">
        <v>439</v>
      </c>
      <c r="E203" s="163" t="s">
        <v>440</v>
      </c>
      <c r="F203" s="77" t="s">
        <v>313</v>
      </c>
      <c r="G203" s="77" t="s">
        <v>314</v>
      </c>
      <c r="H203" s="79">
        <v>0.72299999999999998</v>
      </c>
      <c r="I203" s="79">
        <v>1.7</v>
      </c>
      <c r="J203" s="78">
        <v>13</v>
      </c>
      <c r="K203" s="79">
        <v>1.48</v>
      </c>
      <c r="L203" s="81">
        <v>12</v>
      </c>
      <c r="M203" s="80">
        <v>1.347</v>
      </c>
      <c r="N203" s="79">
        <v>17.760000000000002</v>
      </c>
      <c r="O203" s="161">
        <v>12</v>
      </c>
      <c r="P203" s="77"/>
      <c r="Q203" s="162"/>
      <c r="R203" s="77" t="s">
        <v>366</v>
      </c>
      <c r="S203" s="77" t="s">
        <v>365</v>
      </c>
      <c r="T203" s="77"/>
    </row>
    <row r="204" spans="1:20" ht="13.5" customHeight="1" x14ac:dyDescent="0.25">
      <c r="A204" s="77" t="s">
        <v>362</v>
      </c>
      <c r="B204" s="161">
        <v>20222</v>
      </c>
      <c r="C204" s="162">
        <v>44761</v>
      </c>
      <c r="D204" s="77" t="s">
        <v>453</v>
      </c>
      <c r="E204" s="163" t="s">
        <v>454</v>
      </c>
      <c r="F204" s="77" t="s">
        <v>313</v>
      </c>
      <c r="G204" s="77" t="s">
        <v>314</v>
      </c>
      <c r="H204" s="79">
        <v>0.72299999999999998</v>
      </c>
      <c r="I204" s="79">
        <v>1.7</v>
      </c>
      <c r="J204" s="78">
        <v>5</v>
      </c>
      <c r="K204" s="79">
        <v>1.55</v>
      </c>
      <c r="L204" s="81">
        <v>12</v>
      </c>
      <c r="M204" s="80">
        <v>1.347</v>
      </c>
      <c r="N204" s="79">
        <v>18.600000000000001</v>
      </c>
      <c r="O204" s="161">
        <v>12</v>
      </c>
      <c r="P204" s="77"/>
      <c r="Q204" s="162"/>
      <c r="R204" s="77" t="s">
        <v>366</v>
      </c>
      <c r="S204" s="77"/>
      <c r="T204" s="77"/>
    </row>
    <row r="205" spans="1:20" ht="13.5" customHeight="1" x14ac:dyDescent="0.25">
      <c r="A205" s="77" t="s">
        <v>362</v>
      </c>
      <c r="B205" s="161">
        <v>20178</v>
      </c>
      <c r="C205" s="162">
        <v>44760</v>
      </c>
      <c r="D205" s="77" t="s">
        <v>405</v>
      </c>
      <c r="E205" s="163" t="s">
        <v>406</v>
      </c>
      <c r="F205" s="77" t="s">
        <v>313</v>
      </c>
      <c r="G205" s="77" t="s">
        <v>314</v>
      </c>
      <c r="H205" s="79">
        <v>0.72299999999999998</v>
      </c>
      <c r="I205" s="79">
        <v>1.7</v>
      </c>
      <c r="J205" s="78">
        <v>5</v>
      </c>
      <c r="K205" s="79">
        <v>1.55</v>
      </c>
      <c r="L205" s="81">
        <v>24</v>
      </c>
      <c r="M205" s="80">
        <v>6.58</v>
      </c>
      <c r="N205" s="79">
        <v>37.200000000000003</v>
      </c>
      <c r="O205" s="161">
        <v>12</v>
      </c>
      <c r="P205" s="77"/>
      <c r="Q205" s="162"/>
      <c r="R205" s="77" t="s">
        <v>366</v>
      </c>
      <c r="S205" s="77"/>
      <c r="T205" s="77"/>
    </row>
    <row r="206" spans="1:20" ht="13.5" customHeight="1" x14ac:dyDescent="0.25">
      <c r="A206" s="77" t="s">
        <v>362</v>
      </c>
      <c r="B206" s="161">
        <v>19631</v>
      </c>
      <c r="C206" s="162">
        <v>44725</v>
      </c>
      <c r="D206" s="77" t="s">
        <v>367</v>
      </c>
      <c r="E206" s="163" t="s">
        <v>368</v>
      </c>
      <c r="F206" s="77" t="s">
        <v>313</v>
      </c>
      <c r="G206" s="77" t="s">
        <v>314</v>
      </c>
      <c r="H206" s="79">
        <v>0.72299999999999998</v>
      </c>
      <c r="I206" s="79">
        <v>1.7</v>
      </c>
      <c r="J206" s="78" t="s">
        <v>113</v>
      </c>
      <c r="K206" s="79">
        <v>1.7</v>
      </c>
      <c r="L206" s="81">
        <v>24</v>
      </c>
      <c r="M206" s="80">
        <v>2.694</v>
      </c>
      <c r="N206" s="79">
        <v>40.799999999999997</v>
      </c>
      <c r="O206" s="161">
        <v>12</v>
      </c>
      <c r="P206" s="77"/>
      <c r="Q206" s="162"/>
      <c r="R206" s="77" t="s">
        <v>366</v>
      </c>
      <c r="S206" s="77"/>
      <c r="T206" s="77"/>
    </row>
    <row r="207" spans="1:20" ht="13.5" customHeight="1" x14ac:dyDescent="0.25">
      <c r="A207" s="77" t="s">
        <v>362</v>
      </c>
      <c r="B207" s="161">
        <v>20195</v>
      </c>
      <c r="C207" s="162">
        <v>44761</v>
      </c>
      <c r="D207" s="77" t="s">
        <v>429</v>
      </c>
      <c r="E207" s="163" t="s">
        <v>430</v>
      </c>
      <c r="F207" s="77" t="s">
        <v>313</v>
      </c>
      <c r="G207" s="77" t="s">
        <v>314</v>
      </c>
      <c r="H207" s="79">
        <v>0.72299999999999998</v>
      </c>
      <c r="I207" s="79">
        <v>1.7</v>
      </c>
      <c r="J207" s="78" t="s">
        <v>113</v>
      </c>
      <c r="K207" s="79">
        <v>1.7</v>
      </c>
      <c r="L207" s="81">
        <v>12</v>
      </c>
      <c r="M207" s="80">
        <v>1.347</v>
      </c>
      <c r="N207" s="79">
        <v>20.399999999999999</v>
      </c>
      <c r="O207" s="161">
        <v>12</v>
      </c>
      <c r="P207" s="77"/>
      <c r="Q207" s="162"/>
      <c r="R207" s="77" t="s">
        <v>366</v>
      </c>
      <c r="S207" s="77"/>
      <c r="T207" s="77"/>
    </row>
    <row r="208" spans="1:20" ht="13.5" customHeight="1" x14ac:dyDescent="0.25">
      <c r="A208" s="77" t="s">
        <v>362</v>
      </c>
      <c r="B208" s="161">
        <v>20207</v>
      </c>
      <c r="C208" s="162">
        <v>44761</v>
      </c>
      <c r="D208" s="77" t="s">
        <v>431</v>
      </c>
      <c r="E208" s="163" t="s">
        <v>432</v>
      </c>
      <c r="F208" s="77" t="s">
        <v>313</v>
      </c>
      <c r="G208" s="77" t="s">
        <v>314</v>
      </c>
      <c r="H208" s="79">
        <v>0.72299999999999998</v>
      </c>
      <c r="I208" s="79">
        <v>1.7</v>
      </c>
      <c r="J208" s="78" t="s">
        <v>113</v>
      </c>
      <c r="K208" s="79">
        <v>1.7</v>
      </c>
      <c r="L208" s="81">
        <v>36</v>
      </c>
      <c r="M208" s="80">
        <v>4.0410000000000004</v>
      </c>
      <c r="N208" s="79">
        <v>61.2</v>
      </c>
      <c r="O208" s="161">
        <v>12</v>
      </c>
      <c r="P208" s="77"/>
      <c r="Q208" s="162"/>
      <c r="R208" s="77" t="s">
        <v>366</v>
      </c>
      <c r="S208" s="77"/>
      <c r="T208" s="77"/>
    </row>
    <row r="209" spans="1:20" ht="13.5" customHeight="1" x14ac:dyDescent="0.25">
      <c r="A209" s="77" t="s">
        <v>362</v>
      </c>
      <c r="B209" s="161">
        <v>20225</v>
      </c>
      <c r="C209" s="162">
        <v>44761</v>
      </c>
      <c r="D209" s="77" t="s">
        <v>460</v>
      </c>
      <c r="E209" s="163" t="s">
        <v>461</v>
      </c>
      <c r="F209" s="77" t="s">
        <v>313</v>
      </c>
      <c r="G209" s="77" t="s">
        <v>314</v>
      </c>
      <c r="H209" s="79">
        <v>0.72299999999999998</v>
      </c>
      <c r="I209" s="79">
        <v>1.7</v>
      </c>
      <c r="J209" s="78" t="s">
        <v>113</v>
      </c>
      <c r="K209" s="79">
        <v>1.7</v>
      </c>
      <c r="L209" s="81">
        <v>24</v>
      </c>
      <c r="M209" s="80">
        <v>2.694</v>
      </c>
      <c r="N209" s="79">
        <v>40.799999999999997</v>
      </c>
      <c r="O209" s="161">
        <v>12</v>
      </c>
      <c r="P209" s="77"/>
      <c r="Q209" s="162"/>
      <c r="R209" s="77" t="s">
        <v>366</v>
      </c>
      <c r="S209" s="77"/>
      <c r="T209" s="77"/>
    </row>
    <row r="210" spans="1:20" ht="13.5" customHeight="1" x14ac:dyDescent="0.25">
      <c r="A210" s="77" t="s">
        <v>362</v>
      </c>
      <c r="B210" s="161">
        <v>20194</v>
      </c>
      <c r="C210" s="162">
        <v>44761</v>
      </c>
      <c r="D210" s="77" t="s">
        <v>421</v>
      </c>
      <c r="E210" s="163" t="s">
        <v>422</v>
      </c>
      <c r="F210" s="77" t="s">
        <v>313</v>
      </c>
      <c r="G210" s="77" t="s">
        <v>314</v>
      </c>
      <c r="H210" s="79">
        <v>0.72299999999999998</v>
      </c>
      <c r="I210" s="79">
        <v>1.7</v>
      </c>
      <c r="J210" s="78">
        <v>5</v>
      </c>
      <c r="K210" s="79">
        <v>1.55</v>
      </c>
      <c r="L210" s="81">
        <v>12</v>
      </c>
      <c r="M210" s="80">
        <v>1.347</v>
      </c>
      <c r="N210" s="79">
        <v>18.600000000000001</v>
      </c>
      <c r="O210" s="161">
        <v>12</v>
      </c>
      <c r="P210" s="77"/>
      <c r="Q210" s="162"/>
      <c r="R210" s="77" t="s">
        <v>366</v>
      </c>
      <c r="S210" s="77"/>
      <c r="T210" s="77"/>
    </row>
    <row r="211" spans="1:20" ht="13.5" customHeight="1" x14ac:dyDescent="0.25">
      <c r="A211" s="77" t="s">
        <v>362</v>
      </c>
      <c r="B211" s="161">
        <v>20195</v>
      </c>
      <c r="C211" s="162">
        <v>44761</v>
      </c>
      <c r="D211" s="77" t="s">
        <v>429</v>
      </c>
      <c r="E211" s="163" t="s">
        <v>430</v>
      </c>
      <c r="F211" s="77" t="s">
        <v>315</v>
      </c>
      <c r="G211" s="77" t="s">
        <v>316</v>
      </c>
      <c r="H211" s="79">
        <v>0.89</v>
      </c>
      <c r="I211" s="79">
        <v>1.7</v>
      </c>
      <c r="J211" s="78" t="s">
        <v>113</v>
      </c>
      <c r="K211" s="79">
        <v>1.7</v>
      </c>
      <c r="L211" s="81">
        <v>12</v>
      </c>
      <c r="M211" s="80">
        <v>1.407</v>
      </c>
      <c r="N211" s="79">
        <v>20.399999999999999</v>
      </c>
      <c r="O211" s="161">
        <v>12</v>
      </c>
      <c r="P211" s="77"/>
      <c r="Q211" s="162"/>
      <c r="R211" s="77" t="s">
        <v>366</v>
      </c>
      <c r="S211" s="77"/>
      <c r="T211" s="77"/>
    </row>
    <row r="212" spans="1:20" ht="13.5" customHeight="1" x14ac:dyDescent="0.25">
      <c r="A212" s="77" t="s">
        <v>362</v>
      </c>
      <c r="B212" s="161">
        <v>20207</v>
      </c>
      <c r="C212" s="162">
        <v>44761</v>
      </c>
      <c r="D212" s="77" t="s">
        <v>431</v>
      </c>
      <c r="E212" s="163" t="s">
        <v>432</v>
      </c>
      <c r="F212" s="77" t="s">
        <v>315</v>
      </c>
      <c r="G212" s="77" t="s">
        <v>316</v>
      </c>
      <c r="H212" s="79">
        <v>0.89</v>
      </c>
      <c r="I212" s="79">
        <v>1.7</v>
      </c>
      <c r="J212" s="78" t="s">
        <v>113</v>
      </c>
      <c r="K212" s="79">
        <v>1.7</v>
      </c>
      <c r="L212" s="81">
        <v>24</v>
      </c>
      <c r="M212" s="80">
        <v>2.694</v>
      </c>
      <c r="N212" s="79">
        <v>40.799999999999997</v>
      </c>
      <c r="O212" s="161">
        <v>12</v>
      </c>
      <c r="P212" s="77"/>
      <c r="Q212" s="162"/>
      <c r="R212" s="77" t="s">
        <v>366</v>
      </c>
      <c r="S212" s="77"/>
      <c r="T212" s="77"/>
    </row>
    <row r="213" spans="1:20" ht="13.5" customHeight="1" x14ac:dyDescent="0.25">
      <c r="A213" s="77" t="s">
        <v>362</v>
      </c>
      <c r="B213" s="161">
        <v>20115</v>
      </c>
      <c r="C213" s="162">
        <v>44755</v>
      </c>
      <c r="D213" s="77" t="s">
        <v>396</v>
      </c>
      <c r="E213" s="163" t="s">
        <v>397</v>
      </c>
      <c r="F213" s="77" t="s">
        <v>315</v>
      </c>
      <c r="G213" s="77" t="s">
        <v>316</v>
      </c>
      <c r="H213" s="79">
        <v>0.89</v>
      </c>
      <c r="I213" s="79">
        <v>1.7</v>
      </c>
      <c r="J213" s="78" t="s">
        <v>113</v>
      </c>
      <c r="K213" s="79">
        <v>1.7</v>
      </c>
      <c r="L213" s="81">
        <v>36</v>
      </c>
      <c r="M213" s="80">
        <v>4.2210000000000001</v>
      </c>
      <c r="N213" s="79">
        <v>61.2</v>
      </c>
      <c r="O213" s="161">
        <v>12</v>
      </c>
      <c r="P213" s="77"/>
      <c r="Q213" s="162"/>
      <c r="R213" s="77"/>
      <c r="S213" s="77"/>
      <c r="T213" s="77"/>
    </row>
    <row r="214" spans="1:20" ht="13.5" customHeight="1" x14ac:dyDescent="0.25">
      <c r="A214" s="77" t="s">
        <v>362</v>
      </c>
      <c r="B214" s="161">
        <v>20168</v>
      </c>
      <c r="C214" s="162">
        <v>44760</v>
      </c>
      <c r="D214" s="77" t="s">
        <v>403</v>
      </c>
      <c r="E214" s="163" t="s">
        <v>404</v>
      </c>
      <c r="F214" s="77" t="s">
        <v>315</v>
      </c>
      <c r="G214" s="77" t="s">
        <v>316</v>
      </c>
      <c r="H214" s="79">
        <v>0.89</v>
      </c>
      <c r="I214" s="79">
        <v>1.7</v>
      </c>
      <c r="J214" s="78" t="s">
        <v>113</v>
      </c>
      <c r="K214" s="79">
        <v>1.7</v>
      </c>
      <c r="L214" s="81">
        <v>12</v>
      </c>
      <c r="M214" s="80">
        <v>2.3889999999999998</v>
      </c>
      <c r="N214" s="79">
        <v>20.399999999999999</v>
      </c>
      <c r="O214" s="161">
        <v>12</v>
      </c>
      <c r="P214" s="77"/>
      <c r="Q214" s="162"/>
      <c r="R214" s="77" t="s">
        <v>366</v>
      </c>
      <c r="S214" s="77"/>
      <c r="T214" s="77"/>
    </row>
    <row r="215" spans="1:20" ht="13.5" customHeight="1" x14ac:dyDescent="0.25">
      <c r="A215" s="77" t="s">
        <v>362</v>
      </c>
      <c r="B215" s="161">
        <v>20217</v>
      </c>
      <c r="C215" s="162">
        <v>44761</v>
      </c>
      <c r="D215" s="77" t="s">
        <v>449</v>
      </c>
      <c r="E215" s="163" t="s">
        <v>450</v>
      </c>
      <c r="F215" s="77" t="s">
        <v>315</v>
      </c>
      <c r="G215" s="77" t="s">
        <v>316</v>
      </c>
      <c r="H215" s="79">
        <v>0.89</v>
      </c>
      <c r="I215" s="79">
        <v>1.7</v>
      </c>
      <c r="J215" s="78" t="s">
        <v>113</v>
      </c>
      <c r="K215" s="79">
        <v>1.7</v>
      </c>
      <c r="L215" s="81">
        <v>36</v>
      </c>
      <c r="M215" s="80">
        <v>4.2210000000000001</v>
      </c>
      <c r="N215" s="79">
        <v>61.2</v>
      </c>
      <c r="O215" s="161">
        <v>12</v>
      </c>
      <c r="P215" s="77"/>
      <c r="Q215" s="162"/>
      <c r="R215" s="77" t="s">
        <v>366</v>
      </c>
      <c r="S215" s="77"/>
      <c r="T215" s="77"/>
    </row>
    <row r="216" spans="1:20" ht="13.5" customHeight="1" x14ac:dyDescent="0.25">
      <c r="A216" s="77" t="s">
        <v>362</v>
      </c>
      <c r="B216" s="161">
        <v>20173</v>
      </c>
      <c r="C216" s="162">
        <v>44760</v>
      </c>
      <c r="D216" s="77" t="s">
        <v>401</v>
      </c>
      <c r="E216" s="163" t="s">
        <v>402</v>
      </c>
      <c r="F216" s="77" t="s">
        <v>315</v>
      </c>
      <c r="G216" s="77" t="s">
        <v>316</v>
      </c>
      <c r="H216" s="79">
        <v>0.89</v>
      </c>
      <c r="I216" s="79">
        <v>1.7</v>
      </c>
      <c r="J216" s="78">
        <v>5</v>
      </c>
      <c r="K216" s="79">
        <v>1.62</v>
      </c>
      <c r="L216" s="81">
        <v>36</v>
      </c>
      <c r="M216" s="80">
        <v>4.2210000000000001</v>
      </c>
      <c r="N216" s="79">
        <v>58.32</v>
      </c>
      <c r="O216" s="161">
        <v>12</v>
      </c>
      <c r="P216" s="77"/>
      <c r="Q216" s="162"/>
      <c r="R216" s="77" t="s">
        <v>366</v>
      </c>
      <c r="S216" s="77"/>
      <c r="T216" s="77"/>
    </row>
    <row r="217" spans="1:20" ht="13.5" customHeight="1" x14ac:dyDescent="0.25">
      <c r="A217" s="77" t="s">
        <v>362</v>
      </c>
      <c r="B217" s="161">
        <v>20225</v>
      </c>
      <c r="C217" s="162">
        <v>44761</v>
      </c>
      <c r="D217" s="77" t="s">
        <v>460</v>
      </c>
      <c r="E217" s="163" t="s">
        <v>461</v>
      </c>
      <c r="F217" s="77" t="s">
        <v>315</v>
      </c>
      <c r="G217" s="77" t="s">
        <v>316</v>
      </c>
      <c r="H217" s="79">
        <v>0.89</v>
      </c>
      <c r="I217" s="79">
        <v>1.7</v>
      </c>
      <c r="J217" s="78" t="s">
        <v>113</v>
      </c>
      <c r="K217" s="79">
        <v>1.7</v>
      </c>
      <c r="L217" s="81">
        <v>24</v>
      </c>
      <c r="M217" s="80">
        <v>2.8140000000000001</v>
      </c>
      <c r="N217" s="79">
        <v>40.799999999999997</v>
      </c>
      <c r="O217" s="161">
        <v>12</v>
      </c>
      <c r="P217" s="77"/>
      <c r="Q217" s="162"/>
      <c r="R217" s="77" t="s">
        <v>366</v>
      </c>
      <c r="S217" s="77"/>
      <c r="T217" s="77"/>
    </row>
    <row r="218" spans="1:20" ht="13.5" customHeight="1" x14ac:dyDescent="0.25">
      <c r="A218" s="77" t="s">
        <v>362</v>
      </c>
      <c r="B218" s="161">
        <v>20208</v>
      </c>
      <c r="C218" s="162">
        <v>44761</v>
      </c>
      <c r="D218" s="77" t="s">
        <v>433</v>
      </c>
      <c r="E218" s="163" t="s">
        <v>434</v>
      </c>
      <c r="F218" s="77" t="s">
        <v>211</v>
      </c>
      <c r="G218" s="77" t="s">
        <v>212</v>
      </c>
      <c r="H218" s="79">
        <v>0.77</v>
      </c>
      <c r="I218" s="79">
        <v>1.7</v>
      </c>
      <c r="J218" s="78" t="s">
        <v>113</v>
      </c>
      <c r="K218" s="79">
        <v>1.7</v>
      </c>
      <c r="L218" s="81">
        <v>48</v>
      </c>
      <c r="M218" s="80">
        <v>5.3879999999999999</v>
      </c>
      <c r="N218" s="79">
        <v>81.599999999999994</v>
      </c>
      <c r="O218" s="161">
        <v>12</v>
      </c>
      <c r="P218" s="77"/>
      <c r="Q218" s="162"/>
      <c r="R218" s="77" t="s">
        <v>366</v>
      </c>
      <c r="S218" s="77"/>
      <c r="T218" s="77"/>
    </row>
    <row r="219" spans="1:20" ht="13.5" customHeight="1" x14ac:dyDescent="0.25">
      <c r="A219" s="77" t="s">
        <v>362</v>
      </c>
      <c r="B219" s="161">
        <v>20210</v>
      </c>
      <c r="C219" s="162">
        <v>44761</v>
      </c>
      <c r="D219" s="77" t="s">
        <v>435</v>
      </c>
      <c r="E219" s="163" t="s">
        <v>436</v>
      </c>
      <c r="F219" s="77" t="s">
        <v>211</v>
      </c>
      <c r="G219" s="77" t="s">
        <v>212</v>
      </c>
      <c r="H219" s="79">
        <v>0.77</v>
      </c>
      <c r="I219" s="79">
        <v>1.7</v>
      </c>
      <c r="J219" s="78">
        <v>5</v>
      </c>
      <c r="K219" s="79">
        <v>1.62</v>
      </c>
      <c r="L219" s="81">
        <v>48</v>
      </c>
      <c r="M219" s="80">
        <v>5.3879999999999999</v>
      </c>
      <c r="N219" s="79">
        <v>77.760000000000005</v>
      </c>
      <c r="O219" s="161">
        <v>12</v>
      </c>
      <c r="P219" s="77"/>
      <c r="Q219" s="162"/>
      <c r="R219" s="77" t="s">
        <v>366</v>
      </c>
      <c r="S219" s="77"/>
      <c r="T219" s="77"/>
    </row>
    <row r="220" spans="1:20" ht="13.5" customHeight="1" x14ac:dyDescent="0.25">
      <c r="A220" s="77" t="s">
        <v>362</v>
      </c>
      <c r="B220" s="161">
        <v>20147</v>
      </c>
      <c r="C220" s="162">
        <v>44757</v>
      </c>
      <c r="D220" s="77" t="s">
        <v>398</v>
      </c>
      <c r="E220" s="163" t="s">
        <v>399</v>
      </c>
      <c r="F220" s="77" t="s">
        <v>211</v>
      </c>
      <c r="G220" s="77" t="s">
        <v>212</v>
      </c>
      <c r="H220" s="79">
        <v>0.77</v>
      </c>
      <c r="I220" s="79">
        <v>1.7</v>
      </c>
      <c r="J220" s="78" t="s">
        <v>113</v>
      </c>
      <c r="K220" s="79">
        <v>1.7</v>
      </c>
      <c r="L220" s="81">
        <v>48</v>
      </c>
      <c r="M220" s="80">
        <v>5.3879999999999999</v>
      </c>
      <c r="N220" s="79">
        <v>81.599999999999994</v>
      </c>
      <c r="O220" s="161">
        <v>12</v>
      </c>
      <c r="P220" s="77"/>
      <c r="Q220" s="162"/>
      <c r="R220" s="77" t="s">
        <v>382</v>
      </c>
      <c r="S220" s="77"/>
      <c r="T220" s="77"/>
    </row>
    <row r="221" spans="1:20" ht="13.5" customHeight="1" x14ac:dyDescent="0.25">
      <c r="A221" s="77" t="s">
        <v>362</v>
      </c>
      <c r="B221" s="161">
        <v>20213</v>
      </c>
      <c r="C221" s="162">
        <v>44761</v>
      </c>
      <c r="D221" s="77" t="s">
        <v>445</v>
      </c>
      <c r="E221" s="163" t="s">
        <v>446</v>
      </c>
      <c r="F221" s="77" t="s">
        <v>211</v>
      </c>
      <c r="G221" s="77" t="s">
        <v>212</v>
      </c>
      <c r="H221" s="79">
        <v>0.77</v>
      </c>
      <c r="I221" s="79">
        <v>1.7</v>
      </c>
      <c r="J221" s="78">
        <v>5</v>
      </c>
      <c r="K221" s="79">
        <v>1.55</v>
      </c>
      <c r="L221" s="81">
        <v>144</v>
      </c>
      <c r="M221" s="80">
        <v>16.164000000000001</v>
      </c>
      <c r="N221" s="79">
        <v>223.2</v>
      </c>
      <c r="O221" s="161">
        <v>12</v>
      </c>
      <c r="P221" s="77"/>
      <c r="Q221" s="162"/>
      <c r="R221" s="77" t="s">
        <v>366</v>
      </c>
      <c r="S221" s="77" t="s">
        <v>365</v>
      </c>
      <c r="T221" s="77"/>
    </row>
    <row r="222" spans="1:20" ht="13.5" customHeight="1" x14ac:dyDescent="0.25">
      <c r="A222" s="77" t="s">
        <v>362</v>
      </c>
      <c r="B222" s="161">
        <v>20224</v>
      </c>
      <c r="C222" s="162">
        <v>44761</v>
      </c>
      <c r="D222" s="77" t="s">
        <v>464</v>
      </c>
      <c r="E222" s="163" t="s">
        <v>465</v>
      </c>
      <c r="F222" s="77" t="s">
        <v>211</v>
      </c>
      <c r="G222" s="77" t="s">
        <v>212</v>
      </c>
      <c r="H222" s="79">
        <v>0.77</v>
      </c>
      <c r="I222" s="79">
        <v>1.7</v>
      </c>
      <c r="J222" s="78">
        <v>5</v>
      </c>
      <c r="K222" s="79">
        <v>1.55</v>
      </c>
      <c r="L222" s="81">
        <v>12</v>
      </c>
      <c r="M222" s="80">
        <v>1.347</v>
      </c>
      <c r="N222" s="79">
        <v>18.600000000000001</v>
      </c>
      <c r="O222" s="161">
        <v>12</v>
      </c>
      <c r="P222" s="77"/>
      <c r="Q222" s="162"/>
      <c r="R222" s="77" t="s">
        <v>366</v>
      </c>
      <c r="S222" s="77"/>
      <c r="T222" s="77"/>
    </row>
    <row r="223" spans="1:20" ht="13.5" customHeight="1" x14ac:dyDescent="0.25">
      <c r="A223" s="77" t="s">
        <v>362</v>
      </c>
      <c r="B223" s="161">
        <v>20222</v>
      </c>
      <c r="C223" s="162">
        <v>44761</v>
      </c>
      <c r="D223" s="77" t="s">
        <v>453</v>
      </c>
      <c r="E223" s="163" t="s">
        <v>454</v>
      </c>
      <c r="F223" s="77" t="s">
        <v>211</v>
      </c>
      <c r="G223" s="77" t="s">
        <v>212</v>
      </c>
      <c r="H223" s="79">
        <v>0.77</v>
      </c>
      <c r="I223" s="79">
        <v>1.7</v>
      </c>
      <c r="J223" s="78">
        <v>5</v>
      </c>
      <c r="K223" s="79">
        <v>1.55</v>
      </c>
      <c r="L223" s="81">
        <v>12</v>
      </c>
      <c r="M223" s="80">
        <v>1.347</v>
      </c>
      <c r="N223" s="79">
        <v>18.600000000000001</v>
      </c>
      <c r="O223" s="161">
        <v>12</v>
      </c>
      <c r="P223" s="77"/>
      <c r="Q223" s="162"/>
      <c r="R223" s="77" t="s">
        <v>366</v>
      </c>
      <c r="S223" s="77"/>
      <c r="T223" s="77"/>
    </row>
    <row r="224" spans="1:20" ht="13.5" customHeight="1" x14ac:dyDescent="0.25">
      <c r="A224" s="77" t="s">
        <v>362</v>
      </c>
      <c r="B224" s="161">
        <v>20178</v>
      </c>
      <c r="C224" s="162">
        <v>44760</v>
      </c>
      <c r="D224" s="77" t="s">
        <v>405</v>
      </c>
      <c r="E224" s="163" t="s">
        <v>406</v>
      </c>
      <c r="F224" s="77" t="s">
        <v>211</v>
      </c>
      <c r="G224" s="77" t="s">
        <v>212</v>
      </c>
      <c r="H224" s="79">
        <v>0.77</v>
      </c>
      <c r="I224" s="79">
        <v>1.7</v>
      </c>
      <c r="J224" s="78">
        <v>5</v>
      </c>
      <c r="K224" s="79">
        <v>1.55</v>
      </c>
      <c r="L224" s="81">
        <v>24</v>
      </c>
      <c r="M224" s="80">
        <v>6.58</v>
      </c>
      <c r="N224" s="79">
        <v>37.200000000000003</v>
      </c>
      <c r="O224" s="161">
        <v>12</v>
      </c>
      <c r="P224" s="77"/>
      <c r="Q224" s="162"/>
      <c r="R224" s="77" t="s">
        <v>366</v>
      </c>
      <c r="S224" s="77"/>
      <c r="T224" s="77"/>
    </row>
    <row r="225" spans="1:20" ht="13.5" customHeight="1" x14ac:dyDescent="0.25">
      <c r="A225" s="77" t="s">
        <v>362</v>
      </c>
      <c r="B225" s="161">
        <v>20195</v>
      </c>
      <c r="C225" s="162">
        <v>44761</v>
      </c>
      <c r="D225" s="77" t="s">
        <v>429</v>
      </c>
      <c r="E225" s="163" t="s">
        <v>430</v>
      </c>
      <c r="F225" s="77" t="s">
        <v>211</v>
      </c>
      <c r="G225" s="77" t="s">
        <v>212</v>
      </c>
      <c r="H225" s="79">
        <v>0.77</v>
      </c>
      <c r="I225" s="79">
        <v>1.7</v>
      </c>
      <c r="J225" s="78" t="s">
        <v>113</v>
      </c>
      <c r="K225" s="79">
        <v>1.7</v>
      </c>
      <c r="L225" s="81">
        <v>12</v>
      </c>
      <c r="M225" s="80">
        <v>1.347</v>
      </c>
      <c r="N225" s="79">
        <v>20.399999999999999</v>
      </c>
      <c r="O225" s="161">
        <v>12</v>
      </c>
      <c r="P225" s="77"/>
      <c r="Q225" s="162"/>
      <c r="R225" s="77" t="s">
        <v>366</v>
      </c>
      <c r="S225" s="77"/>
      <c r="T225" s="77"/>
    </row>
    <row r="226" spans="1:20" ht="13.5" customHeight="1" x14ac:dyDescent="0.25">
      <c r="A226" s="77" t="s">
        <v>362</v>
      </c>
      <c r="B226" s="161">
        <v>20207</v>
      </c>
      <c r="C226" s="162">
        <v>44761</v>
      </c>
      <c r="D226" s="77" t="s">
        <v>431</v>
      </c>
      <c r="E226" s="163" t="s">
        <v>432</v>
      </c>
      <c r="F226" s="77" t="s">
        <v>211</v>
      </c>
      <c r="G226" s="77" t="s">
        <v>212</v>
      </c>
      <c r="H226" s="79">
        <v>0.77</v>
      </c>
      <c r="I226" s="79">
        <v>1.7</v>
      </c>
      <c r="J226" s="78" t="s">
        <v>113</v>
      </c>
      <c r="K226" s="79">
        <v>1.7</v>
      </c>
      <c r="L226" s="81">
        <v>36</v>
      </c>
      <c r="M226" s="80">
        <v>4.0410000000000004</v>
      </c>
      <c r="N226" s="79">
        <v>61.2</v>
      </c>
      <c r="O226" s="161">
        <v>12</v>
      </c>
      <c r="P226" s="77"/>
      <c r="Q226" s="162"/>
      <c r="R226" s="77" t="s">
        <v>366</v>
      </c>
      <c r="S226" s="77"/>
      <c r="T226" s="77"/>
    </row>
    <row r="227" spans="1:20" ht="13.5" customHeight="1" x14ac:dyDescent="0.25">
      <c r="A227" s="77" t="s">
        <v>362</v>
      </c>
      <c r="B227" s="161">
        <v>20220</v>
      </c>
      <c r="C227" s="162">
        <v>44760</v>
      </c>
      <c r="D227" s="77" t="s">
        <v>462</v>
      </c>
      <c r="E227" s="163" t="s">
        <v>463</v>
      </c>
      <c r="F227" s="77" t="s">
        <v>211</v>
      </c>
      <c r="G227" s="77" t="s">
        <v>212</v>
      </c>
      <c r="H227" s="79">
        <v>0.77</v>
      </c>
      <c r="I227" s="79">
        <v>1.7</v>
      </c>
      <c r="J227" s="78" t="s">
        <v>113</v>
      </c>
      <c r="K227" s="79">
        <v>1.7</v>
      </c>
      <c r="L227" s="81">
        <v>48</v>
      </c>
      <c r="M227" s="80">
        <v>5.6280000000000001</v>
      </c>
      <c r="N227" s="79">
        <v>81.599999999999994</v>
      </c>
      <c r="O227" s="161">
        <v>12</v>
      </c>
      <c r="P227" s="77"/>
      <c r="Q227" s="162"/>
      <c r="R227" s="77" t="s">
        <v>366</v>
      </c>
      <c r="S227" s="77" t="s">
        <v>365</v>
      </c>
      <c r="T227" s="77"/>
    </row>
    <row r="228" spans="1:20" ht="13.5" customHeight="1" x14ac:dyDescent="0.25">
      <c r="A228" s="77" t="s">
        <v>362</v>
      </c>
      <c r="B228" s="161">
        <v>19684</v>
      </c>
      <c r="C228" s="162">
        <v>44727</v>
      </c>
      <c r="D228" s="77" t="s">
        <v>374</v>
      </c>
      <c r="E228" s="163" t="s">
        <v>375</v>
      </c>
      <c r="F228" s="77" t="s">
        <v>211</v>
      </c>
      <c r="G228" s="77" t="s">
        <v>212</v>
      </c>
      <c r="H228" s="79">
        <v>0.77</v>
      </c>
      <c r="I228" s="79">
        <v>1.7</v>
      </c>
      <c r="J228" s="78" t="s">
        <v>113</v>
      </c>
      <c r="K228" s="79">
        <v>1.7</v>
      </c>
      <c r="L228" s="81">
        <v>36</v>
      </c>
      <c r="M228" s="80">
        <v>4.0410000000000004</v>
      </c>
      <c r="N228" s="79">
        <v>61.2</v>
      </c>
      <c r="O228" s="161">
        <v>12</v>
      </c>
      <c r="P228" s="77"/>
      <c r="Q228" s="162"/>
      <c r="R228" s="77" t="s">
        <v>366</v>
      </c>
      <c r="S228" s="77"/>
      <c r="T228" s="77"/>
    </row>
    <row r="229" spans="1:20" ht="13.5" customHeight="1" x14ac:dyDescent="0.25">
      <c r="A229" s="77" t="s">
        <v>362</v>
      </c>
      <c r="B229" s="161">
        <v>20115</v>
      </c>
      <c r="C229" s="162">
        <v>44755</v>
      </c>
      <c r="D229" s="77" t="s">
        <v>396</v>
      </c>
      <c r="E229" s="163" t="s">
        <v>397</v>
      </c>
      <c r="F229" s="77" t="s">
        <v>211</v>
      </c>
      <c r="G229" s="77" t="s">
        <v>212</v>
      </c>
      <c r="H229" s="79">
        <v>0.77</v>
      </c>
      <c r="I229" s="79">
        <v>1.7</v>
      </c>
      <c r="J229" s="78" t="s">
        <v>113</v>
      </c>
      <c r="K229" s="79">
        <v>1.7</v>
      </c>
      <c r="L229" s="81">
        <v>36</v>
      </c>
      <c r="M229" s="80">
        <v>4.0410000000000004</v>
      </c>
      <c r="N229" s="79">
        <v>61.2</v>
      </c>
      <c r="O229" s="161">
        <v>12</v>
      </c>
      <c r="P229" s="77"/>
      <c r="Q229" s="162"/>
      <c r="R229" s="77"/>
      <c r="S229" s="77"/>
      <c r="T229" s="77"/>
    </row>
    <row r="230" spans="1:20" ht="13.5" customHeight="1" x14ac:dyDescent="0.25">
      <c r="A230" s="77" t="s">
        <v>362</v>
      </c>
      <c r="B230" s="161">
        <v>20168</v>
      </c>
      <c r="C230" s="162">
        <v>44760</v>
      </c>
      <c r="D230" s="77" t="s">
        <v>403</v>
      </c>
      <c r="E230" s="163" t="s">
        <v>404</v>
      </c>
      <c r="F230" s="77" t="s">
        <v>211</v>
      </c>
      <c r="G230" s="77" t="s">
        <v>212</v>
      </c>
      <c r="H230" s="79">
        <v>0.77</v>
      </c>
      <c r="I230" s="79">
        <v>1.7</v>
      </c>
      <c r="J230" s="78" t="s">
        <v>113</v>
      </c>
      <c r="K230" s="79">
        <v>1.7</v>
      </c>
      <c r="L230" s="81">
        <v>36</v>
      </c>
      <c r="M230" s="80">
        <v>7.1669999999999998</v>
      </c>
      <c r="N230" s="79">
        <v>61.2</v>
      </c>
      <c r="O230" s="161">
        <v>12</v>
      </c>
      <c r="P230" s="77"/>
      <c r="Q230" s="162"/>
      <c r="R230" s="77" t="s">
        <v>366</v>
      </c>
      <c r="S230" s="77"/>
      <c r="T230" s="77"/>
    </row>
    <row r="231" spans="1:20" ht="13.5" customHeight="1" x14ac:dyDescent="0.25">
      <c r="A231" s="77" t="s">
        <v>362</v>
      </c>
      <c r="B231" s="161">
        <v>20217</v>
      </c>
      <c r="C231" s="162">
        <v>44761</v>
      </c>
      <c r="D231" s="77" t="s">
        <v>449</v>
      </c>
      <c r="E231" s="163" t="s">
        <v>450</v>
      </c>
      <c r="F231" s="77" t="s">
        <v>211</v>
      </c>
      <c r="G231" s="77" t="s">
        <v>212</v>
      </c>
      <c r="H231" s="79">
        <v>0.77</v>
      </c>
      <c r="I231" s="79">
        <v>1.7</v>
      </c>
      <c r="J231" s="78" t="s">
        <v>113</v>
      </c>
      <c r="K231" s="79">
        <v>1.7</v>
      </c>
      <c r="L231" s="81">
        <v>36</v>
      </c>
      <c r="M231" s="80">
        <v>4.0410000000000004</v>
      </c>
      <c r="N231" s="79">
        <v>61.2</v>
      </c>
      <c r="O231" s="161">
        <v>12</v>
      </c>
      <c r="P231" s="77"/>
      <c r="Q231" s="162"/>
      <c r="R231" s="77" t="s">
        <v>366</v>
      </c>
      <c r="S231" s="77"/>
      <c r="T231" s="77"/>
    </row>
    <row r="232" spans="1:20" ht="13.5" customHeight="1" x14ac:dyDescent="0.25">
      <c r="A232" s="77" t="s">
        <v>362</v>
      </c>
      <c r="B232" s="161">
        <v>20173</v>
      </c>
      <c r="C232" s="162">
        <v>44760</v>
      </c>
      <c r="D232" s="77" t="s">
        <v>401</v>
      </c>
      <c r="E232" s="163" t="s">
        <v>402</v>
      </c>
      <c r="F232" s="77" t="s">
        <v>211</v>
      </c>
      <c r="G232" s="77" t="s">
        <v>212</v>
      </c>
      <c r="H232" s="79">
        <v>0.77</v>
      </c>
      <c r="I232" s="79">
        <v>1.7</v>
      </c>
      <c r="J232" s="78">
        <v>5</v>
      </c>
      <c r="K232" s="79">
        <v>1.62</v>
      </c>
      <c r="L232" s="81">
        <v>96</v>
      </c>
      <c r="M232" s="80">
        <v>10.776</v>
      </c>
      <c r="N232" s="79">
        <v>155.52000000000001</v>
      </c>
      <c r="O232" s="161">
        <v>12</v>
      </c>
      <c r="P232" s="77"/>
      <c r="Q232" s="162"/>
      <c r="R232" s="77" t="s">
        <v>366</v>
      </c>
      <c r="S232" s="77"/>
      <c r="T232" s="77"/>
    </row>
    <row r="233" spans="1:20" ht="13.5" customHeight="1" x14ac:dyDescent="0.25">
      <c r="A233" s="77" t="s">
        <v>362</v>
      </c>
      <c r="B233" s="161">
        <v>20225</v>
      </c>
      <c r="C233" s="162">
        <v>44761</v>
      </c>
      <c r="D233" s="77" t="s">
        <v>460</v>
      </c>
      <c r="E233" s="163" t="s">
        <v>461</v>
      </c>
      <c r="F233" s="77" t="s">
        <v>211</v>
      </c>
      <c r="G233" s="77" t="s">
        <v>212</v>
      </c>
      <c r="H233" s="79">
        <v>0.77</v>
      </c>
      <c r="I233" s="79">
        <v>1.7</v>
      </c>
      <c r="J233" s="78" t="s">
        <v>113</v>
      </c>
      <c r="K233" s="79">
        <v>1.7</v>
      </c>
      <c r="L233" s="81">
        <v>24</v>
      </c>
      <c r="M233" s="80">
        <v>2.694</v>
      </c>
      <c r="N233" s="79">
        <v>40.799999999999997</v>
      </c>
      <c r="O233" s="161">
        <v>12</v>
      </c>
      <c r="P233" s="77"/>
      <c r="Q233" s="162"/>
      <c r="R233" s="77" t="s">
        <v>366</v>
      </c>
      <c r="S233" s="77"/>
      <c r="T233" s="77"/>
    </row>
    <row r="234" spans="1:20" ht="13.5" customHeight="1" x14ac:dyDescent="0.25">
      <c r="A234" s="77" t="s">
        <v>362</v>
      </c>
      <c r="B234" s="161">
        <v>20194</v>
      </c>
      <c r="C234" s="162">
        <v>44761</v>
      </c>
      <c r="D234" s="77" t="s">
        <v>421</v>
      </c>
      <c r="E234" s="163" t="s">
        <v>422</v>
      </c>
      <c r="F234" s="77" t="s">
        <v>211</v>
      </c>
      <c r="G234" s="77" t="s">
        <v>212</v>
      </c>
      <c r="H234" s="79">
        <v>0.77</v>
      </c>
      <c r="I234" s="79">
        <v>1.7</v>
      </c>
      <c r="J234" s="78">
        <v>5</v>
      </c>
      <c r="K234" s="79">
        <v>1.55</v>
      </c>
      <c r="L234" s="81">
        <v>24</v>
      </c>
      <c r="M234" s="80">
        <v>2.694</v>
      </c>
      <c r="N234" s="79">
        <v>37.200000000000003</v>
      </c>
      <c r="O234" s="161">
        <v>12</v>
      </c>
      <c r="P234" s="77"/>
      <c r="Q234" s="162"/>
      <c r="R234" s="77" t="s">
        <v>366</v>
      </c>
      <c r="S234" s="77"/>
      <c r="T234" s="77"/>
    </row>
    <row r="235" spans="1:20" ht="13.5" customHeight="1" x14ac:dyDescent="0.25">
      <c r="A235" s="77" t="s">
        <v>362</v>
      </c>
      <c r="B235" s="161">
        <v>20178</v>
      </c>
      <c r="C235" s="162">
        <v>44760</v>
      </c>
      <c r="D235" s="77" t="s">
        <v>405</v>
      </c>
      <c r="E235" s="163" t="s">
        <v>406</v>
      </c>
      <c r="F235" s="77" t="s">
        <v>317</v>
      </c>
      <c r="G235" s="77" t="s">
        <v>318</v>
      </c>
      <c r="H235" s="79">
        <v>0.65200000000000002</v>
      </c>
      <c r="I235" s="79">
        <v>1.7</v>
      </c>
      <c r="J235" s="78">
        <v>5</v>
      </c>
      <c r="K235" s="79">
        <v>1.55</v>
      </c>
      <c r="L235" s="81">
        <v>12</v>
      </c>
      <c r="M235" s="80">
        <v>3.29</v>
      </c>
      <c r="N235" s="79">
        <v>18.600000000000001</v>
      </c>
      <c r="O235" s="161">
        <v>12</v>
      </c>
      <c r="P235" s="77"/>
      <c r="Q235" s="162"/>
      <c r="R235" s="77" t="s">
        <v>366</v>
      </c>
      <c r="S235" s="77"/>
      <c r="T235" s="77"/>
    </row>
    <row r="236" spans="1:20" ht="13.5" customHeight="1" x14ac:dyDescent="0.25">
      <c r="A236" s="77" t="s">
        <v>362</v>
      </c>
      <c r="B236" s="161">
        <v>19631</v>
      </c>
      <c r="C236" s="162">
        <v>44725</v>
      </c>
      <c r="D236" s="77" t="s">
        <v>367</v>
      </c>
      <c r="E236" s="163" t="s">
        <v>368</v>
      </c>
      <c r="F236" s="77" t="s">
        <v>317</v>
      </c>
      <c r="G236" s="77" t="s">
        <v>318</v>
      </c>
      <c r="H236" s="79">
        <v>0.65200000000000002</v>
      </c>
      <c r="I236" s="79">
        <v>1.7</v>
      </c>
      <c r="J236" s="78" t="s">
        <v>113</v>
      </c>
      <c r="K236" s="79">
        <v>1.7</v>
      </c>
      <c r="L236" s="81">
        <v>12</v>
      </c>
      <c r="M236" s="80">
        <v>1.347</v>
      </c>
      <c r="N236" s="79">
        <v>20.399999999999999</v>
      </c>
      <c r="O236" s="161">
        <v>12</v>
      </c>
      <c r="P236" s="77"/>
      <c r="Q236" s="162"/>
      <c r="R236" s="77" t="s">
        <v>366</v>
      </c>
      <c r="S236" s="77"/>
      <c r="T236" s="77"/>
    </row>
    <row r="237" spans="1:20" ht="13.5" customHeight="1" x14ac:dyDescent="0.25">
      <c r="A237" s="77" t="s">
        <v>362</v>
      </c>
      <c r="B237" s="161">
        <v>20195</v>
      </c>
      <c r="C237" s="162">
        <v>44761</v>
      </c>
      <c r="D237" s="77" t="s">
        <v>429</v>
      </c>
      <c r="E237" s="163" t="s">
        <v>430</v>
      </c>
      <c r="F237" s="77" t="s">
        <v>317</v>
      </c>
      <c r="G237" s="77" t="s">
        <v>318</v>
      </c>
      <c r="H237" s="79">
        <v>0.65200000000000002</v>
      </c>
      <c r="I237" s="79">
        <v>1.7</v>
      </c>
      <c r="J237" s="78" t="s">
        <v>113</v>
      </c>
      <c r="K237" s="79">
        <v>1.7</v>
      </c>
      <c r="L237" s="81">
        <v>12</v>
      </c>
      <c r="M237" s="80">
        <v>1.347</v>
      </c>
      <c r="N237" s="79">
        <v>20.399999999999999</v>
      </c>
      <c r="O237" s="161">
        <v>12</v>
      </c>
      <c r="P237" s="77"/>
      <c r="Q237" s="162"/>
      <c r="R237" s="77" t="s">
        <v>366</v>
      </c>
      <c r="S237" s="77"/>
      <c r="T237" s="77"/>
    </row>
    <row r="238" spans="1:20" ht="13.5" customHeight="1" x14ac:dyDescent="0.25">
      <c r="A238" s="77"/>
      <c r="B238" s="161"/>
      <c r="C238" s="162"/>
      <c r="D238" s="77"/>
      <c r="E238" s="163"/>
      <c r="F238" s="77"/>
      <c r="G238" s="77"/>
      <c r="H238" s="79"/>
      <c r="I238" s="79"/>
      <c r="J238" s="78"/>
      <c r="K238" s="79"/>
      <c r="L238" s="81"/>
      <c r="M238" s="80"/>
      <c r="N238" s="79"/>
      <c r="O238" s="161"/>
      <c r="P238" s="77"/>
      <c r="Q238" s="162"/>
      <c r="R238" s="77"/>
      <c r="S238" s="77"/>
      <c r="T238" s="77"/>
    </row>
    <row r="239" spans="1:20" ht="13.5" customHeight="1" x14ac:dyDescent="0.25">
      <c r="A239" s="77"/>
      <c r="B239" s="161"/>
      <c r="C239" s="162"/>
      <c r="D239" s="77"/>
      <c r="E239" s="163"/>
      <c r="F239" s="77"/>
      <c r="G239" s="77"/>
      <c r="H239" s="79"/>
      <c r="I239" s="79"/>
      <c r="J239" s="78"/>
      <c r="K239" s="79"/>
      <c r="L239" s="81"/>
      <c r="M239" s="80"/>
      <c r="N239" s="79"/>
      <c r="O239" s="161"/>
      <c r="P239" s="77"/>
      <c r="Q239" s="162"/>
      <c r="R239" s="77"/>
      <c r="S239" s="77"/>
      <c r="T239" s="77"/>
    </row>
    <row r="240" spans="1:20" ht="13.5" customHeight="1" x14ac:dyDescent="0.25">
      <c r="A240" s="77"/>
      <c r="B240" s="161"/>
      <c r="C240" s="162"/>
      <c r="D240" s="77"/>
      <c r="E240" s="163"/>
      <c r="F240" s="77"/>
      <c r="G240" s="77"/>
      <c r="H240" s="79"/>
      <c r="I240" s="79"/>
      <c r="J240" s="78"/>
      <c r="K240" s="79"/>
      <c r="L240" s="81"/>
      <c r="M240" s="80"/>
      <c r="N240" s="79"/>
      <c r="O240" s="161"/>
      <c r="P240" s="77"/>
      <c r="Q240" s="162"/>
      <c r="R240" s="77"/>
      <c r="S240" s="77"/>
      <c r="T240" s="77"/>
    </row>
    <row r="241" spans="1:20" ht="13.5" customHeight="1" x14ac:dyDescent="0.25">
      <c r="A241" s="77" t="s">
        <v>362</v>
      </c>
      <c r="B241" s="161">
        <v>20205</v>
      </c>
      <c r="C241" s="162">
        <v>44761</v>
      </c>
      <c r="D241" s="77" t="s">
        <v>437</v>
      </c>
      <c r="E241" s="163" t="s">
        <v>438</v>
      </c>
      <c r="F241" s="77" t="s">
        <v>142</v>
      </c>
      <c r="G241" s="77" t="s">
        <v>143</v>
      </c>
      <c r="H241" s="79">
        <v>1.51</v>
      </c>
      <c r="I241" s="79">
        <v>4.3899999999999997</v>
      </c>
      <c r="J241" s="78">
        <v>5</v>
      </c>
      <c r="K241" s="79">
        <v>4.17</v>
      </c>
      <c r="L241" s="81">
        <v>12</v>
      </c>
      <c r="M241" s="80">
        <v>4.7779999999999996</v>
      </c>
      <c r="N241" s="79">
        <v>50.04</v>
      </c>
      <c r="O241" s="161">
        <v>6</v>
      </c>
      <c r="P241" s="77"/>
      <c r="Q241" s="162"/>
      <c r="R241" s="77" t="s">
        <v>366</v>
      </c>
      <c r="S241" s="77"/>
      <c r="T241" s="77"/>
    </row>
    <row r="242" spans="1:20" ht="13.5" customHeight="1" x14ac:dyDescent="0.25">
      <c r="A242" s="77" t="s">
        <v>362</v>
      </c>
      <c r="B242" s="161">
        <v>20201</v>
      </c>
      <c r="C242" s="162">
        <v>44761</v>
      </c>
      <c r="D242" s="77" t="s">
        <v>439</v>
      </c>
      <c r="E242" s="163" t="s">
        <v>440</v>
      </c>
      <c r="F242" s="77" t="s">
        <v>142</v>
      </c>
      <c r="G242" s="77" t="s">
        <v>143</v>
      </c>
      <c r="H242" s="79">
        <v>1.51</v>
      </c>
      <c r="I242" s="79">
        <v>4.3899999999999997</v>
      </c>
      <c r="J242" s="78">
        <v>13</v>
      </c>
      <c r="K242" s="79">
        <v>3.82</v>
      </c>
      <c r="L242" s="81">
        <v>6</v>
      </c>
      <c r="M242" s="80">
        <v>2.3889999999999998</v>
      </c>
      <c r="N242" s="79">
        <v>22.92</v>
      </c>
      <c r="O242" s="161">
        <v>6</v>
      </c>
      <c r="P242" s="77"/>
      <c r="Q242" s="162"/>
      <c r="R242" s="77" t="s">
        <v>366</v>
      </c>
      <c r="S242" s="77" t="s">
        <v>365</v>
      </c>
      <c r="T242" s="77"/>
    </row>
    <row r="243" spans="1:20" ht="13.5" customHeight="1" x14ac:dyDescent="0.25">
      <c r="A243" s="77" t="s">
        <v>362</v>
      </c>
      <c r="B243" s="161">
        <v>20222</v>
      </c>
      <c r="C243" s="162">
        <v>44761</v>
      </c>
      <c r="D243" s="77" t="s">
        <v>453</v>
      </c>
      <c r="E243" s="163" t="s">
        <v>454</v>
      </c>
      <c r="F243" s="77" t="s">
        <v>142</v>
      </c>
      <c r="G243" s="77" t="s">
        <v>143</v>
      </c>
      <c r="H243" s="79">
        <v>1.51</v>
      </c>
      <c r="I243" s="79">
        <v>4.3899999999999997</v>
      </c>
      <c r="J243" s="78">
        <v>5</v>
      </c>
      <c r="K243" s="79">
        <v>4</v>
      </c>
      <c r="L243" s="81">
        <v>6</v>
      </c>
      <c r="M243" s="80">
        <v>2.5209999999999999</v>
      </c>
      <c r="N243" s="79">
        <v>24</v>
      </c>
      <c r="O243" s="161">
        <v>6</v>
      </c>
      <c r="P243" s="77"/>
      <c r="Q243" s="162"/>
      <c r="R243" s="77" t="s">
        <v>366</v>
      </c>
      <c r="S243" s="77"/>
      <c r="T243" s="77"/>
    </row>
    <row r="244" spans="1:20" ht="13.5" customHeight="1" x14ac:dyDescent="0.25">
      <c r="A244" s="77" t="s">
        <v>362</v>
      </c>
      <c r="B244" s="161">
        <v>20193</v>
      </c>
      <c r="C244" s="162">
        <v>44761</v>
      </c>
      <c r="D244" s="77" t="s">
        <v>427</v>
      </c>
      <c r="E244" s="163" t="s">
        <v>428</v>
      </c>
      <c r="F244" s="77" t="s">
        <v>142</v>
      </c>
      <c r="G244" s="77" t="s">
        <v>143</v>
      </c>
      <c r="H244" s="79">
        <v>1.51</v>
      </c>
      <c r="I244" s="79">
        <v>4.3899999999999997</v>
      </c>
      <c r="J244" s="78">
        <v>5</v>
      </c>
      <c r="K244" s="79">
        <v>4</v>
      </c>
      <c r="L244" s="81">
        <v>6</v>
      </c>
      <c r="M244" s="80">
        <v>2.5209999999999999</v>
      </c>
      <c r="N244" s="79">
        <v>24</v>
      </c>
      <c r="O244" s="161">
        <v>6</v>
      </c>
      <c r="P244" s="77"/>
      <c r="Q244" s="162"/>
      <c r="R244" s="77" t="s">
        <v>366</v>
      </c>
      <c r="S244" s="77"/>
      <c r="T244" s="77"/>
    </row>
    <row r="245" spans="1:20" ht="13.5" customHeight="1" x14ac:dyDescent="0.25">
      <c r="A245" s="77" t="s">
        <v>362</v>
      </c>
      <c r="B245" s="161">
        <v>20219</v>
      </c>
      <c r="C245" s="162">
        <v>44761</v>
      </c>
      <c r="D245" s="77" t="s">
        <v>466</v>
      </c>
      <c r="E245" s="163" t="s">
        <v>467</v>
      </c>
      <c r="F245" s="77" t="s">
        <v>142</v>
      </c>
      <c r="G245" s="77" t="s">
        <v>143</v>
      </c>
      <c r="H245" s="79">
        <v>1.51</v>
      </c>
      <c r="I245" s="79">
        <v>4.3899999999999997</v>
      </c>
      <c r="J245" s="78">
        <v>5</v>
      </c>
      <c r="K245" s="79">
        <v>4</v>
      </c>
      <c r="L245" s="81">
        <v>12</v>
      </c>
      <c r="M245" s="80">
        <v>5.0419999999999998</v>
      </c>
      <c r="N245" s="79">
        <v>48</v>
      </c>
      <c r="O245" s="161">
        <v>6</v>
      </c>
      <c r="P245" s="77"/>
      <c r="Q245" s="162"/>
      <c r="R245" s="77" t="s">
        <v>366</v>
      </c>
      <c r="S245" s="77" t="s">
        <v>365</v>
      </c>
      <c r="T245" s="77"/>
    </row>
    <row r="246" spans="1:20" ht="13.5" customHeight="1" x14ac:dyDescent="0.25">
      <c r="A246" s="77" t="s">
        <v>362</v>
      </c>
      <c r="B246" s="161">
        <v>20203</v>
      </c>
      <c r="C246" s="162">
        <v>44761</v>
      </c>
      <c r="D246" s="77" t="s">
        <v>423</v>
      </c>
      <c r="E246" s="163" t="s">
        <v>424</v>
      </c>
      <c r="F246" s="77" t="s">
        <v>142</v>
      </c>
      <c r="G246" s="77" t="s">
        <v>143</v>
      </c>
      <c r="H246" s="79">
        <v>1.51</v>
      </c>
      <c r="I246" s="79">
        <v>4.3899999999999997</v>
      </c>
      <c r="J246" s="78" t="s">
        <v>113</v>
      </c>
      <c r="K246" s="79">
        <v>4.3899999999999997</v>
      </c>
      <c r="L246" s="81">
        <v>12</v>
      </c>
      <c r="M246" s="80">
        <v>5.0419999999999998</v>
      </c>
      <c r="N246" s="79">
        <v>52.68</v>
      </c>
      <c r="O246" s="161">
        <v>6</v>
      </c>
      <c r="P246" s="77"/>
      <c r="Q246" s="162"/>
      <c r="R246" s="77" t="s">
        <v>366</v>
      </c>
      <c r="S246" s="77" t="s">
        <v>365</v>
      </c>
      <c r="T246" s="77" t="s">
        <v>376</v>
      </c>
    </row>
    <row r="247" spans="1:20" ht="13.5" customHeight="1" x14ac:dyDescent="0.25">
      <c r="A247" s="77" t="s">
        <v>362</v>
      </c>
      <c r="B247" s="161">
        <v>20231</v>
      </c>
      <c r="C247" s="162">
        <v>44762</v>
      </c>
      <c r="D247" s="77" t="s">
        <v>458</v>
      </c>
      <c r="E247" s="163" t="s">
        <v>459</v>
      </c>
      <c r="F247" s="77" t="s">
        <v>142</v>
      </c>
      <c r="G247" s="77" t="s">
        <v>143</v>
      </c>
      <c r="H247" s="79">
        <v>1.51</v>
      </c>
      <c r="I247" s="79">
        <v>4.3899999999999997</v>
      </c>
      <c r="J247" s="78">
        <v>13</v>
      </c>
      <c r="K247" s="79">
        <v>3.82</v>
      </c>
      <c r="L247" s="81">
        <v>30</v>
      </c>
      <c r="M247" s="80">
        <v>12.605</v>
      </c>
      <c r="N247" s="79">
        <v>114.6</v>
      </c>
      <c r="O247" s="161">
        <v>6</v>
      </c>
      <c r="P247" s="77"/>
      <c r="Q247" s="162"/>
      <c r="R247" s="77" t="s">
        <v>366</v>
      </c>
      <c r="S247" s="77" t="s">
        <v>365</v>
      </c>
      <c r="T247" s="77" t="s">
        <v>376</v>
      </c>
    </row>
    <row r="248" spans="1:20" ht="13.5" customHeight="1" x14ac:dyDescent="0.25">
      <c r="A248" s="77" t="s">
        <v>362</v>
      </c>
      <c r="B248" s="161">
        <v>20198</v>
      </c>
      <c r="C248" s="162">
        <v>44761</v>
      </c>
      <c r="D248" s="77" t="s">
        <v>441</v>
      </c>
      <c r="E248" s="163" t="s">
        <v>442</v>
      </c>
      <c r="F248" s="77" t="s">
        <v>142</v>
      </c>
      <c r="G248" s="77" t="s">
        <v>143</v>
      </c>
      <c r="H248" s="79">
        <v>1.51</v>
      </c>
      <c r="I248" s="79">
        <v>4.3899999999999997</v>
      </c>
      <c r="J248" s="78" t="s">
        <v>113</v>
      </c>
      <c r="K248" s="79">
        <v>4.3899999999999997</v>
      </c>
      <c r="L248" s="81">
        <v>18</v>
      </c>
      <c r="M248" s="80">
        <v>7.5629999999999997</v>
      </c>
      <c r="N248" s="79">
        <v>79.02</v>
      </c>
      <c r="O248" s="161">
        <v>6</v>
      </c>
      <c r="P248" s="77"/>
      <c r="Q248" s="162"/>
      <c r="R248" s="77" t="s">
        <v>366</v>
      </c>
      <c r="S248" s="77" t="s">
        <v>365</v>
      </c>
      <c r="T248" s="77" t="s">
        <v>400</v>
      </c>
    </row>
    <row r="249" spans="1:20" ht="13.5" customHeight="1" x14ac:dyDescent="0.25">
      <c r="A249" s="77" t="s">
        <v>362</v>
      </c>
      <c r="B249" s="161">
        <v>20196</v>
      </c>
      <c r="C249" s="162">
        <v>44761</v>
      </c>
      <c r="D249" s="77" t="s">
        <v>417</v>
      </c>
      <c r="E249" s="163" t="s">
        <v>418</v>
      </c>
      <c r="F249" s="77" t="s">
        <v>142</v>
      </c>
      <c r="G249" s="77" t="s">
        <v>143</v>
      </c>
      <c r="H249" s="79">
        <v>1.51</v>
      </c>
      <c r="I249" s="79">
        <v>4.3899999999999997</v>
      </c>
      <c r="J249" s="78">
        <v>13</v>
      </c>
      <c r="K249" s="79">
        <v>3.82</v>
      </c>
      <c r="L249" s="81">
        <v>6</v>
      </c>
      <c r="M249" s="80">
        <v>2.5209999999999999</v>
      </c>
      <c r="N249" s="79">
        <v>22.92</v>
      </c>
      <c r="O249" s="161">
        <v>6</v>
      </c>
      <c r="P249" s="77"/>
      <c r="Q249" s="162"/>
      <c r="R249" s="77" t="s">
        <v>366</v>
      </c>
      <c r="S249" s="77" t="s">
        <v>365</v>
      </c>
      <c r="T249" s="77" t="s">
        <v>376</v>
      </c>
    </row>
    <row r="250" spans="1:20" ht="13.5" customHeight="1" x14ac:dyDescent="0.25">
      <c r="A250" s="77" t="s">
        <v>362</v>
      </c>
      <c r="B250" s="161">
        <v>20214</v>
      </c>
      <c r="C250" s="162">
        <v>44761</v>
      </c>
      <c r="D250" s="77" t="s">
        <v>443</v>
      </c>
      <c r="E250" s="163" t="s">
        <v>444</v>
      </c>
      <c r="F250" s="77" t="s">
        <v>142</v>
      </c>
      <c r="G250" s="77" t="s">
        <v>143</v>
      </c>
      <c r="H250" s="79">
        <v>1.51</v>
      </c>
      <c r="I250" s="79">
        <v>4.3899999999999997</v>
      </c>
      <c r="J250" s="78" t="s">
        <v>113</v>
      </c>
      <c r="K250" s="79">
        <v>4.3899999999999997</v>
      </c>
      <c r="L250" s="81">
        <v>60</v>
      </c>
      <c r="M250" s="80">
        <v>24.79</v>
      </c>
      <c r="N250" s="79">
        <v>263.39999999999998</v>
      </c>
      <c r="O250" s="161">
        <v>6</v>
      </c>
      <c r="P250" s="77"/>
      <c r="Q250" s="162"/>
      <c r="R250" s="77" t="s">
        <v>366</v>
      </c>
      <c r="S250" s="77" t="s">
        <v>365</v>
      </c>
      <c r="T250" s="77" t="s">
        <v>376</v>
      </c>
    </row>
    <row r="251" spans="1:20" ht="13.5" customHeight="1" x14ac:dyDescent="0.25">
      <c r="A251" s="77" t="s">
        <v>362</v>
      </c>
      <c r="B251" s="161">
        <v>20216</v>
      </c>
      <c r="C251" s="162">
        <v>44761</v>
      </c>
      <c r="D251" s="77" t="s">
        <v>455</v>
      </c>
      <c r="E251" s="163" t="s">
        <v>456</v>
      </c>
      <c r="F251" s="77" t="s">
        <v>142</v>
      </c>
      <c r="G251" s="77" t="s">
        <v>143</v>
      </c>
      <c r="H251" s="79">
        <v>1.51</v>
      </c>
      <c r="I251" s="79">
        <v>4.3899999999999997</v>
      </c>
      <c r="J251" s="78">
        <v>9.6</v>
      </c>
      <c r="K251" s="79">
        <v>3.97</v>
      </c>
      <c r="L251" s="81">
        <v>18</v>
      </c>
      <c r="M251" s="80">
        <v>7.5629999999999997</v>
      </c>
      <c r="N251" s="79">
        <v>71.459999999999994</v>
      </c>
      <c r="O251" s="161">
        <v>6</v>
      </c>
      <c r="P251" s="77"/>
      <c r="Q251" s="162"/>
      <c r="R251" s="77" t="s">
        <v>366</v>
      </c>
      <c r="S251" s="77"/>
      <c r="T251" s="77" t="s">
        <v>457</v>
      </c>
    </row>
    <row r="252" spans="1:20" ht="13.5" customHeight="1" x14ac:dyDescent="0.25">
      <c r="A252" s="77"/>
      <c r="B252" s="161"/>
      <c r="C252" s="162"/>
      <c r="D252" s="77"/>
      <c r="E252" s="163"/>
      <c r="F252" s="77"/>
      <c r="G252" s="77"/>
      <c r="H252" s="79"/>
      <c r="I252" s="79"/>
      <c r="J252" s="78"/>
      <c r="K252" s="79"/>
      <c r="L252" s="81"/>
      <c r="M252" s="80"/>
      <c r="N252" s="79"/>
      <c r="O252" s="161"/>
      <c r="P252" s="77"/>
      <c r="Q252" s="162"/>
      <c r="R252" s="77"/>
      <c r="S252" s="77"/>
      <c r="T252" s="77"/>
    </row>
    <row r="253" spans="1:20" ht="13.5" customHeight="1" x14ac:dyDescent="0.25">
      <c r="A253" s="77"/>
      <c r="B253" s="161"/>
      <c r="C253" s="162"/>
      <c r="D253" s="77"/>
      <c r="E253" s="163"/>
      <c r="F253" s="77"/>
      <c r="G253" s="77"/>
      <c r="H253" s="79"/>
      <c r="I253" s="79"/>
      <c r="J253" s="78"/>
      <c r="K253" s="79"/>
      <c r="L253" s="81"/>
      <c r="M253" s="80"/>
      <c r="N253" s="79"/>
      <c r="O253" s="161"/>
      <c r="P253" s="77"/>
      <c r="Q253" s="162"/>
      <c r="R253" s="77"/>
      <c r="S253" s="77"/>
      <c r="T253" s="77"/>
    </row>
    <row r="254" spans="1:20" ht="13.5" customHeight="1" x14ac:dyDescent="0.25">
      <c r="A254" s="77"/>
      <c r="B254" s="161"/>
      <c r="C254" s="162"/>
      <c r="D254" s="77"/>
      <c r="E254" s="163"/>
      <c r="F254" s="77"/>
      <c r="G254" s="77"/>
      <c r="H254" s="79"/>
      <c r="I254" s="79"/>
      <c r="J254" s="78"/>
      <c r="K254" s="79"/>
      <c r="L254" s="81"/>
      <c r="M254" s="80"/>
      <c r="N254" s="79"/>
      <c r="O254" s="161"/>
      <c r="P254" s="77"/>
      <c r="Q254" s="162"/>
      <c r="R254" s="77"/>
      <c r="S254" s="77"/>
      <c r="T254" s="77"/>
    </row>
    <row r="255" spans="1:20" ht="13.5" customHeight="1" x14ac:dyDescent="0.25">
      <c r="A255" s="77" t="s">
        <v>362</v>
      </c>
      <c r="B255" s="161">
        <v>20194</v>
      </c>
      <c r="C255" s="162">
        <v>44761</v>
      </c>
      <c r="D255" s="77" t="s">
        <v>421</v>
      </c>
      <c r="E255" s="163" t="s">
        <v>422</v>
      </c>
      <c r="F255" s="77" t="s">
        <v>142</v>
      </c>
      <c r="G255" s="77" t="s">
        <v>143</v>
      </c>
      <c r="H255" s="79">
        <v>1.51</v>
      </c>
      <c r="I255" s="79">
        <v>4.3899999999999997</v>
      </c>
      <c r="J255" s="78">
        <v>5</v>
      </c>
      <c r="K255" s="79">
        <v>4</v>
      </c>
      <c r="L255" s="81">
        <v>6</v>
      </c>
      <c r="M255" s="80">
        <v>2.5209999999999999</v>
      </c>
      <c r="N255" s="79">
        <v>24</v>
      </c>
      <c r="O255" s="161">
        <v>6</v>
      </c>
      <c r="P255" s="77"/>
      <c r="Q255" s="162"/>
      <c r="R255" s="77" t="s">
        <v>366</v>
      </c>
      <c r="S255" s="77"/>
      <c r="T255" s="77"/>
    </row>
    <row r="256" spans="1:20" ht="13.5" customHeight="1" x14ac:dyDescent="0.25">
      <c r="A256" s="77" t="s">
        <v>362</v>
      </c>
      <c r="B256" s="161">
        <v>20222</v>
      </c>
      <c r="C256" s="162">
        <v>44761</v>
      </c>
      <c r="D256" s="77" t="s">
        <v>453</v>
      </c>
      <c r="E256" s="163" t="s">
        <v>454</v>
      </c>
      <c r="F256" s="77" t="s">
        <v>213</v>
      </c>
      <c r="G256" s="77" t="s">
        <v>214</v>
      </c>
      <c r="H256" s="79">
        <v>1.9350000000000001</v>
      </c>
      <c r="I256" s="79">
        <v>4.3899999999999997</v>
      </c>
      <c r="J256" s="78">
        <v>5</v>
      </c>
      <c r="K256" s="79">
        <v>4</v>
      </c>
      <c r="L256" s="81">
        <v>6</v>
      </c>
      <c r="M256" s="80">
        <v>2.5209999999999999</v>
      </c>
      <c r="N256" s="79">
        <v>24</v>
      </c>
      <c r="O256" s="161">
        <v>6</v>
      </c>
      <c r="P256" s="77"/>
      <c r="Q256" s="162"/>
      <c r="R256" s="77" t="s">
        <v>366</v>
      </c>
      <c r="S256" s="77"/>
      <c r="T256" s="77"/>
    </row>
    <row r="257" spans="1:20" ht="13.5" customHeight="1" x14ac:dyDescent="0.25">
      <c r="A257" s="77" t="s">
        <v>362</v>
      </c>
      <c r="B257" s="161">
        <v>20203</v>
      </c>
      <c r="C257" s="162">
        <v>44761</v>
      </c>
      <c r="D257" s="77" t="s">
        <v>423</v>
      </c>
      <c r="E257" s="163" t="s">
        <v>424</v>
      </c>
      <c r="F257" s="77" t="s">
        <v>213</v>
      </c>
      <c r="G257" s="77" t="s">
        <v>214</v>
      </c>
      <c r="H257" s="79">
        <v>1.9350000000000001</v>
      </c>
      <c r="I257" s="79">
        <v>4.3899999999999997</v>
      </c>
      <c r="J257" s="78" t="s">
        <v>113</v>
      </c>
      <c r="K257" s="79">
        <v>4.3899999999999997</v>
      </c>
      <c r="L257" s="81">
        <v>12</v>
      </c>
      <c r="M257" s="80">
        <v>5.0419999999999998</v>
      </c>
      <c r="N257" s="79">
        <v>52.68</v>
      </c>
      <c r="O257" s="161">
        <v>6</v>
      </c>
      <c r="P257" s="77"/>
      <c r="Q257" s="162"/>
      <c r="R257" s="77" t="s">
        <v>366</v>
      </c>
      <c r="S257" s="77" t="s">
        <v>365</v>
      </c>
      <c r="T257" s="77" t="s">
        <v>376</v>
      </c>
    </row>
    <row r="258" spans="1:20" ht="13.5" customHeight="1" x14ac:dyDescent="0.25">
      <c r="A258" s="77" t="s">
        <v>362</v>
      </c>
      <c r="B258" s="161">
        <v>20231</v>
      </c>
      <c r="C258" s="162">
        <v>44762</v>
      </c>
      <c r="D258" s="77" t="s">
        <v>458</v>
      </c>
      <c r="E258" s="163" t="s">
        <v>459</v>
      </c>
      <c r="F258" s="77" t="s">
        <v>213</v>
      </c>
      <c r="G258" s="77" t="s">
        <v>214</v>
      </c>
      <c r="H258" s="79">
        <v>1.9350000000000001</v>
      </c>
      <c r="I258" s="79">
        <v>4.3899999999999997</v>
      </c>
      <c r="J258" s="78">
        <v>13</v>
      </c>
      <c r="K258" s="79">
        <v>3.82</v>
      </c>
      <c r="L258" s="81">
        <v>18</v>
      </c>
      <c r="M258" s="80">
        <v>7.5629999999999997</v>
      </c>
      <c r="N258" s="79">
        <v>68.760000000000005</v>
      </c>
      <c r="O258" s="161">
        <v>6</v>
      </c>
      <c r="P258" s="77"/>
      <c r="Q258" s="162"/>
      <c r="R258" s="77" t="s">
        <v>366</v>
      </c>
      <c r="S258" s="77" t="s">
        <v>365</v>
      </c>
      <c r="T258" s="77" t="s">
        <v>376</v>
      </c>
    </row>
    <row r="259" spans="1:20" ht="13.5" customHeight="1" x14ac:dyDescent="0.25">
      <c r="A259" s="77" t="s">
        <v>362</v>
      </c>
      <c r="B259" s="161">
        <v>20200</v>
      </c>
      <c r="C259" s="162">
        <v>44761</v>
      </c>
      <c r="D259" s="77" t="s">
        <v>419</v>
      </c>
      <c r="E259" s="163" t="s">
        <v>420</v>
      </c>
      <c r="F259" s="77" t="s">
        <v>213</v>
      </c>
      <c r="G259" s="77" t="s">
        <v>214</v>
      </c>
      <c r="H259" s="79">
        <v>1.9350000000000001</v>
      </c>
      <c r="I259" s="79">
        <v>4.3899999999999997</v>
      </c>
      <c r="J259" s="78">
        <v>13</v>
      </c>
      <c r="K259" s="79">
        <v>3.82</v>
      </c>
      <c r="L259" s="81">
        <v>6</v>
      </c>
      <c r="M259" s="80">
        <v>2.5209999999999999</v>
      </c>
      <c r="N259" s="79">
        <v>22.92</v>
      </c>
      <c r="O259" s="161">
        <v>6</v>
      </c>
      <c r="P259" s="77"/>
      <c r="Q259" s="162"/>
      <c r="R259" s="77" t="s">
        <v>366</v>
      </c>
      <c r="S259" s="77" t="s">
        <v>365</v>
      </c>
      <c r="T259" s="77" t="s">
        <v>376</v>
      </c>
    </row>
    <row r="260" spans="1:20" ht="13.5" customHeight="1" x14ac:dyDescent="0.25">
      <c r="A260" s="77" t="s">
        <v>362</v>
      </c>
      <c r="B260" s="161">
        <v>20196</v>
      </c>
      <c r="C260" s="162">
        <v>44761</v>
      </c>
      <c r="D260" s="77" t="s">
        <v>417</v>
      </c>
      <c r="E260" s="163" t="s">
        <v>418</v>
      </c>
      <c r="F260" s="77" t="s">
        <v>213</v>
      </c>
      <c r="G260" s="77" t="s">
        <v>214</v>
      </c>
      <c r="H260" s="79">
        <v>1.9350000000000001</v>
      </c>
      <c r="I260" s="79">
        <v>4.3899999999999997</v>
      </c>
      <c r="J260" s="78">
        <v>13</v>
      </c>
      <c r="K260" s="79">
        <v>3.82</v>
      </c>
      <c r="L260" s="81">
        <v>6</v>
      </c>
      <c r="M260" s="80">
        <v>2.5209999999999999</v>
      </c>
      <c r="N260" s="79">
        <v>22.92</v>
      </c>
      <c r="O260" s="161">
        <v>6</v>
      </c>
      <c r="P260" s="77"/>
      <c r="Q260" s="162"/>
      <c r="R260" s="77" t="s">
        <v>366</v>
      </c>
      <c r="S260" s="77" t="s">
        <v>365</v>
      </c>
      <c r="T260" s="77" t="s">
        <v>376</v>
      </c>
    </row>
    <row r="261" spans="1:20" ht="13.5" customHeight="1" x14ac:dyDescent="0.25">
      <c r="A261" s="77" t="s">
        <v>362</v>
      </c>
      <c r="B261" s="161">
        <v>20216</v>
      </c>
      <c r="C261" s="162">
        <v>44761</v>
      </c>
      <c r="D261" s="77" t="s">
        <v>455</v>
      </c>
      <c r="E261" s="163" t="s">
        <v>456</v>
      </c>
      <c r="F261" s="77" t="s">
        <v>213</v>
      </c>
      <c r="G261" s="77" t="s">
        <v>214</v>
      </c>
      <c r="H261" s="79">
        <v>1.9350000000000001</v>
      </c>
      <c r="I261" s="79">
        <v>4.3899999999999997</v>
      </c>
      <c r="J261" s="78">
        <v>9.6</v>
      </c>
      <c r="K261" s="79">
        <v>3.97</v>
      </c>
      <c r="L261" s="81">
        <v>6</v>
      </c>
      <c r="M261" s="80">
        <v>2.5209999999999999</v>
      </c>
      <c r="N261" s="79">
        <v>23.82</v>
      </c>
      <c r="O261" s="161">
        <v>6</v>
      </c>
      <c r="P261" s="77"/>
      <c r="Q261" s="162"/>
      <c r="R261" s="77" t="s">
        <v>366</v>
      </c>
      <c r="S261" s="77"/>
      <c r="T261" s="77" t="s">
        <v>457</v>
      </c>
    </row>
    <row r="262" spans="1:20" ht="13.5" customHeight="1" x14ac:dyDescent="0.25">
      <c r="A262" s="77" t="s">
        <v>362</v>
      </c>
      <c r="B262" s="161">
        <v>20194</v>
      </c>
      <c r="C262" s="162">
        <v>44761</v>
      </c>
      <c r="D262" s="77" t="s">
        <v>421</v>
      </c>
      <c r="E262" s="163" t="s">
        <v>422</v>
      </c>
      <c r="F262" s="77" t="s">
        <v>213</v>
      </c>
      <c r="G262" s="77" t="s">
        <v>214</v>
      </c>
      <c r="H262" s="79">
        <v>1.9350000000000001</v>
      </c>
      <c r="I262" s="79">
        <v>4.3899999999999997</v>
      </c>
      <c r="J262" s="78">
        <v>5</v>
      </c>
      <c r="K262" s="79">
        <v>4</v>
      </c>
      <c r="L262" s="81">
        <v>6</v>
      </c>
      <c r="M262" s="80">
        <v>2.5209999999999999</v>
      </c>
      <c r="N262" s="79">
        <v>24</v>
      </c>
      <c r="O262" s="161">
        <v>6</v>
      </c>
      <c r="P262" s="77"/>
      <c r="Q262" s="162"/>
      <c r="R262" s="77" t="s">
        <v>366</v>
      </c>
      <c r="S262" s="77"/>
      <c r="T262" s="77"/>
    </row>
    <row r="263" spans="1:20" ht="13.5" customHeight="1" x14ac:dyDescent="0.25">
      <c r="A263" s="77" t="s">
        <v>362</v>
      </c>
      <c r="B263" s="161">
        <v>20211</v>
      </c>
      <c r="C263" s="162">
        <v>44761</v>
      </c>
      <c r="D263" s="77" t="s">
        <v>468</v>
      </c>
      <c r="E263" s="163" t="s">
        <v>469</v>
      </c>
      <c r="F263" s="77" t="s">
        <v>213</v>
      </c>
      <c r="G263" s="77" t="s">
        <v>214</v>
      </c>
      <c r="H263" s="79">
        <v>1.9350000000000001</v>
      </c>
      <c r="I263" s="79">
        <v>4.3899999999999997</v>
      </c>
      <c r="J263" s="78">
        <v>13</v>
      </c>
      <c r="K263" s="79">
        <v>3.82</v>
      </c>
      <c r="L263" s="81">
        <v>18</v>
      </c>
      <c r="M263" s="80">
        <v>7.5629999999999997</v>
      </c>
      <c r="N263" s="79">
        <v>68.760000000000005</v>
      </c>
      <c r="O263" s="161">
        <v>6</v>
      </c>
      <c r="P263" s="77"/>
      <c r="Q263" s="162"/>
      <c r="R263" s="77" t="s">
        <v>366</v>
      </c>
      <c r="S263" s="77" t="s">
        <v>365</v>
      </c>
      <c r="T263" s="77" t="s">
        <v>376</v>
      </c>
    </row>
    <row r="264" spans="1:20" ht="13.5" customHeight="1" x14ac:dyDescent="0.25">
      <c r="A264" s="77"/>
      <c r="B264" s="161"/>
      <c r="C264" s="162"/>
      <c r="D264" s="77"/>
      <c r="E264" s="163"/>
      <c r="F264" s="77"/>
      <c r="G264" s="77"/>
      <c r="H264" s="79"/>
      <c r="I264" s="79"/>
      <c r="J264" s="78"/>
      <c r="K264" s="79"/>
      <c r="L264" s="81"/>
      <c r="M264" s="80"/>
      <c r="N264" s="79"/>
      <c r="O264" s="161"/>
      <c r="P264" s="77"/>
      <c r="Q264" s="162"/>
      <c r="R264" s="77"/>
      <c r="S264" s="77"/>
      <c r="T264" s="77"/>
    </row>
    <row r="265" spans="1:20" ht="13.5" customHeight="1" x14ac:dyDescent="0.25">
      <c r="A265" s="77"/>
      <c r="B265" s="161"/>
      <c r="C265" s="162"/>
      <c r="D265" s="77"/>
      <c r="E265" s="163"/>
      <c r="F265" s="77"/>
      <c r="G265" s="77"/>
      <c r="H265" s="79"/>
      <c r="I265" s="79"/>
      <c r="J265" s="78"/>
      <c r="K265" s="79"/>
      <c r="L265" s="81"/>
      <c r="M265" s="80"/>
      <c r="N265" s="79"/>
      <c r="O265" s="161"/>
      <c r="P265" s="77"/>
      <c r="Q265" s="162"/>
      <c r="R265" s="77"/>
      <c r="S265" s="77"/>
      <c r="T265" s="77"/>
    </row>
    <row r="266" spans="1:20" ht="13.5" customHeight="1" x14ac:dyDescent="0.25">
      <c r="A266" s="77"/>
      <c r="B266" s="161"/>
      <c r="C266" s="162"/>
      <c r="D266" s="77"/>
      <c r="E266" s="163"/>
      <c r="F266" s="77"/>
      <c r="G266" s="77"/>
      <c r="H266" s="79"/>
      <c r="I266" s="79"/>
      <c r="J266" s="78"/>
      <c r="K266" s="79"/>
      <c r="L266" s="81"/>
      <c r="M266" s="80"/>
      <c r="N266" s="79"/>
      <c r="O266" s="161"/>
      <c r="P266" s="77"/>
      <c r="Q266" s="162"/>
      <c r="R266" s="77"/>
      <c r="S266" s="77"/>
      <c r="T266" s="77"/>
    </row>
    <row r="267" spans="1:20" ht="13.5" customHeight="1" x14ac:dyDescent="0.25">
      <c r="A267" s="77"/>
      <c r="B267" s="161"/>
      <c r="C267" s="162"/>
      <c r="D267" s="77"/>
      <c r="E267" s="163"/>
      <c r="F267" s="77"/>
      <c r="G267" s="77"/>
      <c r="H267" s="79"/>
      <c r="I267" s="79"/>
      <c r="J267" s="78"/>
      <c r="K267" s="79"/>
      <c r="L267" s="81"/>
      <c r="M267" s="80"/>
      <c r="N267" s="79"/>
      <c r="O267" s="161"/>
      <c r="P267" s="77"/>
      <c r="Q267" s="162"/>
      <c r="R267" s="77"/>
      <c r="S267" s="77"/>
      <c r="T267" s="77"/>
    </row>
    <row r="268" spans="1:20" ht="13.5" customHeight="1" x14ac:dyDescent="0.25">
      <c r="A268" s="77" t="s">
        <v>362</v>
      </c>
      <c r="B268" s="161">
        <v>20205</v>
      </c>
      <c r="C268" s="162">
        <v>44761</v>
      </c>
      <c r="D268" s="77" t="s">
        <v>437</v>
      </c>
      <c r="E268" s="163" t="s">
        <v>438</v>
      </c>
      <c r="F268" s="77" t="s">
        <v>144</v>
      </c>
      <c r="G268" s="77" t="s">
        <v>145</v>
      </c>
      <c r="H268" s="79">
        <v>1.4930000000000001</v>
      </c>
      <c r="I268" s="79">
        <v>4.3899999999999997</v>
      </c>
      <c r="J268" s="78">
        <v>5</v>
      </c>
      <c r="K268" s="79">
        <v>4.17</v>
      </c>
      <c r="L268" s="81">
        <v>12</v>
      </c>
      <c r="M268" s="80">
        <v>4.7779999999999996</v>
      </c>
      <c r="N268" s="79">
        <v>50.04</v>
      </c>
      <c r="O268" s="161">
        <v>6</v>
      </c>
      <c r="P268" s="77"/>
      <c r="Q268" s="162"/>
      <c r="R268" s="77" t="s">
        <v>366</v>
      </c>
      <c r="S268" s="77"/>
      <c r="T268" s="77"/>
    </row>
    <row r="269" spans="1:20" ht="13.5" customHeight="1" x14ac:dyDescent="0.25">
      <c r="A269" s="77" t="s">
        <v>362</v>
      </c>
      <c r="B269" s="161">
        <v>20224</v>
      </c>
      <c r="C269" s="162">
        <v>44761</v>
      </c>
      <c r="D269" s="77" t="s">
        <v>464</v>
      </c>
      <c r="E269" s="163" t="s">
        <v>465</v>
      </c>
      <c r="F269" s="77" t="s">
        <v>144</v>
      </c>
      <c r="G269" s="77" t="s">
        <v>145</v>
      </c>
      <c r="H269" s="79">
        <v>1.4930000000000001</v>
      </c>
      <c r="I269" s="79">
        <v>4.3899999999999997</v>
      </c>
      <c r="J269" s="78">
        <v>5</v>
      </c>
      <c r="K269" s="79">
        <v>4</v>
      </c>
      <c r="L269" s="81">
        <v>6</v>
      </c>
      <c r="M269" s="80">
        <v>2.3889999999999998</v>
      </c>
      <c r="N269" s="79">
        <v>24</v>
      </c>
      <c r="O269" s="161">
        <v>6</v>
      </c>
      <c r="P269" s="77"/>
      <c r="Q269" s="162"/>
      <c r="R269" s="77" t="s">
        <v>366</v>
      </c>
      <c r="S269" s="77"/>
      <c r="T269" s="77"/>
    </row>
    <row r="270" spans="1:20" ht="13.5" customHeight="1" x14ac:dyDescent="0.25">
      <c r="A270" s="77" t="s">
        <v>362</v>
      </c>
      <c r="B270" s="161">
        <v>20201</v>
      </c>
      <c r="C270" s="162">
        <v>44761</v>
      </c>
      <c r="D270" s="77" t="s">
        <v>439</v>
      </c>
      <c r="E270" s="163" t="s">
        <v>440</v>
      </c>
      <c r="F270" s="77" t="s">
        <v>144</v>
      </c>
      <c r="G270" s="77" t="s">
        <v>145</v>
      </c>
      <c r="H270" s="79">
        <v>1.4930000000000001</v>
      </c>
      <c r="I270" s="79">
        <v>4.3899999999999997</v>
      </c>
      <c r="J270" s="78">
        <v>13</v>
      </c>
      <c r="K270" s="79">
        <v>3.82</v>
      </c>
      <c r="L270" s="81">
        <v>6</v>
      </c>
      <c r="M270" s="80">
        <v>2.3889999999999998</v>
      </c>
      <c r="N270" s="79">
        <v>22.92</v>
      </c>
      <c r="O270" s="161">
        <v>6</v>
      </c>
      <c r="P270" s="77"/>
      <c r="Q270" s="162"/>
      <c r="R270" s="77" t="s">
        <v>366</v>
      </c>
      <c r="S270" s="77" t="s">
        <v>365</v>
      </c>
      <c r="T270" s="77"/>
    </row>
    <row r="271" spans="1:20" ht="13.5" customHeight="1" x14ac:dyDescent="0.25">
      <c r="A271" s="77" t="s">
        <v>362</v>
      </c>
      <c r="B271" s="161">
        <v>20222</v>
      </c>
      <c r="C271" s="162">
        <v>44761</v>
      </c>
      <c r="D271" s="77" t="s">
        <v>453</v>
      </c>
      <c r="E271" s="163" t="s">
        <v>454</v>
      </c>
      <c r="F271" s="77" t="s">
        <v>144</v>
      </c>
      <c r="G271" s="77" t="s">
        <v>145</v>
      </c>
      <c r="H271" s="79">
        <v>1.4930000000000001</v>
      </c>
      <c r="I271" s="79">
        <v>4.3899999999999997</v>
      </c>
      <c r="J271" s="78">
        <v>5</v>
      </c>
      <c r="K271" s="79">
        <v>4</v>
      </c>
      <c r="L271" s="81">
        <v>6</v>
      </c>
      <c r="M271" s="80">
        <v>2.3889999999999998</v>
      </c>
      <c r="N271" s="79">
        <v>24</v>
      </c>
      <c r="O271" s="161">
        <v>6</v>
      </c>
      <c r="P271" s="77"/>
      <c r="Q271" s="162"/>
      <c r="R271" s="77" t="s">
        <v>366</v>
      </c>
      <c r="S271" s="77"/>
      <c r="T271" s="77"/>
    </row>
    <row r="272" spans="1:20" ht="13.5" customHeight="1" x14ac:dyDescent="0.25">
      <c r="A272" s="77" t="s">
        <v>362</v>
      </c>
      <c r="B272" s="161">
        <v>20193</v>
      </c>
      <c r="C272" s="162">
        <v>44761</v>
      </c>
      <c r="D272" s="77" t="s">
        <v>427</v>
      </c>
      <c r="E272" s="163" t="s">
        <v>428</v>
      </c>
      <c r="F272" s="77" t="s">
        <v>144</v>
      </c>
      <c r="G272" s="77" t="s">
        <v>145</v>
      </c>
      <c r="H272" s="79">
        <v>1.4930000000000001</v>
      </c>
      <c r="I272" s="79">
        <v>4.3899999999999997</v>
      </c>
      <c r="J272" s="78">
        <v>5</v>
      </c>
      <c r="K272" s="79">
        <v>4</v>
      </c>
      <c r="L272" s="81">
        <v>6</v>
      </c>
      <c r="M272" s="80">
        <v>2.3889999999999998</v>
      </c>
      <c r="N272" s="79">
        <v>24</v>
      </c>
      <c r="O272" s="161">
        <v>6</v>
      </c>
      <c r="P272" s="77"/>
      <c r="Q272" s="162"/>
      <c r="R272" s="77" t="s">
        <v>366</v>
      </c>
      <c r="S272" s="77"/>
      <c r="T272" s="77"/>
    </row>
    <row r="273" spans="1:20" ht="13.5" customHeight="1" x14ac:dyDescent="0.25">
      <c r="A273" s="77" t="s">
        <v>362</v>
      </c>
      <c r="B273" s="161">
        <v>20219</v>
      </c>
      <c r="C273" s="162">
        <v>44761</v>
      </c>
      <c r="D273" s="77" t="s">
        <v>466</v>
      </c>
      <c r="E273" s="163" t="s">
        <v>467</v>
      </c>
      <c r="F273" s="77" t="s">
        <v>144</v>
      </c>
      <c r="G273" s="77" t="s">
        <v>145</v>
      </c>
      <c r="H273" s="79">
        <v>1.4930000000000001</v>
      </c>
      <c r="I273" s="79">
        <v>4.3899999999999997</v>
      </c>
      <c r="J273" s="78">
        <v>5</v>
      </c>
      <c r="K273" s="79">
        <v>4</v>
      </c>
      <c r="L273" s="81">
        <v>12</v>
      </c>
      <c r="M273" s="80">
        <v>4.7779999999999996</v>
      </c>
      <c r="N273" s="79">
        <v>48</v>
      </c>
      <c r="O273" s="161">
        <v>6</v>
      </c>
      <c r="P273" s="77"/>
      <c r="Q273" s="162"/>
      <c r="R273" s="77" t="s">
        <v>366</v>
      </c>
      <c r="S273" s="77" t="s">
        <v>365</v>
      </c>
      <c r="T273" s="77"/>
    </row>
    <row r="274" spans="1:20" ht="13.5" customHeight="1" x14ac:dyDescent="0.25">
      <c r="A274" s="77" t="s">
        <v>362</v>
      </c>
      <c r="B274" s="161">
        <v>20203</v>
      </c>
      <c r="C274" s="162">
        <v>44761</v>
      </c>
      <c r="D274" s="77" t="s">
        <v>423</v>
      </c>
      <c r="E274" s="163" t="s">
        <v>424</v>
      </c>
      <c r="F274" s="77" t="s">
        <v>144</v>
      </c>
      <c r="G274" s="77" t="s">
        <v>145</v>
      </c>
      <c r="H274" s="79">
        <v>1.4930000000000001</v>
      </c>
      <c r="I274" s="79">
        <v>4.3899999999999997</v>
      </c>
      <c r="J274" s="78" t="s">
        <v>113</v>
      </c>
      <c r="K274" s="79">
        <v>4.3899999999999997</v>
      </c>
      <c r="L274" s="81">
        <v>48</v>
      </c>
      <c r="M274" s="80">
        <v>19.111999999999998</v>
      </c>
      <c r="N274" s="79">
        <v>210.72</v>
      </c>
      <c r="O274" s="161">
        <v>6</v>
      </c>
      <c r="P274" s="77"/>
      <c r="Q274" s="162"/>
      <c r="R274" s="77" t="s">
        <v>366</v>
      </c>
      <c r="S274" s="77" t="s">
        <v>365</v>
      </c>
      <c r="T274" s="77" t="s">
        <v>376</v>
      </c>
    </row>
    <row r="275" spans="1:20" ht="13.5" customHeight="1" x14ac:dyDescent="0.25">
      <c r="A275" s="77" t="s">
        <v>362</v>
      </c>
      <c r="B275" s="161">
        <v>20231</v>
      </c>
      <c r="C275" s="162">
        <v>44762</v>
      </c>
      <c r="D275" s="77" t="s">
        <v>458</v>
      </c>
      <c r="E275" s="163" t="s">
        <v>459</v>
      </c>
      <c r="F275" s="77" t="s">
        <v>144</v>
      </c>
      <c r="G275" s="77" t="s">
        <v>145</v>
      </c>
      <c r="H275" s="79">
        <v>1.4930000000000001</v>
      </c>
      <c r="I275" s="79">
        <v>4.3899999999999997</v>
      </c>
      <c r="J275" s="78">
        <v>13</v>
      </c>
      <c r="K275" s="79">
        <v>3.82</v>
      </c>
      <c r="L275" s="81">
        <v>30</v>
      </c>
      <c r="M275" s="80">
        <v>11.945</v>
      </c>
      <c r="N275" s="79">
        <v>114.6</v>
      </c>
      <c r="O275" s="161">
        <v>6</v>
      </c>
      <c r="P275" s="77"/>
      <c r="Q275" s="162"/>
      <c r="R275" s="77" t="s">
        <v>366</v>
      </c>
      <c r="S275" s="77" t="s">
        <v>365</v>
      </c>
      <c r="T275" s="77" t="s">
        <v>376</v>
      </c>
    </row>
    <row r="276" spans="1:20" ht="13.5" customHeight="1" x14ac:dyDescent="0.25">
      <c r="A276" s="77" t="s">
        <v>362</v>
      </c>
      <c r="B276" s="161">
        <v>20198</v>
      </c>
      <c r="C276" s="162">
        <v>44761</v>
      </c>
      <c r="D276" s="77" t="s">
        <v>441</v>
      </c>
      <c r="E276" s="163" t="s">
        <v>442</v>
      </c>
      <c r="F276" s="77" t="s">
        <v>144</v>
      </c>
      <c r="G276" s="77" t="s">
        <v>145</v>
      </c>
      <c r="H276" s="79">
        <v>1.4930000000000001</v>
      </c>
      <c r="I276" s="79">
        <v>4.3899999999999997</v>
      </c>
      <c r="J276" s="78" t="s">
        <v>113</v>
      </c>
      <c r="K276" s="79">
        <v>4.3899999999999997</v>
      </c>
      <c r="L276" s="81">
        <v>18</v>
      </c>
      <c r="M276" s="80">
        <v>7.5629999999999997</v>
      </c>
      <c r="N276" s="79">
        <v>79.02</v>
      </c>
      <c r="O276" s="161">
        <v>6</v>
      </c>
      <c r="P276" s="77"/>
      <c r="Q276" s="162"/>
      <c r="R276" s="77" t="s">
        <v>366</v>
      </c>
      <c r="S276" s="77" t="s">
        <v>365</v>
      </c>
      <c r="T276" s="77" t="s">
        <v>400</v>
      </c>
    </row>
    <row r="277" spans="1:20" ht="13.5" customHeight="1" x14ac:dyDescent="0.25">
      <c r="A277" s="77" t="s">
        <v>362</v>
      </c>
      <c r="B277" s="161">
        <v>20200</v>
      </c>
      <c r="C277" s="162">
        <v>44761</v>
      </c>
      <c r="D277" s="77" t="s">
        <v>419</v>
      </c>
      <c r="E277" s="163" t="s">
        <v>420</v>
      </c>
      <c r="F277" s="77" t="s">
        <v>144</v>
      </c>
      <c r="G277" s="77" t="s">
        <v>145</v>
      </c>
      <c r="H277" s="79">
        <v>1.4930000000000001</v>
      </c>
      <c r="I277" s="79">
        <v>4.3899999999999997</v>
      </c>
      <c r="J277" s="78">
        <v>13</v>
      </c>
      <c r="K277" s="79">
        <v>3.82</v>
      </c>
      <c r="L277" s="81">
        <v>12</v>
      </c>
      <c r="M277" s="80">
        <v>4.7779999999999996</v>
      </c>
      <c r="N277" s="79">
        <v>45.84</v>
      </c>
      <c r="O277" s="161">
        <v>6</v>
      </c>
      <c r="P277" s="77"/>
      <c r="Q277" s="162"/>
      <c r="R277" s="77" t="s">
        <v>366</v>
      </c>
      <c r="S277" s="77" t="s">
        <v>365</v>
      </c>
      <c r="T277" s="77" t="s">
        <v>376</v>
      </c>
    </row>
    <row r="278" spans="1:20" ht="13.5" customHeight="1" x14ac:dyDescent="0.25">
      <c r="A278" s="77" t="s">
        <v>362</v>
      </c>
      <c r="B278" s="161">
        <v>20196</v>
      </c>
      <c r="C278" s="162">
        <v>44761</v>
      </c>
      <c r="D278" s="77" t="s">
        <v>417</v>
      </c>
      <c r="E278" s="163" t="s">
        <v>418</v>
      </c>
      <c r="F278" s="77" t="s">
        <v>144</v>
      </c>
      <c r="G278" s="77" t="s">
        <v>145</v>
      </c>
      <c r="H278" s="79">
        <v>1.4930000000000001</v>
      </c>
      <c r="I278" s="79">
        <v>4.3899999999999997</v>
      </c>
      <c r="J278" s="78">
        <v>13</v>
      </c>
      <c r="K278" s="79">
        <v>3.82</v>
      </c>
      <c r="L278" s="81">
        <v>6</v>
      </c>
      <c r="M278" s="80">
        <v>2.3889999999999998</v>
      </c>
      <c r="N278" s="79">
        <v>22.92</v>
      </c>
      <c r="O278" s="161">
        <v>6</v>
      </c>
      <c r="P278" s="77"/>
      <c r="Q278" s="162"/>
      <c r="R278" s="77" t="s">
        <v>366</v>
      </c>
      <c r="S278" s="77" t="s">
        <v>365</v>
      </c>
      <c r="T278" s="77" t="s">
        <v>376</v>
      </c>
    </row>
    <row r="279" spans="1:20" ht="13.5" customHeight="1" x14ac:dyDescent="0.25">
      <c r="A279" s="77" t="s">
        <v>362</v>
      </c>
      <c r="B279" s="161">
        <v>20214</v>
      </c>
      <c r="C279" s="162">
        <v>44761</v>
      </c>
      <c r="D279" s="77" t="s">
        <v>443</v>
      </c>
      <c r="E279" s="163" t="s">
        <v>444</v>
      </c>
      <c r="F279" s="77" t="s">
        <v>144</v>
      </c>
      <c r="G279" s="77" t="s">
        <v>145</v>
      </c>
      <c r="H279" s="79">
        <v>1.4930000000000001</v>
      </c>
      <c r="I279" s="79">
        <v>0</v>
      </c>
      <c r="J279" s="78" t="s">
        <v>113</v>
      </c>
      <c r="K279" s="79">
        <v>0</v>
      </c>
      <c r="L279" s="81">
        <v>60</v>
      </c>
      <c r="M279" s="80">
        <v>25.21</v>
      </c>
      <c r="N279" s="79" t="s">
        <v>113</v>
      </c>
      <c r="O279" s="161">
        <v>6</v>
      </c>
      <c r="P279" s="77"/>
      <c r="Q279" s="162"/>
      <c r="R279" s="77" t="s">
        <v>366</v>
      </c>
      <c r="S279" s="77" t="s">
        <v>365</v>
      </c>
      <c r="T279" s="77" t="s">
        <v>376</v>
      </c>
    </row>
    <row r="280" spans="1:20" ht="13.5" customHeight="1" x14ac:dyDescent="0.25">
      <c r="A280" s="77" t="s">
        <v>362</v>
      </c>
      <c r="B280" s="161">
        <v>20216</v>
      </c>
      <c r="C280" s="162">
        <v>44761</v>
      </c>
      <c r="D280" s="77" t="s">
        <v>455</v>
      </c>
      <c r="E280" s="163" t="s">
        <v>456</v>
      </c>
      <c r="F280" s="77" t="s">
        <v>144</v>
      </c>
      <c r="G280" s="77" t="s">
        <v>145</v>
      </c>
      <c r="H280" s="79">
        <v>1.4930000000000001</v>
      </c>
      <c r="I280" s="79">
        <v>4.3899999999999997</v>
      </c>
      <c r="J280" s="78">
        <v>9.6</v>
      </c>
      <c r="K280" s="79">
        <v>3.97</v>
      </c>
      <c r="L280" s="81">
        <v>12</v>
      </c>
      <c r="M280" s="80">
        <v>4.7779999999999996</v>
      </c>
      <c r="N280" s="79">
        <v>47.64</v>
      </c>
      <c r="O280" s="161">
        <v>6</v>
      </c>
      <c r="P280" s="77"/>
      <c r="Q280" s="162"/>
      <c r="R280" s="77" t="s">
        <v>366</v>
      </c>
      <c r="S280" s="77"/>
      <c r="T280" s="77" t="s">
        <v>457</v>
      </c>
    </row>
    <row r="281" spans="1:20" ht="13.5" customHeight="1" x14ac:dyDescent="0.25">
      <c r="A281" s="77"/>
      <c r="B281" s="161"/>
      <c r="C281" s="162"/>
      <c r="D281" s="77"/>
      <c r="E281" s="163"/>
      <c r="F281" s="77"/>
      <c r="G281" s="77"/>
      <c r="H281" s="79"/>
      <c r="I281" s="79"/>
      <c r="J281" s="78"/>
      <c r="K281" s="79"/>
      <c r="L281" s="81"/>
      <c r="M281" s="80"/>
      <c r="N281" s="79"/>
      <c r="O281" s="161"/>
      <c r="P281" s="77"/>
      <c r="Q281" s="162"/>
      <c r="R281" s="77"/>
      <c r="S281" s="77"/>
      <c r="T281" s="77"/>
    </row>
    <row r="282" spans="1:20" ht="13.5" customHeight="1" x14ac:dyDescent="0.25">
      <c r="A282" s="77"/>
      <c r="B282" s="161"/>
      <c r="C282" s="162"/>
      <c r="D282" s="77"/>
      <c r="E282" s="163"/>
      <c r="F282" s="77"/>
      <c r="G282" s="77"/>
      <c r="H282" s="79"/>
      <c r="I282" s="79"/>
      <c r="J282" s="78"/>
      <c r="K282" s="79"/>
      <c r="L282" s="81"/>
      <c r="M282" s="80"/>
      <c r="N282" s="79"/>
      <c r="O282" s="161"/>
      <c r="P282" s="77"/>
      <c r="Q282" s="162"/>
      <c r="R282" s="77"/>
      <c r="S282" s="77"/>
      <c r="T282" s="77"/>
    </row>
    <row r="283" spans="1:20" ht="13.5" customHeight="1" x14ac:dyDescent="0.25">
      <c r="A283" s="77"/>
      <c r="B283" s="161"/>
      <c r="C283" s="162"/>
      <c r="D283" s="77"/>
      <c r="E283" s="163"/>
      <c r="F283" s="77"/>
      <c r="G283" s="77"/>
      <c r="H283" s="79"/>
      <c r="I283" s="79"/>
      <c r="J283" s="78"/>
      <c r="K283" s="79"/>
      <c r="L283" s="81"/>
      <c r="M283" s="80"/>
      <c r="N283" s="79"/>
      <c r="O283" s="161"/>
      <c r="P283" s="77"/>
      <c r="Q283" s="162"/>
      <c r="R283" s="77"/>
      <c r="S283" s="77"/>
      <c r="T283" s="77"/>
    </row>
    <row r="284" spans="1:20" ht="13.5" customHeight="1" x14ac:dyDescent="0.25">
      <c r="A284" s="77"/>
      <c r="B284" s="161"/>
      <c r="C284" s="162"/>
      <c r="D284" s="77"/>
      <c r="E284" s="163"/>
      <c r="F284" s="77"/>
      <c r="G284" s="77"/>
      <c r="H284" s="79"/>
      <c r="I284" s="79"/>
      <c r="J284" s="78"/>
      <c r="K284" s="79"/>
      <c r="L284" s="81"/>
      <c r="M284" s="80"/>
      <c r="N284" s="79"/>
      <c r="O284" s="161"/>
      <c r="P284" s="77"/>
      <c r="Q284" s="162"/>
      <c r="R284" s="77"/>
      <c r="S284" s="77"/>
      <c r="T284" s="77"/>
    </row>
    <row r="285" spans="1:20" ht="13.5" customHeight="1" x14ac:dyDescent="0.25">
      <c r="A285" s="77"/>
      <c r="B285" s="161"/>
      <c r="C285" s="162"/>
      <c r="D285" s="77"/>
      <c r="E285" s="163"/>
      <c r="F285" s="77"/>
      <c r="G285" s="77"/>
      <c r="H285" s="79"/>
      <c r="I285" s="79"/>
      <c r="J285" s="78"/>
      <c r="K285" s="79"/>
      <c r="L285" s="81"/>
      <c r="M285" s="80"/>
      <c r="N285" s="79"/>
      <c r="O285" s="161"/>
      <c r="P285" s="77"/>
      <c r="Q285" s="162"/>
      <c r="R285" s="77"/>
      <c r="S285" s="77"/>
      <c r="T285" s="77"/>
    </row>
    <row r="286" spans="1:20" ht="13.5" customHeight="1" x14ac:dyDescent="0.25">
      <c r="A286" s="77" t="s">
        <v>362</v>
      </c>
      <c r="B286" s="161">
        <v>20205</v>
      </c>
      <c r="C286" s="162">
        <v>44761</v>
      </c>
      <c r="D286" s="77" t="s">
        <v>437</v>
      </c>
      <c r="E286" s="163" t="s">
        <v>438</v>
      </c>
      <c r="F286" s="77" t="s">
        <v>146</v>
      </c>
      <c r="G286" s="77" t="s">
        <v>147</v>
      </c>
      <c r="H286" s="79">
        <v>1.04</v>
      </c>
      <c r="I286" s="79">
        <v>4.3899999999999997</v>
      </c>
      <c r="J286" s="78">
        <v>5</v>
      </c>
      <c r="K286" s="79">
        <v>4.17</v>
      </c>
      <c r="L286" s="81">
        <v>12</v>
      </c>
      <c r="M286" s="80">
        <v>4.7779999999999996</v>
      </c>
      <c r="N286" s="79">
        <v>50.04</v>
      </c>
      <c r="O286" s="161">
        <v>6</v>
      </c>
      <c r="P286" s="77"/>
      <c r="Q286" s="162"/>
      <c r="R286" s="77" t="s">
        <v>366</v>
      </c>
      <c r="S286" s="77"/>
      <c r="T286" s="77"/>
    </row>
    <row r="287" spans="1:20" ht="13.5" customHeight="1" x14ac:dyDescent="0.25">
      <c r="A287" s="77" t="s">
        <v>362</v>
      </c>
      <c r="B287" s="161">
        <v>20201</v>
      </c>
      <c r="C287" s="162">
        <v>44761</v>
      </c>
      <c r="D287" s="77" t="s">
        <v>439</v>
      </c>
      <c r="E287" s="163" t="s">
        <v>440</v>
      </c>
      <c r="F287" s="77" t="s">
        <v>146</v>
      </c>
      <c r="G287" s="77" t="s">
        <v>147</v>
      </c>
      <c r="H287" s="79">
        <v>1.04</v>
      </c>
      <c r="I287" s="79">
        <v>4.3899999999999997</v>
      </c>
      <c r="J287" s="78">
        <v>13</v>
      </c>
      <c r="K287" s="79">
        <v>3.82</v>
      </c>
      <c r="L287" s="81">
        <v>6</v>
      </c>
      <c r="M287" s="80">
        <v>2.3889999999999998</v>
      </c>
      <c r="N287" s="79">
        <v>22.92</v>
      </c>
      <c r="O287" s="161">
        <v>6</v>
      </c>
      <c r="P287" s="77"/>
      <c r="Q287" s="162"/>
      <c r="R287" s="77" t="s">
        <v>366</v>
      </c>
      <c r="S287" s="77" t="s">
        <v>365</v>
      </c>
      <c r="T287" s="77"/>
    </row>
    <row r="288" spans="1:20" ht="13.5" customHeight="1" x14ac:dyDescent="0.25">
      <c r="A288" s="77" t="s">
        <v>362</v>
      </c>
      <c r="B288" s="161">
        <v>20222</v>
      </c>
      <c r="C288" s="162">
        <v>44761</v>
      </c>
      <c r="D288" s="77" t="s">
        <v>453</v>
      </c>
      <c r="E288" s="163" t="s">
        <v>454</v>
      </c>
      <c r="F288" s="77" t="s">
        <v>146</v>
      </c>
      <c r="G288" s="77" t="s">
        <v>147</v>
      </c>
      <c r="H288" s="79">
        <v>1.04</v>
      </c>
      <c r="I288" s="79">
        <v>4.3899999999999997</v>
      </c>
      <c r="J288" s="78">
        <v>5</v>
      </c>
      <c r="K288" s="79">
        <v>4</v>
      </c>
      <c r="L288" s="81">
        <v>6</v>
      </c>
      <c r="M288" s="80">
        <v>2.3889999999999998</v>
      </c>
      <c r="N288" s="79">
        <v>24</v>
      </c>
      <c r="O288" s="161">
        <v>6</v>
      </c>
      <c r="P288" s="77"/>
      <c r="Q288" s="162"/>
      <c r="R288" s="77" t="s">
        <v>366</v>
      </c>
      <c r="S288" s="77"/>
      <c r="T288" s="77"/>
    </row>
    <row r="289" spans="1:20" ht="13.5" customHeight="1" x14ac:dyDescent="0.25">
      <c r="A289" s="77" t="s">
        <v>362</v>
      </c>
      <c r="B289" s="161">
        <v>20193</v>
      </c>
      <c r="C289" s="162">
        <v>44761</v>
      </c>
      <c r="D289" s="77" t="s">
        <v>427</v>
      </c>
      <c r="E289" s="163" t="s">
        <v>428</v>
      </c>
      <c r="F289" s="77" t="s">
        <v>146</v>
      </c>
      <c r="G289" s="77" t="s">
        <v>147</v>
      </c>
      <c r="H289" s="79">
        <v>1.04</v>
      </c>
      <c r="I289" s="79">
        <v>4.3899999999999997</v>
      </c>
      <c r="J289" s="78">
        <v>5</v>
      </c>
      <c r="K289" s="79">
        <v>4</v>
      </c>
      <c r="L289" s="81">
        <v>12</v>
      </c>
      <c r="M289" s="80">
        <v>4.7779999999999996</v>
      </c>
      <c r="N289" s="79">
        <v>48</v>
      </c>
      <c r="O289" s="161">
        <v>6</v>
      </c>
      <c r="P289" s="77"/>
      <c r="Q289" s="162"/>
      <c r="R289" s="77" t="s">
        <v>366</v>
      </c>
      <c r="S289" s="77"/>
      <c r="T289" s="77"/>
    </row>
    <row r="290" spans="1:20" ht="13.5" customHeight="1" x14ac:dyDescent="0.25">
      <c r="A290" s="77" t="s">
        <v>362</v>
      </c>
      <c r="B290" s="161">
        <v>20203</v>
      </c>
      <c r="C290" s="162">
        <v>44761</v>
      </c>
      <c r="D290" s="77" t="s">
        <v>423</v>
      </c>
      <c r="E290" s="163" t="s">
        <v>424</v>
      </c>
      <c r="F290" s="77" t="s">
        <v>146</v>
      </c>
      <c r="G290" s="77" t="s">
        <v>147</v>
      </c>
      <c r="H290" s="79">
        <v>1.04</v>
      </c>
      <c r="I290" s="79">
        <v>0</v>
      </c>
      <c r="J290" s="78" t="s">
        <v>113</v>
      </c>
      <c r="K290" s="79">
        <v>0</v>
      </c>
      <c r="L290" s="81">
        <v>48</v>
      </c>
      <c r="M290" s="80">
        <v>19.111999999999998</v>
      </c>
      <c r="N290" s="79" t="s">
        <v>113</v>
      </c>
      <c r="O290" s="161">
        <v>6</v>
      </c>
      <c r="P290" s="77"/>
      <c r="Q290" s="162"/>
      <c r="R290" s="77" t="s">
        <v>366</v>
      </c>
      <c r="S290" s="77" t="s">
        <v>365</v>
      </c>
      <c r="T290" s="77" t="s">
        <v>376</v>
      </c>
    </row>
    <row r="291" spans="1:20" ht="13.5" customHeight="1" x14ac:dyDescent="0.25">
      <c r="A291" s="77" t="s">
        <v>362</v>
      </c>
      <c r="B291" s="161">
        <v>20231</v>
      </c>
      <c r="C291" s="162">
        <v>44762</v>
      </c>
      <c r="D291" s="77" t="s">
        <v>458</v>
      </c>
      <c r="E291" s="163" t="s">
        <v>459</v>
      </c>
      <c r="F291" s="77" t="s">
        <v>146</v>
      </c>
      <c r="G291" s="77" t="s">
        <v>147</v>
      </c>
      <c r="H291" s="79">
        <v>1.04</v>
      </c>
      <c r="I291" s="79">
        <v>4.3899999999999997</v>
      </c>
      <c r="J291" s="78">
        <v>13</v>
      </c>
      <c r="K291" s="79">
        <v>3.82</v>
      </c>
      <c r="L291" s="81">
        <v>30</v>
      </c>
      <c r="M291" s="80">
        <v>11.945</v>
      </c>
      <c r="N291" s="79">
        <v>114.6</v>
      </c>
      <c r="O291" s="161">
        <v>6</v>
      </c>
      <c r="P291" s="77"/>
      <c r="Q291" s="162"/>
      <c r="R291" s="77" t="s">
        <v>366</v>
      </c>
      <c r="S291" s="77" t="s">
        <v>365</v>
      </c>
      <c r="T291" s="77" t="s">
        <v>376</v>
      </c>
    </row>
    <row r="292" spans="1:20" ht="13.5" customHeight="1" x14ac:dyDescent="0.25">
      <c r="A292" s="77" t="s">
        <v>362</v>
      </c>
      <c r="B292" s="161">
        <v>20198</v>
      </c>
      <c r="C292" s="162">
        <v>44761</v>
      </c>
      <c r="D292" s="77" t="s">
        <v>441</v>
      </c>
      <c r="E292" s="163" t="s">
        <v>442</v>
      </c>
      <c r="F292" s="77" t="s">
        <v>146</v>
      </c>
      <c r="G292" s="77" t="s">
        <v>147</v>
      </c>
      <c r="H292" s="79">
        <v>1.04</v>
      </c>
      <c r="I292" s="79">
        <v>4.3899999999999997</v>
      </c>
      <c r="J292" s="78" t="s">
        <v>113</v>
      </c>
      <c r="K292" s="79">
        <v>4.3899999999999997</v>
      </c>
      <c r="L292" s="81">
        <v>18</v>
      </c>
      <c r="M292" s="80">
        <v>7.5629999999999997</v>
      </c>
      <c r="N292" s="79">
        <v>79.02</v>
      </c>
      <c r="O292" s="161">
        <v>6</v>
      </c>
      <c r="P292" s="77"/>
      <c r="Q292" s="162"/>
      <c r="R292" s="77" t="s">
        <v>366</v>
      </c>
      <c r="S292" s="77" t="s">
        <v>365</v>
      </c>
      <c r="T292" s="77" t="s">
        <v>400</v>
      </c>
    </row>
    <row r="293" spans="1:20" ht="13.5" customHeight="1" x14ac:dyDescent="0.25">
      <c r="A293" s="77" t="s">
        <v>362</v>
      </c>
      <c r="B293" s="161">
        <v>20200</v>
      </c>
      <c r="C293" s="162">
        <v>44761</v>
      </c>
      <c r="D293" s="77" t="s">
        <v>419</v>
      </c>
      <c r="E293" s="163" t="s">
        <v>420</v>
      </c>
      <c r="F293" s="77" t="s">
        <v>146</v>
      </c>
      <c r="G293" s="77" t="s">
        <v>147</v>
      </c>
      <c r="H293" s="79">
        <v>1.04</v>
      </c>
      <c r="I293" s="79">
        <v>4.3899999999999997</v>
      </c>
      <c r="J293" s="78">
        <v>13</v>
      </c>
      <c r="K293" s="79">
        <v>3.82</v>
      </c>
      <c r="L293" s="81">
        <v>6</v>
      </c>
      <c r="M293" s="80">
        <v>2.3889999999999998</v>
      </c>
      <c r="N293" s="79">
        <v>22.92</v>
      </c>
      <c r="O293" s="161">
        <v>6</v>
      </c>
      <c r="P293" s="77"/>
      <c r="Q293" s="162"/>
      <c r="R293" s="77" t="s">
        <v>366</v>
      </c>
      <c r="S293" s="77" t="s">
        <v>365</v>
      </c>
      <c r="T293" s="77" t="s">
        <v>376</v>
      </c>
    </row>
    <row r="294" spans="1:20" ht="13.5" customHeight="1" x14ac:dyDescent="0.25">
      <c r="A294" s="77" t="s">
        <v>362</v>
      </c>
      <c r="B294" s="161">
        <v>20196</v>
      </c>
      <c r="C294" s="162">
        <v>44761</v>
      </c>
      <c r="D294" s="77" t="s">
        <v>417</v>
      </c>
      <c r="E294" s="163" t="s">
        <v>418</v>
      </c>
      <c r="F294" s="77" t="s">
        <v>146</v>
      </c>
      <c r="G294" s="77" t="s">
        <v>147</v>
      </c>
      <c r="H294" s="79">
        <v>1.04</v>
      </c>
      <c r="I294" s="79">
        <v>4.3899999999999997</v>
      </c>
      <c r="J294" s="78">
        <v>13</v>
      </c>
      <c r="K294" s="79">
        <v>3.82</v>
      </c>
      <c r="L294" s="81">
        <v>6</v>
      </c>
      <c r="M294" s="80">
        <v>2.3889999999999998</v>
      </c>
      <c r="N294" s="79">
        <v>22.92</v>
      </c>
      <c r="O294" s="161">
        <v>6</v>
      </c>
      <c r="P294" s="77"/>
      <c r="Q294" s="162"/>
      <c r="R294" s="77" t="s">
        <v>366</v>
      </c>
      <c r="S294" s="77" t="s">
        <v>365</v>
      </c>
      <c r="T294" s="77" t="s">
        <v>376</v>
      </c>
    </row>
    <row r="295" spans="1:20" ht="13.5" customHeight="1" x14ac:dyDescent="0.25">
      <c r="A295" s="77" t="s">
        <v>362</v>
      </c>
      <c r="B295" s="161">
        <v>20214</v>
      </c>
      <c r="C295" s="162">
        <v>44761</v>
      </c>
      <c r="D295" s="77" t="s">
        <v>443</v>
      </c>
      <c r="E295" s="163" t="s">
        <v>444</v>
      </c>
      <c r="F295" s="77" t="s">
        <v>146</v>
      </c>
      <c r="G295" s="77" t="s">
        <v>147</v>
      </c>
      <c r="H295" s="79">
        <v>1.04</v>
      </c>
      <c r="I295" s="79">
        <v>0</v>
      </c>
      <c r="J295" s="78" t="s">
        <v>113</v>
      </c>
      <c r="K295" s="79">
        <v>0</v>
      </c>
      <c r="L295" s="81">
        <v>60</v>
      </c>
      <c r="M295" s="80">
        <v>25.21</v>
      </c>
      <c r="N295" s="79" t="s">
        <v>113</v>
      </c>
      <c r="O295" s="161">
        <v>6</v>
      </c>
      <c r="P295" s="77"/>
      <c r="Q295" s="162"/>
      <c r="R295" s="77" t="s">
        <v>366</v>
      </c>
      <c r="S295" s="77" t="s">
        <v>365</v>
      </c>
      <c r="T295" s="77" t="s">
        <v>376</v>
      </c>
    </row>
    <row r="296" spans="1:20" ht="13.5" customHeight="1" x14ac:dyDescent="0.25">
      <c r="A296" s="77"/>
      <c r="B296" s="161"/>
      <c r="C296" s="162"/>
      <c r="D296" s="77"/>
      <c r="E296" s="163"/>
      <c r="F296" s="77"/>
      <c r="G296" s="77"/>
      <c r="H296" s="79"/>
      <c r="I296" s="79"/>
      <c r="J296" s="78"/>
      <c r="K296" s="79"/>
      <c r="L296" s="81"/>
      <c r="M296" s="80"/>
      <c r="N296" s="79"/>
      <c r="O296" s="161"/>
      <c r="P296" s="77"/>
      <c r="Q296" s="162"/>
      <c r="R296" s="77"/>
      <c r="S296" s="77"/>
      <c r="T296" s="77"/>
    </row>
    <row r="297" spans="1:20" ht="13.5" customHeight="1" x14ac:dyDescent="0.25">
      <c r="A297" s="77"/>
      <c r="B297" s="161"/>
      <c r="C297" s="162"/>
      <c r="D297" s="77"/>
      <c r="E297" s="163"/>
      <c r="F297" s="77"/>
      <c r="G297" s="77"/>
      <c r="H297" s="79"/>
      <c r="I297" s="79"/>
      <c r="J297" s="78"/>
      <c r="K297" s="79"/>
      <c r="L297" s="81"/>
      <c r="M297" s="80"/>
      <c r="N297" s="79"/>
      <c r="O297" s="161"/>
      <c r="P297" s="77"/>
      <c r="Q297" s="162"/>
      <c r="R297" s="77"/>
      <c r="S297" s="77"/>
      <c r="T297" s="77"/>
    </row>
    <row r="298" spans="1:20" ht="13.5" customHeight="1" x14ac:dyDescent="0.25">
      <c r="A298" s="77"/>
      <c r="B298" s="161"/>
      <c r="C298" s="162"/>
      <c r="D298" s="77"/>
      <c r="E298" s="163"/>
      <c r="F298" s="77"/>
      <c r="G298" s="77"/>
      <c r="H298" s="79"/>
      <c r="I298" s="79"/>
      <c r="J298" s="78"/>
      <c r="K298" s="79"/>
      <c r="L298" s="81"/>
      <c r="M298" s="80"/>
      <c r="N298" s="79"/>
      <c r="O298" s="161"/>
      <c r="P298" s="77"/>
      <c r="Q298" s="162"/>
      <c r="R298" s="77"/>
      <c r="S298" s="77"/>
      <c r="T298" s="77"/>
    </row>
    <row r="299" spans="1:20" ht="13.5" customHeight="1" x14ac:dyDescent="0.25">
      <c r="A299" s="77"/>
      <c r="B299" s="161"/>
      <c r="C299" s="162"/>
      <c r="D299" s="77"/>
      <c r="E299" s="163"/>
      <c r="F299" s="77"/>
      <c r="G299" s="77"/>
      <c r="H299" s="79"/>
      <c r="I299" s="79"/>
      <c r="J299" s="78"/>
      <c r="K299" s="79"/>
      <c r="L299" s="81"/>
      <c r="M299" s="80"/>
      <c r="N299" s="79"/>
      <c r="O299" s="161"/>
      <c r="P299" s="77"/>
      <c r="Q299" s="162"/>
      <c r="R299" s="77"/>
      <c r="S299" s="77"/>
      <c r="T299" s="77"/>
    </row>
    <row r="300" spans="1:20" ht="13.5" customHeight="1" x14ac:dyDescent="0.25">
      <c r="A300" s="77" t="s">
        <v>362</v>
      </c>
      <c r="B300" s="161">
        <v>20223</v>
      </c>
      <c r="C300" s="162">
        <v>44761</v>
      </c>
      <c r="D300" s="77" t="s">
        <v>470</v>
      </c>
      <c r="E300" s="163" t="s">
        <v>471</v>
      </c>
      <c r="F300" s="77" t="s">
        <v>146</v>
      </c>
      <c r="G300" s="77" t="s">
        <v>147</v>
      </c>
      <c r="H300" s="79">
        <v>1.04</v>
      </c>
      <c r="I300" s="79">
        <v>4.3899999999999997</v>
      </c>
      <c r="J300" s="78">
        <v>10</v>
      </c>
      <c r="K300" s="79">
        <v>3.95</v>
      </c>
      <c r="L300" s="81">
        <v>6</v>
      </c>
      <c r="M300" s="80">
        <v>2.3889999999999998</v>
      </c>
      <c r="N300" s="79">
        <v>23.7</v>
      </c>
      <c r="O300" s="161">
        <v>6</v>
      </c>
      <c r="P300" s="77"/>
      <c r="Q300" s="162"/>
      <c r="R300" s="77" t="s">
        <v>366</v>
      </c>
      <c r="S300" s="77"/>
      <c r="T300" s="77"/>
    </row>
    <row r="301" spans="1:20" ht="13.5" customHeight="1" x14ac:dyDescent="0.25">
      <c r="A301" s="77" t="s">
        <v>362</v>
      </c>
      <c r="B301" s="161">
        <v>20194</v>
      </c>
      <c r="C301" s="162">
        <v>44761</v>
      </c>
      <c r="D301" s="77" t="s">
        <v>421</v>
      </c>
      <c r="E301" s="163" t="s">
        <v>422</v>
      </c>
      <c r="F301" s="77" t="s">
        <v>146</v>
      </c>
      <c r="G301" s="77" t="s">
        <v>147</v>
      </c>
      <c r="H301" s="79">
        <v>1.04</v>
      </c>
      <c r="I301" s="79">
        <v>4.3899999999999997</v>
      </c>
      <c r="J301" s="78">
        <v>5</v>
      </c>
      <c r="K301" s="79">
        <v>4</v>
      </c>
      <c r="L301" s="81">
        <v>6</v>
      </c>
      <c r="M301" s="80">
        <v>2.3889999999999998</v>
      </c>
      <c r="N301" s="79">
        <v>24</v>
      </c>
      <c r="O301" s="161">
        <v>6</v>
      </c>
      <c r="P301" s="77"/>
      <c r="Q301" s="162"/>
      <c r="R301" s="77" t="s">
        <v>366</v>
      </c>
      <c r="S301" s="77"/>
      <c r="T301" s="77"/>
    </row>
    <row r="302" spans="1:20" ht="13.5" customHeight="1" x14ac:dyDescent="0.25">
      <c r="A302" s="77"/>
      <c r="B302" s="161"/>
      <c r="C302" s="162"/>
      <c r="D302" s="77"/>
      <c r="E302" s="163"/>
      <c r="F302" s="77"/>
      <c r="G302" s="77"/>
      <c r="H302" s="79"/>
      <c r="I302" s="79"/>
      <c r="J302" s="78"/>
      <c r="K302" s="79"/>
      <c r="L302" s="81"/>
      <c r="M302" s="80"/>
      <c r="N302" s="79"/>
      <c r="O302" s="161"/>
      <c r="P302" s="77"/>
      <c r="Q302" s="162"/>
      <c r="R302" s="77"/>
      <c r="S302" s="77"/>
      <c r="T302" s="77"/>
    </row>
    <row r="303" spans="1:20" ht="13.5" customHeight="1" x14ac:dyDescent="0.25">
      <c r="A303" s="77"/>
      <c r="B303" s="161"/>
      <c r="C303" s="162"/>
      <c r="D303" s="77"/>
      <c r="E303" s="163"/>
      <c r="F303" s="77"/>
      <c r="G303" s="77"/>
      <c r="H303" s="79"/>
      <c r="I303" s="79"/>
      <c r="J303" s="78"/>
      <c r="K303" s="79"/>
      <c r="L303" s="81"/>
      <c r="M303" s="80"/>
      <c r="N303" s="79"/>
      <c r="O303" s="161"/>
      <c r="P303" s="77"/>
      <c r="Q303" s="162"/>
      <c r="R303" s="77"/>
      <c r="S303" s="77"/>
      <c r="T303" s="77"/>
    </row>
    <row r="304" spans="1:20" ht="13.5" customHeight="1" x14ac:dyDescent="0.25">
      <c r="A304" s="77" t="s">
        <v>362</v>
      </c>
      <c r="B304" s="161">
        <v>20205</v>
      </c>
      <c r="C304" s="162">
        <v>44761</v>
      </c>
      <c r="D304" s="77" t="s">
        <v>437</v>
      </c>
      <c r="E304" s="163" t="s">
        <v>438</v>
      </c>
      <c r="F304" s="77" t="s">
        <v>148</v>
      </c>
      <c r="G304" s="77" t="s">
        <v>149</v>
      </c>
      <c r="H304" s="79">
        <v>1.4179999999999999</v>
      </c>
      <c r="I304" s="79">
        <v>4.3899999999999997</v>
      </c>
      <c r="J304" s="78">
        <v>5</v>
      </c>
      <c r="K304" s="79">
        <v>4.17</v>
      </c>
      <c r="L304" s="81">
        <v>12</v>
      </c>
      <c r="M304" s="80">
        <v>4.7779999999999996</v>
      </c>
      <c r="N304" s="79">
        <v>50.04</v>
      </c>
      <c r="O304" s="161">
        <v>6</v>
      </c>
      <c r="P304" s="77"/>
      <c r="Q304" s="162"/>
      <c r="R304" s="77" t="s">
        <v>366</v>
      </c>
      <c r="S304" s="77"/>
      <c r="T304" s="77"/>
    </row>
    <row r="305" spans="1:20" ht="13.5" customHeight="1" x14ac:dyDescent="0.25">
      <c r="A305" s="77" t="s">
        <v>362</v>
      </c>
      <c r="B305" s="161">
        <v>20224</v>
      </c>
      <c r="C305" s="162">
        <v>44761</v>
      </c>
      <c r="D305" s="77" t="s">
        <v>464</v>
      </c>
      <c r="E305" s="163" t="s">
        <v>465</v>
      </c>
      <c r="F305" s="77" t="s">
        <v>148</v>
      </c>
      <c r="G305" s="77" t="s">
        <v>149</v>
      </c>
      <c r="H305" s="79">
        <v>1.4179999999999999</v>
      </c>
      <c r="I305" s="79">
        <v>4.3899999999999997</v>
      </c>
      <c r="J305" s="78">
        <v>5</v>
      </c>
      <c r="K305" s="79">
        <v>4</v>
      </c>
      <c r="L305" s="81">
        <v>6</v>
      </c>
      <c r="M305" s="80">
        <v>2.3889999999999998</v>
      </c>
      <c r="N305" s="79">
        <v>24</v>
      </c>
      <c r="O305" s="161">
        <v>6</v>
      </c>
      <c r="P305" s="77"/>
      <c r="Q305" s="162"/>
      <c r="R305" s="77" t="s">
        <v>366</v>
      </c>
      <c r="S305" s="77"/>
      <c r="T305" s="77"/>
    </row>
    <row r="306" spans="1:20" ht="13.5" customHeight="1" x14ac:dyDescent="0.25">
      <c r="A306" s="77" t="s">
        <v>362</v>
      </c>
      <c r="B306" s="161">
        <v>20201</v>
      </c>
      <c r="C306" s="162">
        <v>44761</v>
      </c>
      <c r="D306" s="77" t="s">
        <v>439</v>
      </c>
      <c r="E306" s="163" t="s">
        <v>440</v>
      </c>
      <c r="F306" s="77" t="s">
        <v>148</v>
      </c>
      <c r="G306" s="77" t="s">
        <v>149</v>
      </c>
      <c r="H306" s="79">
        <v>1.4179999999999999</v>
      </c>
      <c r="I306" s="79">
        <v>4.3899999999999997</v>
      </c>
      <c r="J306" s="78">
        <v>13</v>
      </c>
      <c r="K306" s="79">
        <v>3.82</v>
      </c>
      <c r="L306" s="81">
        <v>6</v>
      </c>
      <c r="M306" s="80">
        <v>2.3889999999999998</v>
      </c>
      <c r="N306" s="79">
        <v>22.92</v>
      </c>
      <c r="O306" s="161">
        <v>6</v>
      </c>
      <c r="P306" s="77"/>
      <c r="Q306" s="162"/>
      <c r="R306" s="77" t="s">
        <v>366</v>
      </c>
      <c r="S306" s="77" t="s">
        <v>365</v>
      </c>
      <c r="T306" s="77"/>
    </row>
    <row r="307" spans="1:20" ht="13.5" customHeight="1" x14ac:dyDescent="0.25">
      <c r="A307" s="77" t="s">
        <v>362</v>
      </c>
      <c r="B307" s="161">
        <v>20193</v>
      </c>
      <c r="C307" s="162">
        <v>44761</v>
      </c>
      <c r="D307" s="77" t="s">
        <v>427</v>
      </c>
      <c r="E307" s="163" t="s">
        <v>428</v>
      </c>
      <c r="F307" s="77" t="s">
        <v>148</v>
      </c>
      <c r="G307" s="77" t="s">
        <v>149</v>
      </c>
      <c r="H307" s="79">
        <v>1.4179999999999999</v>
      </c>
      <c r="I307" s="79">
        <v>4.3899999999999997</v>
      </c>
      <c r="J307" s="78">
        <v>5</v>
      </c>
      <c r="K307" s="79">
        <v>4</v>
      </c>
      <c r="L307" s="81">
        <v>6</v>
      </c>
      <c r="M307" s="80">
        <v>2.3889999999999998</v>
      </c>
      <c r="N307" s="79">
        <v>24</v>
      </c>
      <c r="O307" s="161">
        <v>6</v>
      </c>
      <c r="P307" s="77"/>
      <c r="Q307" s="162"/>
      <c r="R307" s="77" t="s">
        <v>366</v>
      </c>
      <c r="S307" s="77"/>
      <c r="T307" s="77"/>
    </row>
    <row r="308" spans="1:20" ht="13.5" customHeight="1" x14ac:dyDescent="0.25">
      <c r="A308" s="77" t="s">
        <v>362</v>
      </c>
      <c r="B308" s="161">
        <v>20203</v>
      </c>
      <c r="C308" s="162">
        <v>44761</v>
      </c>
      <c r="D308" s="77" t="s">
        <v>423</v>
      </c>
      <c r="E308" s="163" t="s">
        <v>424</v>
      </c>
      <c r="F308" s="77" t="s">
        <v>148</v>
      </c>
      <c r="G308" s="77" t="s">
        <v>149</v>
      </c>
      <c r="H308" s="79">
        <v>1.4179999999999999</v>
      </c>
      <c r="I308" s="79">
        <v>0</v>
      </c>
      <c r="J308" s="78" t="s">
        <v>113</v>
      </c>
      <c r="K308" s="79">
        <v>0</v>
      </c>
      <c r="L308" s="81">
        <v>150</v>
      </c>
      <c r="M308" s="80">
        <v>59.725000000000001</v>
      </c>
      <c r="N308" s="79" t="s">
        <v>113</v>
      </c>
      <c r="O308" s="161">
        <v>6</v>
      </c>
      <c r="P308" s="77"/>
      <c r="Q308" s="162"/>
      <c r="R308" s="77" t="s">
        <v>366</v>
      </c>
      <c r="S308" s="77" t="s">
        <v>365</v>
      </c>
      <c r="T308" s="77" t="s">
        <v>376</v>
      </c>
    </row>
    <row r="309" spans="1:20" ht="13.5" customHeight="1" x14ac:dyDescent="0.25">
      <c r="A309" s="77" t="s">
        <v>362</v>
      </c>
      <c r="B309" s="161">
        <v>20231</v>
      </c>
      <c r="C309" s="162">
        <v>44762</v>
      </c>
      <c r="D309" s="77" t="s">
        <v>458</v>
      </c>
      <c r="E309" s="163" t="s">
        <v>459</v>
      </c>
      <c r="F309" s="77" t="s">
        <v>148</v>
      </c>
      <c r="G309" s="77" t="s">
        <v>149</v>
      </c>
      <c r="H309" s="79">
        <v>1.4179999999999999</v>
      </c>
      <c r="I309" s="79">
        <v>4.3899999999999997</v>
      </c>
      <c r="J309" s="78">
        <v>13</v>
      </c>
      <c r="K309" s="79">
        <v>3.82</v>
      </c>
      <c r="L309" s="81">
        <v>30</v>
      </c>
      <c r="M309" s="80">
        <v>11.945</v>
      </c>
      <c r="N309" s="79">
        <v>114.6</v>
      </c>
      <c r="O309" s="161">
        <v>6</v>
      </c>
      <c r="P309" s="77"/>
      <c r="Q309" s="162"/>
      <c r="R309" s="77" t="s">
        <v>366</v>
      </c>
      <c r="S309" s="77" t="s">
        <v>365</v>
      </c>
      <c r="T309" s="77" t="s">
        <v>376</v>
      </c>
    </row>
    <row r="310" spans="1:20" ht="13.5" customHeight="1" x14ac:dyDescent="0.25">
      <c r="A310" s="77" t="s">
        <v>362</v>
      </c>
      <c r="B310" s="161">
        <v>20198</v>
      </c>
      <c r="C310" s="162">
        <v>44761</v>
      </c>
      <c r="D310" s="77" t="s">
        <v>441</v>
      </c>
      <c r="E310" s="163" t="s">
        <v>442</v>
      </c>
      <c r="F310" s="77" t="s">
        <v>148</v>
      </c>
      <c r="G310" s="77" t="s">
        <v>149</v>
      </c>
      <c r="H310" s="79">
        <v>1.4179999999999999</v>
      </c>
      <c r="I310" s="79">
        <v>0</v>
      </c>
      <c r="J310" s="78" t="s">
        <v>113</v>
      </c>
      <c r="K310" s="79">
        <v>0</v>
      </c>
      <c r="L310" s="81">
        <v>60</v>
      </c>
      <c r="M310" s="80">
        <v>25.21</v>
      </c>
      <c r="N310" s="79" t="s">
        <v>113</v>
      </c>
      <c r="O310" s="161">
        <v>6</v>
      </c>
      <c r="P310" s="77"/>
      <c r="Q310" s="162"/>
      <c r="R310" s="77" t="s">
        <v>366</v>
      </c>
      <c r="S310" s="77" t="s">
        <v>365</v>
      </c>
      <c r="T310" s="77" t="s">
        <v>400</v>
      </c>
    </row>
    <row r="311" spans="1:20" ht="13.5" customHeight="1" x14ac:dyDescent="0.25">
      <c r="A311" s="77" t="s">
        <v>362</v>
      </c>
      <c r="B311" s="161">
        <v>20198</v>
      </c>
      <c r="C311" s="162">
        <v>44761</v>
      </c>
      <c r="D311" s="77" t="s">
        <v>441</v>
      </c>
      <c r="E311" s="163" t="s">
        <v>442</v>
      </c>
      <c r="F311" s="77" t="s">
        <v>148</v>
      </c>
      <c r="G311" s="77" t="s">
        <v>149</v>
      </c>
      <c r="H311" s="79">
        <v>1.4179999999999999</v>
      </c>
      <c r="I311" s="79">
        <v>4.3899999999999997</v>
      </c>
      <c r="J311" s="78" t="s">
        <v>113</v>
      </c>
      <c r="K311" s="79">
        <v>4.3899999999999997</v>
      </c>
      <c r="L311" s="81">
        <v>48</v>
      </c>
      <c r="M311" s="80">
        <v>20.167999999999999</v>
      </c>
      <c r="N311" s="79">
        <v>210.72</v>
      </c>
      <c r="O311" s="161">
        <v>6</v>
      </c>
      <c r="P311" s="77"/>
      <c r="Q311" s="162"/>
      <c r="R311" s="77" t="s">
        <v>366</v>
      </c>
      <c r="S311" s="77" t="s">
        <v>365</v>
      </c>
      <c r="T311" s="77" t="s">
        <v>400</v>
      </c>
    </row>
    <row r="312" spans="1:20" ht="13.5" customHeight="1" x14ac:dyDescent="0.25">
      <c r="A312" s="77" t="s">
        <v>362</v>
      </c>
      <c r="B312" s="161">
        <v>20200</v>
      </c>
      <c r="C312" s="162">
        <v>44761</v>
      </c>
      <c r="D312" s="77" t="s">
        <v>419</v>
      </c>
      <c r="E312" s="163" t="s">
        <v>420</v>
      </c>
      <c r="F312" s="77" t="s">
        <v>148</v>
      </c>
      <c r="G312" s="77" t="s">
        <v>149</v>
      </c>
      <c r="H312" s="79">
        <v>1.4179999999999999</v>
      </c>
      <c r="I312" s="79">
        <v>4.3899999999999997</v>
      </c>
      <c r="J312" s="78">
        <v>13</v>
      </c>
      <c r="K312" s="79">
        <v>3.82</v>
      </c>
      <c r="L312" s="81">
        <v>6</v>
      </c>
      <c r="M312" s="80">
        <v>2.3889999999999998</v>
      </c>
      <c r="N312" s="79">
        <v>22.92</v>
      </c>
      <c r="O312" s="161">
        <v>6</v>
      </c>
      <c r="P312" s="77"/>
      <c r="Q312" s="162"/>
      <c r="R312" s="77" t="s">
        <v>366</v>
      </c>
      <c r="S312" s="77" t="s">
        <v>365</v>
      </c>
      <c r="T312" s="77" t="s">
        <v>376</v>
      </c>
    </row>
    <row r="313" spans="1:20" ht="13.5" customHeight="1" x14ac:dyDescent="0.25">
      <c r="A313" s="77" t="s">
        <v>362</v>
      </c>
      <c r="B313" s="161">
        <v>20196</v>
      </c>
      <c r="C313" s="162">
        <v>44761</v>
      </c>
      <c r="D313" s="77" t="s">
        <v>417</v>
      </c>
      <c r="E313" s="163" t="s">
        <v>418</v>
      </c>
      <c r="F313" s="77" t="s">
        <v>148</v>
      </c>
      <c r="G313" s="77" t="s">
        <v>149</v>
      </c>
      <c r="H313" s="79">
        <v>1.4179999999999999</v>
      </c>
      <c r="I313" s="79">
        <v>4.3899999999999997</v>
      </c>
      <c r="J313" s="78">
        <v>13</v>
      </c>
      <c r="K313" s="79">
        <v>3.82</v>
      </c>
      <c r="L313" s="81">
        <v>12</v>
      </c>
      <c r="M313" s="80">
        <v>4.7779999999999996</v>
      </c>
      <c r="N313" s="79">
        <v>45.84</v>
      </c>
      <c r="O313" s="161">
        <v>6</v>
      </c>
      <c r="P313" s="77"/>
      <c r="Q313" s="162"/>
      <c r="R313" s="77" t="s">
        <v>366</v>
      </c>
      <c r="S313" s="77" t="s">
        <v>365</v>
      </c>
      <c r="T313" s="77" t="s">
        <v>376</v>
      </c>
    </row>
    <row r="314" spans="1:20" ht="13.5" customHeight="1" x14ac:dyDescent="0.25">
      <c r="A314" s="77" t="s">
        <v>362</v>
      </c>
      <c r="B314" s="161">
        <v>20214</v>
      </c>
      <c r="C314" s="162">
        <v>44761</v>
      </c>
      <c r="D314" s="77" t="s">
        <v>443</v>
      </c>
      <c r="E314" s="163" t="s">
        <v>444</v>
      </c>
      <c r="F314" s="77" t="s">
        <v>148</v>
      </c>
      <c r="G314" s="77" t="s">
        <v>149</v>
      </c>
      <c r="H314" s="79">
        <v>1.4179999999999999</v>
      </c>
      <c r="I314" s="79">
        <v>4.3899999999999997</v>
      </c>
      <c r="J314" s="78" t="s">
        <v>113</v>
      </c>
      <c r="K314" s="79">
        <v>4.3899999999999997</v>
      </c>
      <c r="L314" s="81">
        <v>60</v>
      </c>
      <c r="M314" s="80">
        <v>25.21</v>
      </c>
      <c r="N314" s="79">
        <v>263.39999999999998</v>
      </c>
      <c r="O314" s="161">
        <v>6</v>
      </c>
      <c r="P314" s="77"/>
      <c r="Q314" s="162"/>
      <c r="R314" s="77" t="s">
        <v>366</v>
      </c>
      <c r="S314" s="77" t="s">
        <v>365</v>
      </c>
      <c r="T314" s="77" t="s">
        <v>376</v>
      </c>
    </row>
    <row r="315" spans="1:20" ht="13.5" customHeight="1" x14ac:dyDescent="0.25">
      <c r="A315" s="77"/>
      <c r="B315" s="161"/>
      <c r="C315" s="162"/>
      <c r="D315" s="77"/>
      <c r="E315" s="163"/>
      <c r="F315" s="77"/>
      <c r="G315" s="77"/>
      <c r="H315" s="79"/>
      <c r="I315" s="79"/>
      <c r="J315" s="78"/>
      <c r="K315" s="79"/>
      <c r="L315" s="81"/>
      <c r="M315" s="80"/>
      <c r="N315" s="79"/>
      <c r="O315" s="161"/>
      <c r="P315" s="77"/>
      <c r="Q315" s="162"/>
      <c r="R315" s="77"/>
      <c r="S315" s="77"/>
      <c r="T315" s="77"/>
    </row>
    <row r="316" spans="1:20" ht="13.5" customHeight="1" x14ac:dyDescent="0.25">
      <c r="A316" s="77"/>
      <c r="B316" s="161"/>
      <c r="C316" s="162"/>
      <c r="D316" s="77"/>
      <c r="E316" s="163"/>
      <c r="F316" s="77"/>
      <c r="G316" s="77"/>
      <c r="H316" s="79"/>
      <c r="I316" s="79"/>
      <c r="J316" s="78"/>
      <c r="K316" s="79"/>
      <c r="L316" s="81"/>
      <c r="M316" s="80"/>
      <c r="N316" s="79"/>
      <c r="O316" s="161"/>
      <c r="P316" s="77"/>
      <c r="Q316" s="162"/>
      <c r="R316" s="77"/>
      <c r="S316" s="77"/>
      <c r="T316" s="77"/>
    </row>
    <row r="317" spans="1:20" ht="13.5" customHeight="1" x14ac:dyDescent="0.25">
      <c r="A317" s="77" t="s">
        <v>362</v>
      </c>
      <c r="B317" s="161">
        <v>20223</v>
      </c>
      <c r="C317" s="162">
        <v>44761</v>
      </c>
      <c r="D317" s="77" t="s">
        <v>470</v>
      </c>
      <c r="E317" s="163" t="s">
        <v>471</v>
      </c>
      <c r="F317" s="77" t="s">
        <v>148</v>
      </c>
      <c r="G317" s="77" t="s">
        <v>149</v>
      </c>
      <c r="H317" s="79">
        <v>1.4179999999999999</v>
      </c>
      <c r="I317" s="79">
        <v>4.3899999999999997</v>
      </c>
      <c r="J317" s="78">
        <v>10</v>
      </c>
      <c r="K317" s="79">
        <v>3.95</v>
      </c>
      <c r="L317" s="81">
        <v>6</v>
      </c>
      <c r="M317" s="80">
        <v>2.3889999999999998</v>
      </c>
      <c r="N317" s="79">
        <v>23.7</v>
      </c>
      <c r="O317" s="161">
        <v>6</v>
      </c>
      <c r="P317" s="77"/>
      <c r="Q317" s="162"/>
      <c r="R317" s="77" t="s">
        <v>366</v>
      </c>
      <c r="S317" s="77"/>
      <c r="T317" s="77"/>
    </row>
    <row r="318" spans="1:20" ht="13.5" customHeight="1" x14ac:dyDescent="0.25">
      <c r="A318" s="77" t="s">
        <v>362</v>
      </c>
      <c r="B318" s="161">
        <v>20217</v>
      </c>
      <c r="C318" s="162">
        <v>44761</v>
      </c>
      <c r="D318" s="77" t="s">
        <v>449</v>
      </c>
      <c r="E318" s="163" t="s">
        <v>450</v>
      </c>
      <c r="F318" s="77" t="s">
        <v>148</v>
      </c>
      <c r="G318" s="77" t="s">
        <v>149</v>
      </c>
      <c r="H318" s="79">
        <v>1.4179999999999999</v>
      </c>
      <c r="I318" s="79">
        <v>4.3899999999999997</v>
      </c>
      <c r="J318" s="78" t="s">
        <v>113</v>
      </c>
      <c r="K318" s="79">
        <v>4.3899999999999997</v>
      </c>
      <c r="L318" s="81">
        <v>6</v>
      </c>
      <c r="M318" s="80">
        <v>2.3889999999999998</v>
      </c>
      <c r="N318" s="79">
        <v>26.34</v>
      </c>
      <c r="O318" s="161">
        <v>6</v>
      </c>
      <c r="P318" s="77"/>
      <c r="Q318" s="162"/>
      <c r="R318" s="77" t="s">
        <v>366</v>
      </c>
      <c r="S318" s="77"/>
      <c r="T318" s="77"/>
    </row>
    <row r="319" spans="1:20" ht="13.5" customHeight="1" x14ac:dyDescent="0.25">
      <c r="A319" s="77" t="s">
        <v>362</v>
      </c>
      <c r="B319" s="161">
        <v>20194</v>
      </c>
      <c r="C319" s="162">
        <v>44761</v>
      </c>
      <c r="D319" s="77" t="s">
        <v>421</v>
      </c>
      <c r="E319" s="163" t="s">
        <v>422</v>
      </c>
      <c r="F319" s="77" t="s">
        <v>148</v>
      </c>
      <c r="G319" s="77" t="s">
        <v>149</v>
      </c>
      <c r="H319" s="79">
        <v>1.4179999999999999</v>
      </c>
      <c r="I319" s="79">
        <v>4.3899999999999997</v>
      </c>
      <c r="J319" s="78">
        <v>5</v>
      </c>
      <c r="K319" s="79">
        <v>4</v>
      </c>
      <c r="L319" s="81">
        <v>6</v>
      </c>
      <c r="M319" s="80">
        <v>2.3889999999999998</v>
      </c>
      <c r="N319" s="79">
        <v>24</v>
      </c>
      <c r="O319" s="161">
        <v>6</v>
      </c>
      <c r="P319" s="77"/>
      <c r="Q319" s="162"/>
      <c r="R319" s="77" t="s">
        <v>366</v>
      </c>
      <c r="S319" s="77"/>
      <c r="T319" s="77"/>
    </row>
    <row r="320" spans="1:20" ht="13.5" customHeight="1" x14ac:dyDescent="0.25">
      <c r="A320" s="77"/>
      <c r="B320" s="161"/>
      <c r="C320" s="162"/>
      <c r="D320" s="77"/>
      <c r="E320" s="163"/>
      <c r="F320" s="77"/>
      <c r="G320" s="77"/>
      <c r="H320" s="79"/>
      <c r="I320" s="79"/>
      <c r="J320" s="78"/>
      <c r="K320" s="79"/>
      <c r="L320" s="81"/>
      <c r="M320" s="80"/>
      <c r="N320" s="79"/>
      <c r="O320" s="161"/>
      <c r="P320" s="77"/>
      <c r="Q320" s="162"/>
      <c r="R320" s="77"/>
      <c r="S320" s="77"/>
      <c r="T320" s="77"/>
    </row>
    <row r="321" spans="1:20" ht="13.5" customHeight="1" x14ac:dyDescent="0.25">
      <c r="A321" s="77"/>
      <c r="B321" s="161"/>
      <c r="C321" s="162"/>
      <c r="D321" s="77"/>
      <c r="E321" s="163"/>
      <c r="F321" s="77"/>
      <c r="G321" s="77"/>
      <c r="H321" s="79"/>
      <c r="I321" s="79"/>
      <c r="J321" s="78"/>
      <c r="K321" s="79"/>
      <c r="L321" s="81"/>
      <c r="M321" s="80"/>
      <c r="N321" s="79"/>
      <c r="O321" s="161"/>
      <c r="P321" s="77"/>
      <c r="Q321" s="162"/>
      <c r="R321" s="77"/>
      <c r="S321" s="77"/>
      <c r="T321" s="77"/>
    </row>
    <row r="322" spans="1:20" ht="13.5" customHeight="1" x14ac:dyDescent="0.25">
      <c r="A322" s="77"/>
      <c r="B322" s="161"/>
      <c r="C322" s="162"/>
      <c r="D322" s="77"/>
      <c r="E322" s="163"/>
      <c r="F322" s="77"/>
      <c r="G322" s="77"/>
      <c r="H322" s="79"/>
      <c r="I322" s="79"/>
      <c r="J322" s="78"/>
      <c r="K322" s="79"/>
      <c r="L322" s="81"/>
      <c r="M322" s="80"/>
      <c r="N322" s="79"/>
      <c r="O322" s="161"/>
      <c r="P322" s="77"/>
      <c r="Q322" s="162"/>
      <c r="R322" s="77"/>
      <c r="S322" s="77"/>
      <c r="T322" s="77"/>
    </row>
    <row r="323" spans="1:20" ht="13.5" customHeight="1" x14ac:dyDescent="0.25">
      <c r="A323" s="77"/>
      <c r="B323" s="161"/>
      <c r="C323" s="162"/>
      <c r="D323" s="77"/>
      <c r="E323" s="163"/>
      <c r="F323" s="77"/>
      <c r="G323" s="77"/>
      <c r="H323" s="79"/>
      <c r="I323" s="79"/>
      <c r="J323" s="78"/>
      <c r="K323" s="79"/>
      <c r="L323" s="81"/>
      <c r="M323" s="80"/>
      <c r="N323" s="79"/>
      <c r="O323" s="161"/>
      <c r="P323" s="77"/>
      <c r="Q323" s="162"/>
      <c r="R323" s="77"/>
      <c r="S323" s="77"/>
      <c r="T323" s="77"/>
    </row>
    <row r="324" spans="1:20" ht="13.5" customHeight="1" x14ac:dyDescent="0.25">
      <c r="A324" s="77" t="s">
        <v>362</v>
      </c>
      <c r="B324" s="161">
        <v>20205</v>
      </c>
      <c r="C324" s="162">
        <v>44761</v>
      </c>
      <c r="D324" s="77" t="s">
        <v>437</v>
      </c>
      <c r="E324" s="163" t="s">
        <v>438</v>
      </c>
      <c r="F324" s="77" t="s">
        <v>150</v>
      </c>
      <c r="G324" s="77" t="s">
        <v>151</v>
      </c>
      <c r="H324" s="79">
        <v>1.268</v>
      </c>
      <c r="I324" s="79">
        <v>4.3899999999999997</v>
      </c>
      <c r="J324" s="78">
        <v>5</v>
      </c>
      <c r="K324" s="79">
        <v>4.17</v>
      </c>
      <c r="L324" s="81">
        <v>12</v>
      </c>
      <c r="M324" s="80">
        <v>4.7779999999999996</v>
      </c>
      <c r="N324" s="79">
        <v>50.04</v>
      </c>
      <c r="O324" s="161">
        <v>6</v>
      </c>
      <c r="P324" s="77"/>
      <c r="Q324" s="162"/>
      <c r="R324" s="77" t="s">
        <v>366</v>
      </c>
      <c r="S324" s="77"/>
      <c r="T324" s="77"/>
    </row>
    <row r="325" spans="1:20" ht="13.5" customHeight="1" x14ac:dyDescent="0.25">
      <c r="A325" s="77" t="s">
        <v>362</v>
      </c>
      <c r="B325" s="161">
        <v>20201</v>
      </c>
      <c r="C325" s="162">
        <v>44761</v>
      </c>
      <c r="D325" s="77" t="s">
        <v>439</v>
      </c>
      <c r="E325" s="163" t="s">
        <v>440</v>
      </c>
      <c r="F325" s="77" t="s">
        <v>150</v>
      </c>
      <c r="G325" s="77" t="s">
        <v>151</v>
      </c>
      <c r="H325" s="79">
        <v>1.268</v>
      </c>
      <c r="I325" s="79">
        <v>4.3899999999999997</v>
      </c>
      <c r="J325" s="78">
        <v>13</v>
      </c>
      <c r="K325" s="79">
        <v>3.82</v>
      </c>
      <c r="L325" s="81">
        <v>6</v>
      </c>
      <c r="M325" s="80">
        <v>2.3889999999999998</v>
      </c>
      <c r="N325" s="79">
        <v>22.92</v>
      </c>
      <c r="O325" s="161">
        <v>6</v>
      </c>
      <c r="P325" s="77"/>
      <c r="Q325" s="162"/>
      <c r="R325" s="77" t="s">
        <v>366</v>
      </c>
      <c r="S325" s="77" t="s">
        <v>365</v>
      </c>
      <c r="T325" s="77"/>
    </row>
    <row r="326" spans="1:20" ht="13.5" customHeight="1" x14ac:dyDescent="0.25">
      <c r="A326" s="77" t="s">
        <v>362</v>
      </c>
      <c r="B326" s="161">
        <v>20193</v>
      </c>
      <c r="C326" s="162">
        <v>44761</v>
      </c>
      <c r="D326" s="77" t="s">
        <v>427</v>
      </c>
      <c r="E326" s="163" t="s">
        <v>428</v>
      </c>
      <c r="F326" s="77" t="s">
        <v>150</v>
      </c>
      <c r="G326" s="77" t="s">
        <v>151</v>
      </c>
      <c r="H326" s="79">
        <v>1.268</v>
      </c>
      <c r="I326" s="79">
        <v>4.3899999999999997</v>
      </c>
      <c r="J326" s="78">
        <v>5</v>
      </c>
      <c r="K326" s="79">
        <v>4</v>
      </c>
      <c r="L326" s="81">
        <v>6</v>
      </c>
      <c r="M326" s="80">
        <v>2.5209999999999999</v>
      </c>
      <c r="N326" s="79">
        <v>24</v>
      </c>
      <c r="O326" s="161">
        <v>6</v>
      </c>
      <c r="P326" s="77"/>
      <c r="Q326" s="162"/>
      <c r="R326" s="77" t="s">
        <v>366</v>
      </c>
      <c r="S326" s="77"/>
      <c r="T326" s="77"/>
    </row>
    <row r="327" spans="1:20" ht="13.5" customHeight="1" x14ac:dyDescent="0.25">
      <c r="A327" s="77" t="s">
        <v>362</v>
      </c>
      <c r="B327" s="161">
        <v>20219</v>
      </c>
      <c r="C327" s="162">
        <v>44761</v>
      </c>
      <c r="D327" s="77" t="s">
        <v>466</v>
      </c>
      <c r="E327" s="163" t="s">
        <v>467</v>
      </c>
      <c r="F327" s="77" t="s">
        <v>150</v>
      </c>
      <c r="G327" s="77" t="s">
        <v>151</v>
      </c>
      <c r="H327" s="79">
        <v>1.268</v>
      </c>
      <c r="I327" s="79">
        <v>4.3899999999999997</v>
      </c>
      <c r="J327" s="78">
        <v>5</v>
      </c>
      <c r="K327" s="79">
        <v>4</v>
      </c>
      <c r="L327" s="81">
        <v>12</v>
      </c>
      <c r="M327" s="80">
        <v>5.0419999999999998</v>
      </c>
      <c r="N327" s="79">
        <v>48</v>
      </c>
      <c r="O327" s="161">
        <v>6</v>
      </c>
      <c r="P327" s="77"/>
      <c r="Q327" s="162"/>
      <c r="R327" s="77" t="s">
        <v>366</v>
      </c>
      <c r="S327" s="77" t="s">
        <v>365</v>
      </c>
      <c r="T327" s="77"/>
    </row>
    <row r="328" spans="1:20" ht="13.5" customHeight="1" x14ac:dyDescent="0.25">
      <c r="A328" s="77" t="s">
        <v>362</v>
      </c>
      <c r="B328" s="161">
        <v>20203</v>
      </c>
      <c r="C328" s="162">
        <v>44761</v>
      </c>
      <c r="D328" s="77" t="s">
        <v>423</v>
      </c>
      <c r="E328" s="163" t="s">
        <v>424</v>
      </c>
      <c r="F328" s="77" t="s">
        <v>150</v>
      </c>
      <c r="G328" s="77" t="s">
        <v>151</v>
      </c>
      <c r="H328" s="79">
        <v>1.268</v>
      </c>
      <c r="I328" s="79">
        <v>4.3899999999999997</v>
      </c>
      <c r="J328" s="78" t="s">
        <v>113</v>
      </c>
      <c r="K328" s="79">
        <v>4.3899999999999997</v>
      </c>
      <c r="L328" s="81">
        <v>24</v>
      </c>
      <c r="M328" s="80">
        <v>10.084</v>
      </c>
      <c r="N328" s="79">
        <v>105.36</v>
      </c>
      <c r="O328" s="161">
        <v>6</v>
      </c>
      <c r="P328" s="77"/>
      <c r="Q328" s="162"/>
      <c r="R328" s="77" t="s">
        <v>366</v>
      </c>
      <c r="S328" s="77" t="s">
        <v>365</v>
      </c>
      <c r="T328" s="77" t="s">
        <v>376</v>
      </c>
    </row>
    <row r="329" spans="1:20" ht="13.5" customHeight="1" x14ac:dyDescent="0.25">
      <c r="A329" s="77" t="s">
        <v>362</v>
      </c>
      <c r="B329" s="161">
        <v>20198</v>
      </c>
      <c r="C329" s="162">
        <v>44761</v>
      </c>
      <c r="D329" s="77" t="s">
        <v>441</v>
      </c>
      <c r="E329" s="163" t="s">
        <v>442</v>
      </c>
      <c r="F329" s="77" t="s">
        <v>150</v>
      </c>
      <c r="G329" s="77" t="s">
        <v>151</v>
      </c>
      <c r="H329" s="79">
        <v>1.268</v>
      </c>
      <c r="I329" s="79">
        <v>4.3899999999999997</v>
      </c>
      <c r="J329" s="78" t="s">
        <v>113</v>
      </c>
      <c r="K329" s="79">
        <v>4.3899999999999997</v>
      </c>
      <c r="L329" s="81">
        <v>24</v>
      </c>
      <c r="M329" s="80">
        <v>10.084</v>
      </c>
      <c r="N329" s="79">
        <v>105.36</v>
      </c>
      <c r="O329" s="161">
        <v>6</v>
      </c>
      <c r="P329" s="77"/>
      <c r="Q329" s="162"/>
      <c r="R329" s="77" t="s">
        <v>366</v>
      </c>
      <c r="S329" s="77" t="s">
        <v>365</v>
      </c>
      <c r="T329" s="77" t="s">
        <v>400</v>
      </c>
    </row>
    <row r="330" spans="1:20" ht="13.5" customHeight="1" x14ac:dyDescent="0.25">
      <c r="A330" s="77" t="s">
        <v>362</v>
      </c>
      <c r="B330" s="161">
        <v>20196</v>
      </c>
      <c r="C330" s="162">
        <v>44761</v>
      </c>
      <c r="D330" s="77" t="s">
        <v>417</v>
      </c>
      <c r="E330" s="163" t="s">
        <v>418</v>
      </c>
      <c r="F330" s="77" t="s">
        <v>150</v>
      </c>
      <c r="G330" s="77" t="s">
        <v>151</v>
      </c>
      <c r="H330" s="79">
        <v>1.268</v>
      </c>
      <c r="I330" s="79">
        <v>4.3899999999999997</v>
      </c>
      <c r="J330" s="78">
        <v>13</v>
      </c>
      <c r="K330" s="79">
        <v>3.82</v>
      </c>
      <c r="L330" s="81">
        <v>12</v>
      </c>
      <c r="M330" s="80">
        <v>5.0419999999999998</v>
      </c>
      <c r="N330" s="79">
        <v>45.84</v>
      </c>
      <c r="O330" s="161">
        <v>6</v>
      </c>
      <c r="P330" s="77"/>
      <c r="Q330" s="162"/>
      <c r="R330" s="77" t="s">
        <v>366</v>
      </c>
      <c r="S330" s="77" t="s">
        <v>365</v>
      </c>
      <c r="T330" s="77" t="s">
        <v>376</v>
      </c>
    </row>
    <row r="331" spans="1:20" ht="13.5" customHeight="1" x14ac:dyDescent="0.25">
      <c r="A331" s="77"/>
      <c r="B331" s="161"/>
      <c r="C331" s="162"/>
      <c r="D331" s="77"/>
      <c r="E331" s="163"/>
      <c r="F331" s="77"/>
      <c r="G331" s="77"/>
      <c r="H331" s="79"/>
      <c r="I331" s="79"/>
      <c r="J331" s="78"/>
      <c r="K331" s="79"/>
      <c r="L331" s="81"/>
      <c r="M331" s="80"/>
      <c r="N331" s="79"/>
      <c r="O331" s="161"/>
      <c r="P331" s="77"/>
      <c r="Q331" s="162"/>
      <c r="R331" s="77"/>
      <c r="S331" s="77"/>
      <c r="T331" s="77"/>
    </row>
    <row r="332" spans="1:20" ht="13.5" customHeight="1" x14ac:dyDescent="0.25">
      <c r="A332" s="77"/>
      <c r="B332" s="161"/>
      <c r="C332" s="162"/>
      <c r="D332" s="77"/>
      <c r="E332" s="163"/>
      <c r="F332" s="77"/>
      <c r="G332" s="77"/>
      <c r="H332" s="79"/>
      <c r="I332" s="79"/>
      <c r="J332" s="78"/>
      <c r="K332" s="79"/>
      <c r="L332" s="81"/>
      <c r="M332" s="80"/>
      <c r="N332" s="79"/>
      <c r="O332" s="161"/>
      <c r="P332" s="77"/>
      <c r="Q332" s="162"/>
      <c r="R332" s="77"/>
      <c r="S332" s="77"/>
      <c r="T332" s="77"/>
    </row>
    <row r="333" spans="1:20" ht="13.5" customHeight="1" x14ac:dyDescent="0.25">
      <c r="A333" s="77"/>
      <c r="B333" s="161"/>
      <c r="C333" s="162"/>
      <c r="D333" s="77"/>
      <c r="E333" s="163"/>
      <c r="F333" s="77"/>
      <c r="G333" s="77"/>
      <c r="H333" s="79"/>
      <c r="I333" s="79"/>
      <c r="J333" s="78"/>
      <c r="K333" s="79"/>
      <c r="L333" s="81"/>
      <c r="M333" s="80"/>
      <c r="N333" s="79"/>
      <c r="O333" s="161"/>
      <c r="P333" s="77"/>
      <c r="Q333" s="162"/>
      <c r="R333" s="77"/>
      <c r="S333" s="77"/>
      <c r="T333" s="77"/>
    </row>
    <row r="334" spans="1:20" ht="13.5" customHeight="1" x14ac:dyDescent="0.25">
      <c r="A334" s="77" t="s">
        <v>362</v>
      </c>
      <c r="B334" s="161">
        <v>20222</v>
      </c>
      <c r="C334" s="162">
        <v>44761</v>
      </c>
      <c r="D334" s="77" t="s">
        <v>453</v>
      </c>
      <c r="E334" s="163" t="s">
        <v>454</v>
      </c>
      <c r="F334" s="77" t="s">
        <v>215</v>
      </c>
      <c r="G334" s="77" t="s">
        <v>216</v>
      </c>
      <c r="H334" s="79">
        <v>1.43</v>
      </c>
      <c r="I334" s="79">
        <v>4.3899999999999997</v>
      </c>
      <c r="J334" s="78">
        <v>5</v>
      </c>
      <c r="K334" s="79">
        <v>4</v>
      </c>
      <c r="L334" s="81">
        <v>6</v>
      </c>
      <c r="M334" s="80">
        <v>2.5209999999999999</v>
      </c>
      <c r="N334" s="79">
        <v>24</v>
      </c>
      <c r="O334" s="161">
        <v>6</v>
      </c>
      <c r="P334" s="77"/>
      <c r="Q334" s="162"/>
      <c r="R334" s="77" t="s">
        <v>366</v>
      </c>
      <c r="S334" s="77"/>
      <c r="T334" s="77"/>
    </row>
    <row r="335" spans="1:20" ht="13.5" customHeight="1" x14ac:dyDescent="0.25">
      <c r="A335" s="77" t="s">
        <v>362</v>
      </c>
      <c r="B335" s="161">
        <v>20193</v>
      </c>
      <c r="C335" s="162">
        <v>44761</v>
      </c>
      <c r="D335" s="77" t="s">
        <v>427</v>
      </c>
      <c r="E335" s="163" t="s">
        <v>428</v>
      </c>
      <c r="F335" s="77" t="s">
        <v>215</v>
      </c>
      <c r="G335" s="77" t="s">
        <v>216</v>
      </c>
      <c r="H335" s="79">
        <v>1.43</v>
      </c>
      <c r="I335" s="79">
        <v>4.3899999999999997</v>
      </c>
      <c r="J335" s="78">
        <v>5</v>
      </c>
      <c r="K335" s="79">
        <v>4</v>
      </c>
      <c r="L335" s="81">
        <v>6</v>
      </c>
      <c r="M335" s="80">
        <v>2.5209999999999999</v>
      </c>
      <c r="N335" s="79">
        <v>24</v>
      </c>
      <c r="O335" s="161">
        <v>6</v>
      </c>
      <c r="P335" s="77"/>
      <c r="Q335" s="162"/>
      <c r="R335" s="77" t="s">
        <v>366</v>
      </c>
      <c r="S335" s="77"/>
      <c r="T335" s="77"/>
    </row>
    <row r="336" spans="1:20" ht="13.5" customHeight="1" x14ac:dyDescent="0.25">
      <c r="A336" s="77" t="s">
        <v>362</v>
      </c>
      <c r="B336" s="161">
        <v>20203</v>
      </c>
      <c r="C336" s="162">
        <v>44761</v>
      </c>
      <c r="D336" s="77" t="s">
        <v>423</v>
      </c>
      <c r="E336" s="163" t="s">
        <v>424</v>
      </c>
      <c r="F336" s="77" t="s">
        <v>215</v>
      </c>
      <c r="G336" s="77" t="s">
        <v>216</v>
      </c>
      <c r="H336" s="79">
        <v>1.43</v>
      </c>
      <c r="I336" s="79">
        <v>4.3899999999999997</v>
      </c>
      <c r="J336" s="78" t="s">
        <v>113</v>
      </c>
      <c r="K336" s="79">
        <v>4.3899999999999997</v>
      </c>
      <c r="L336" s="81">
        <v>24</v>
      </c>
      <c r="M336" s="80">
        <v>10.084</v>
      </c>
      <c r="N336" s="79">
        <v>105.36</v>
      </c>
      <c r="O336" s="161">
        <v>6</v>
      </c>
      <c r="P336" s="77"/>
      <c r="Q336" s="162"/>
      <c r="R336" s="77" t="s">
        <v>366</v>
      </c>
      <c r="S336" s="77" t="s">
        <v>365</v>
      </c>
      <c r="T336" s="77" t="s">
        <v>376</v>
      </c>
    </row>
    <row r="337" spans="1:20" ht="13.5" customHeight="1" x14ac:dyDescent="0.25">
      <c r="A337" s="77" t="s">
        <v>362</v>
      </c>
      <c r="B337" s="161">
        <v>20231</v>
      </c>
      <c r="C337" s="162">
        <v>44762</v>
      </c>
      <c r="D337" s="77" t="s">
        <v>458</v>
      </c>
      <c r="E337" s="163" t="s">
        <v>459</v>
      </c>
      <c r="F337" s="77" t="s">
        <v>215</v>
      </c>
      <c r="G337" s="77" t="s">
        <v>216</v>
      </c>
      <c r="H337" s="79">
        <v>1.43</v>
      </c>
      <c r="I337" s="79">
        <v>4.3899999999999997</v>
      </c>
      <c r="J337" s="78">
        <v>13</v>
      </c>
      <c r="K337" s="79">
        <v>3.82</v>
      </c>
      <c r="L337" s="81">
        <v>18</v>
      </c>
      <c r="M337" s="80">
        <v>7.5629999999999997</v>
      </c>
      <c r="N337" s="79">
        <v>68.760000000000005</v>
      </c>
      <c r="O337" s="161">
        <v>6</v>
      </c>
      <c r="P337" s="77"/>
      <c r="Q337" s="162"/>
      <c r="R337" s="77" t="s">
        <v>366</v>
      </c>
      <c r="S337" s="77" t="s">
        <v>365</v>
      </c>
      <c r="T337" s="77" t="s">
        <v>376</v>
      </c>
    </row>
    <row r="338" spans="1:20" ht="13.5" customHeight="1" x14ac:dyDescent="0.25">
      <c r="A338" s="77" t="s">
        <v>362</v>
      </c>
      <c r="B338" s="161">
        <v>20209</v>
      </c>
      <c r="C338" s="162">
        <v>44761</v>
      </c>
      <c r="D338" s="77" t="s">
        <v>425</v>
      </c>
      <c r="E338" s="163" t="s">
        <v>426</v>
      </c>
      <c r="F338" s="77" t="s">
        <v>215</v>
      </c>
      <c r="G338" s="77" t="s">
        <v>216</v>
      </c>
      <c r="H338" s="79">
        <v>1.43</v>
      </c>
      <c r="I338" s="79">
        <v>4.3899999999999997</v>
      </c>
      <c r="J338" s="78">
        <v>9.6</v>
      </c>
      <c r="K338" s="79">
        <v>3.97</v>
      </c>
      <c r="L338" s="81">
        <v>12</v>
      </c>
      <c r="M338" s="80">
        <v>5.0419999999999998</v>
      </c>
      <c r="N338" s="79">
        <v>47.64</v>
      </c>
      <c r="O338" s="161">
        <v>6</v>
      </c>
      <c r="P338" s="77"/>
      <c r="Q338" s="162"/>
      <c r="R338" s="77" t="s">
        <v>366</v>
      </c>
      <c r="S338" s="77" t="s">
        <v>365</v>
      </c>
      <c r="T338" s="77" t="s">
        <v>400</v>
      </c>
    </row>
    <row r="339" spans="1:20" ht="13.5" customHeight="1" x14ac:dyDescent="0.25">
      <c r="A339" s="77" t="s">
        <v>362</v>
      </c>
      <c r="B339" s="161">
        <v>20196</v>
      </c>
      <c r="C339" s="162">
        <v>44761</v>
      </c>
      <c r="D339" s="77" t="s">
        <v>417</v>
      </c>
      <c r="E339" s="163" t="s">
        <v>418</v>
      </c>
      <c r="F339" s="77" t="s">
        <v>215</v>
      </c>
      <c r="G339" s="77" t="s">
        <v>216</v>
      </c>
      <c r="H339" s="79">
        <v>1.43</v>
      </c>
      <c r="I339" s="79">
        <v>4.3899999999999997</v>
      </c>
      <c r="J339" s="78">
        <v>13</v>
      </c>
      <c r="K339" s="79">
        <v>3.82</v>
      </c>
      <c r="L339" s="81">
        <v>12</v>
      </c>
      <c r="M339" s="80">
        <v>5.0419999999999998</v>
      </c>
      <c r="N339" s="79">
        <v>45.84</v>
      </c>
      <c r="O339" s="161">
        <v>6</v>
      </c>
      <c r="P339" s="77"/>
      <c r="Q339" s="162"/>
      <c r="R339" s="77" t="s">
        <v>366</v>
      </c>
      <c r="S339" s="77" t="s">
        <v>365</v>
      </c>
      <c r="T339" s="77" t="s">
        <v>376</v>
      </c>
    </row>
    <row r="340" spans="1:20" ht="13.5" customHeight="1" x14ac:dyDescent="0.25">
      <c r="A340" s="77" t="s">
        <v>362</v>
      </c>
      <c r="B340" s="161">
        <v>20214</v>
      </c>
      <c r="C340" s="162">
        <v>44761</v>
      </c>
      <c r="D340" s="77" t="s">
        <v>443</v>
      </c>
      <c r="E340" s="163" t="s">
        <v>444</v>
      </c>
      <c r="F340" s="77" t="s">
        <v>215</v>
      </c>
      <c r="G340" s="77" t="s">
        <v>216</v>
      </c>
      <c r="H340" s="79">
        <v>1.43</v>
      </c>
      <c r="I340" s="79">
        <v>0</v>
      </c>
      <c r="J340" s="78" t="s">
        <v>113</v>
      </c>
      <c r="K340" s="79">
        <v>0</v>
      </c>
      <c r="L340" s="81">
        <v>60</v>
      </c>
      <c r="M340" s="80">
        <v>25.21</v>
      </c>
      <c r="N340" s="79" t="s">
        <v>113</v>
      </c>
      <c r="O340" s="161">
        <v>6</v>
      </c>
      <c r="P340" s="77"/>
      <c r="Q340" s="162"/>
      <c r="R340" s="77" t="s">
        <v>366</v>
      </c>
      <c r="S340" s="77" t="s">
        <v>365</v>
      </c>
      <c r="T340" s="77" t="s">
        <v>376</v>
      </c>
    </row>
    <row r="341" spans="1:20" ht="13.5" customHeight="1" x14ac:dyDescent="0.25">
      <c r="A341" s="77" t="s">
        <v>362</v>
      </c>
      <c r="B341" s="161">
        <v>20216</v>
      </c>
      <c r="C341" s="162">
        <v>44761</v>
      </c>
      <c r="D341" s="77" t="s">
        <v>455</v>
      </c>
      <c r="E341" s="163" t="s">
        <v>456</v>
      </c>
      <c r="F341" s="77" t="s">
        <v>215</v>
      </c>
      <c r="G341" s="77" t="s">
        <v>216</v>
      </c>
      <c r="H341" s="79">
        <v>1.43</v>
      </c>
      <c r="I341" s="79">
        <v>4.3899999999999997</v>
      </c>
      <c r="J341" s="78">
        <v>9.6</v>
      </c>
      <c r="K341" s="79">
        <v>3.97</v>
      </c>
      <c r="L341" s="81">
        <v>12</v>
      </c>
      <c r="M341" s="80">
        <v>5.0419999999999998</v>
      </c>
      <c r="N341" s="79">
        <v>47.64</v>
      </c>
      <c r="O341" s="161">
        <v>6</v>
      </c>
      <c r="P341" s="77"/>
      <c r="Q341" s="162"/>
      <c r="R341" s="77" t="s">
        <v>366</v>
      </c>
      <c r="S341" s="77"/>
      <c r="T341" s="77" t="s">
        <v>457</v>
      </c>
    </row>
    <row r="342" spans="1:20" ht="13.5" customHeight="1" x14ac:dyDescent="0.25">
      <c r="A342" s="77" t="s">
        <v>362</v>
      </c>
      <c r="B342" s="161">
        <v>20211</v>
      </c>
      <c r="C342" s="162">
        <v>44761</v>
      </c>
      <c r="D342" s="77" t="s">
        <v>468</v>
      </c>
      <c r="E342" s="163" t="s">
        <v>469</v>
      </c>
      <c r="F342" s="77" t="s">
        <v>215</v>
      </c>
      <c r="G342" s="77" t="s">
        <v>216</v>
      </c>
      <c r="H342" s="79">
        <v>1.43</v>
      </c>
      <c r="I342" s="79">
        <v>4.3899999999999997</v>
      </c>
      <c r="J342" s="78">
        <v>13</v>
      </c>
      <c r="K342" s="79">
        <v>3.82</v>
      </c>
      <c r="L342" s="81">
        <v>24</v>
      </c>
      <c r="M342" s="80">
        <v>10.084</v>
      </c>
      <c r="N342" s="79">
        <v>91.68</v>
      </c>
      <c r="O342" s="161">
        <v>6</v>
      </c>
      <c r="P342" s="77"/>
      <c r="Q342" s="162"/>
      <c r="R342" s="77" t="s">
        <v>366</v>
      </c>
      <c r="S342" s="77" t="s">
        <v>365</v>
      </c>
      <c r="T342" s="77" t="s">
        <v>376</v>
      </c>
    </row>
    <row r="343" spans="1:20" ht="13.5" customHeight="1" x14ac:dyDescent="0.25">
      <c r="A343" s="77" t="s">
        <v>362</v>
      </c>
      <c r="B343" s="161">
        <v>20205</v>
      </c>
      <c r="C343" s="162">
        <v>44761</v>
      </c>
      <c r="D343" s="77" t="s">
        <v>437</v>
      </c>
      <c r="E343" s="163" t="s">
        <v>438</v>
      </c>
      <c r="F343" s="77" t="s">
        <v>217</v>
      </c>
      <c r="G343" s="77" t="s">
        <v>218</v>
      </c>
      <c r="H343" s="79">
        <v>1.663</v>
      </c>
      <c r="I343" s="79">
        <v>4.3899999999999997</v>
      </c>
      <c r="J343" s="78">
        <v>5</v>
      </c>
      <c r="K343" s="79">
        <v>4.17</v>
      </c>
      <c r="L343" s="81">
        <v>12</v>
      </c>
      <c r="M343" s="80">
        <v>4.7779999999999996</v>
      </c>
      <c r="N343" s="79">
        <v>50.04</v>
      </c>
      <c r="O343" s="161">
        <v>6</v>
      </c>
      <c r="P343" s="77"/>
      <c r="Q343" s="162"/>
      <c r="R343" s="77" t="s">
        <v>366</v>
      </c>
      <c r="S343" s="77"/>
      <c r="T343" s="77"/>
    </row>
    <row r="344" spans="1:20" ht="13.5" customHeight="1" x14ac:dyDescent="0.25">
      <c r="A344" s="77" t="s">
        <v>362</v>
      </c>
      <c r="B344" s="161">
        <v>20224</v>
      </c>
      <c r="C344" s="162">
        <v>44761</v>
      </c>
      <c r="D344" s="77" t="s">
        <v>464</v>
      </c>
      <c r="E344" s="163" t="s">
        <v>465</v>
      </c>
      <c r="F344" s="77" t="s">
        <v>217</v>
      </c>
      <c r="G344" s="77" t="s">
        <v>218</v>
      </c>
      <c r="H344" s="79">
        <v>1.663</v>
      </c>
      <c r="I344" s="79">
        <v>4.3899999999999997</v>
      </c>
      <c r="J344" s="78">
        <v>5</v>
      </c>
      <c r="K344" s="79">
        <v>4</v>
      </c>
      <c r="L344" s="81">
        <v>6</v>
      </c>
      <c r="M344" s="80">
        <v>2.4129999999999998</v>
      </c>
      <c r="N344" s="79">
        <v>24</v>
      </c>
      <c r="O344" s="161">
        <v>6</v>
      </c>
      <c r="P344" s="77"/>
      <c r="Q344" s="162"/>
      <c r="R344" s="77" t="s">
        <v>366</v>
      </c>
      <c r="S344" s="77"/>
      <c r="T344" s="77"/>
    </row>
    <row r="345" spans="1:20" ht="13.5" customHeight="1" x14ac:dyDescent="0.25">
      <c r="A345" s="77" t="s">
        <v>362</v>
      </c>
      <c r="B345" s="161">
        <v>20201</v>
      </c>
      <c r="C345" s="162">
        <v>44761</v>
      </c>
      <c r="D345" s="77" t="s">
        <v>439</v>
      </c>
      <c r="E345" s="163" t="s">
        <v>440</v>
      </c>
      <c r="F345" s="77" t="s">
        <v>217</v>
      </c>
      <c r="G345" s="77" t="s">
        <v>218</v>
      </c>
      <c r="H345" s="79">
        <v>1.663</v>
      </c>
      <c r="I345" s="79">
        <v>4.3899999999999997</v>
      </c>
      <c r="J345" s="78">
        <v>13</v>
      </c>
      <c r="K345" s="79">
        <v>3.82</v>
      </c>
      <c r="L345" s="81">
        <v>6</v>
      </c>
      <c r="M345" s="80">
        <v>2.3889999999999998</v>
      </c>
      <c r="N345" s="79">
        <v>22.92</v>
      </c>
      <c r="O345" s="161">
        <v>6</v>
      </c>
      <c r="P345" s="77"/>
      <c r="Q345" s="162"/>
      <c r="R345" s="77" t="s">
        <v>366</v>
      </c>
      <c r="S345" s="77" t="s">
        <v>365</v>
      </c>
      <c r="T345" s="77"/>
    </row>
    <row r="346" spans="1:20" ht="13.5" customHeight="1" x14ac:dyDescent="0.25">
      <c r="A346" s="77" t="s">
        <v>362</v>
      </c>
      <c r="B346" s="161">
        <v>20219</v>
      </c>
      <c r="C346" s="162">
        <v>44761</v>
      </c>
      <c r="D346" s="77" t="s">
        <v>466</v>
      </c>
      <c r="E346" s="163" t="s">
        <v>467</v>
      </c>
      <c r="F346" s="77" t="s">
        <v>217</v>
      </c>
      <c r="G346" s="77" t="s">
        <v>218</v>
      </c>
      <c r="H346" s="79">
        <v>1.663</v>
      </c>
      <c r="I346" s="79">
        <v>4.3899999999999997</v>
      </c>
      <c r="J346" s="78">
        <v>5</v>
      </c>
      <c r="K346" s="79">
        <v>4</v>
      </c>
      <c r="L346" s="81">
        <v>12</v>
      </c>
      <c r="M346" s="80">
        <v>4.8259999999999996</v>
      </c>
      <c r="N346" s="79">
        <v>48</v>
      </c>
      <c r="O346" s="161">
        <v>6</v>
      </c>
      <c r="P346" s="77"/>
      <c r="Q346" s="162"/>
      <c r="R346" s="77" t="s">
        <v>366</v>
      </c>
      <c r="S346" s="77" t="s">
        <v>365</v>
      </c>
      <c r="T346" s="77"/>
    </row>
    <row r="347" spans="1:20" ht="13.5" customHeight="1" x14ac:dyDescent="0.25">
      <c r="A347" s="77" t="s">
        <v>362</v>
      </c>
      <c r="B347" s="161">
        <v>20203</v>
      </c>
      <c r="C347" s="162">
        <v>44761</v>
      </c>
      <c r="D347" s="77" t="s">
        <v>423</v>
      </c>
      <c r="E347" s="163" t="s">
        <v>424</v>
      </c>
      <c r="F347" s="77" t="s">
        <v>217</v>
      </c>
      <c r="G347" s="77" t="s">
        <v>218</v>
      </c>
      <c r="H347" s="79">
        <v>1.663</v>
      </c>
      <c r="I347" s="79">
        <v>4.3899999999999997</v>
      </c>
      <c r="J347" s="78" t="s">
        <v>113</v>
      </c>
      <c r="K347" s="79">
        <v>4.3899999999999997</v>
      </c>
      <c r="L347" s="81">
        <v>12</v>
      </c>
      <c r="M347" s="80">
        <v>4.8259999999999996</v>
      </c>
      <c r="N347" s="79">
        <v>52.68</v>
      </c>
      <c r="O347" s="161">
        <v>6</v>
      </c>
      <c r="P347" s="77"/>
      <c r="Q347" s="162"/>
      <c r="R347" s="77" t="s">
        <v>366</v>
      </c>
      <c r="S347" s="77" t="s">
        <v>365</v>
      </c>
      <c r="T347" s="77" t="s">
        <v>376</v>
      </c>
    </row>
    <row r="348" spans="1:20" ht="13.5" customHeight="1" x14ac:dyDescent="0.25">
      <c r="A348" s="77" t="s">
        <v>362</v>
      </c>
      <c r="B348" s="161">
        <v>20231</v>
      </c>
      <c r="C348" s="162">
        <v>44762</v>
      </c>
      <c r="D348" s="77" t="s">
        <v>458</v>
      </c>
      <c r="E348" s="163" t="s">
        <v>459</v>
      </c>
      <c r="F348" s="77" t="s">
        <v>217</v>
      </c>
      <c r="G348" s="77" t="s">
        <v>218</v>
      </c>
      <c r="H348" s="79">
        <v>1.663</v>
      </c>
      <c r="I348" s="79">
        <v>4.3899999999999997</v>
      </c>
      <c r="J348" s="78">
        <v>13</v>
      </c>
      <c r="K348" s="79">
        <v>3.82</v>
      </c>
      <c r="L348" s="81">
        <v>18</v>
      </c>
      <c r="M348" s="80">
        <v>7.2389999999999999</v>
      </c>
      <c r="N348" s="79">
        <v>68.760000000000005</v>
      </c>
      <c r="O348" s="161">
        <v>6</v>
      </c>
      <c r="P348" s="77"/>
      <c r="Q348" s="162"/>
      <c r="R348" s="77" t="s">
        <v>366</v>
      </c>
      <c r="S348" s="77" t="s">
        <v>365</v>
      </c>
      <c r="T348" s="77" t="s">
        <v>376</v>
      </c>
    </row>
    <row r="349" spans="1:20" ht="13.5" customHeight="1" x14ac:dyDescent="0.25">
      <c r="A349" s="77" t="s">
        <v>362</v>
      </c>
      <c r="B349" s="161">
        <v>20198</v>
      </c>
      <c r="C349" s="162">
        <v>44761</v>
      </c>
      <c r="D349" s="77" t="s">
        <v>441</v>
      </c>
      <c r="E349" s="163" t="s">
        <v>442</v>
      </c>
      <c r="F349" s="77" t="s">
        <v>217</v>
      </c>
      <c r="G349" s="77" t="s">
        <v>218</v>
      </c>
      <c r="H349" s="79">
        <v>1.663</v>
      </c>
      <c r="I349" s="79">
        <v>4.3899999999999997</v>
      </c>
      <c r="J349" s="78" t="s">
        <v>113</v>
      </c>
      <c r="K349" s="79">
        <v>4.3899999999999997</v>
      </c>
      <c r="L349" s="81">
        <v>18</v>
      </c>
      <c r="M349" s="80">
        <v>7.5629999999999997</v>
      </c>
      <c r="N349" s="79">
        <v>79.02</v>
      </c>
      <c r="O349" s="161">
        <v>6</v>
      </c>
      <c r="P349" s="77"/>
      <c r="Q349" s="162"/>
      <c r="R349" s="77" t="s">
        <v>366</v>
      </c>
      <c r="S349" s="77" t="s">
        <v>365</v>
      </c>
      <c r="T349" s="77" t="s">
        <v>400</v>
      </c>
    </row>
    <row r="350" spans="1:20" ht="13.5" customHeight="1" x14ac:dyDescent="0.25">
      <c r="A350" s="77" t="s">
        <v>362</v>
      </c>
      <c r="B350" s="161">
        <v>20209</v>
      </c>
      <c r="C350" s="162">
        <v>44761</v>
      </c>
      <c r="D350" s="77" t="s">
        <v>425</v>
      </c>
      <c r="E350" s="163" t="s">
        <v>426</v>
      </c>
      <c r="F350" s="77" t="s">
        <v>217</v>
      </c>
      <c r="G350" s="77" t="s">
        <v>218</v>
      </c>
      <c r="H350" s="79">
        <v>1.663</v>
      </c>
      <c r="I350" s="79">
        <v>4.3899999999999997</v>
      </c>
      <c r="J350" s="78">
        <v>9.6</v>
      </c>
      <c r="K350" s="79">
        <v>3.97</v>
      </c>
      <c r="L350" s="81">
        <v>6</v>
      </c>
      <c r="M350" s="80">
        <v>2.4129999999999998</v>
      </c>
      <c r="N350" s="79">
        <v>23.82</v>
      </c>
      <c r="O350" s="161">
        <v>6</v>
      </c>
      <c r="P350" s="77"/>
      <c r="Q350" s="162"/>
      <c r="R350" s="77" t="s">
        <v>366</v>
      </c>
      <c r="S350" s="77" t="s">
        <v>365</v>
      </c>
      <c r="T350" s="77" t="s">
        <v>400</v>
      </c>
    </row>
    <row r="351" spans="1:20" ht="13.5" customHeight="1" x14ac:dyDescent="0.25">
      <c r="A351" s="77" t="s">
        <v>362</v>
      </c>
      <c r="B351" s="161">
        <v>20200</v>
      </c>
      <c r="C351" s="162">
        <v>44761</v>
      </c>
      <c r="D351" s="77" t="s">
        <v>419</v>
      </c>
      <c r="E351" s="163" t="s">
        <v>420</v>
      </c>
      <c r="F351" s="77" t="s">
        <v>217</v>
      </c>
      <c r="G351" s="77" t="s">
        <v>218</v>
      </c>
      <c r="H351" s="79">
        <v>1.663</v>
      </c>
      <c r="I351" s="79">
        <v>4.3899999999999997</v>
      </c>
      <c r="J351" s="78">
        <v>13</v>
      </c>
      <c r="K351" s="79">
        <v>3.82</v>
      </c>
      <c r="L351" s="81">
        <v>12</v>
      </c>
      <c r="M351" s="80">
        <v>4.8259999999999996</v>
      </c>
      <c r="N351" s="79">
        <v>45.84</v>
      </c>
      <c r="O351" s="161">
        <v>6</v>
      </c>
      <c r="P351" s="77"/>
      <c r="Q351" s="162"/>
      <c r="R351" s="77" t="s">
        <v>366</v>
      </c>
      <c r="S351" s="77" t="s">
        <v>365</v>
      </c>
      <c r="T351" s="77" t="s">
        <v>376</v>
      </c>
    </row>
    <row r="352" spans="1:20" ht="13.5" customHeight="1" x14ac:dyDescent="0.25">
      <c r="A352" s="77" t="s">
        <v>362</v>
      </c>
      <c r="B352" s="161">
        <v>20196</v>
      </c>
      <c r="C352" s="162">
        <v>44761</v>
      </c>
      <c r="D352" s="77" t="s">
        <v>417</v>
      </c>
      <c r="E352" s="163" t="s">
        <v>418</v>
      </c>
      <c r="F352" s="77" t="s">
        <v>217</v>
      </c>
      <c r="G352" s="77" t="s">
        <v>218</v>
      </c>
      <c r="H352" s="79">
        <v>1.663</v>
      </c>
      <c r="I352" s="79">
        <v>4.3899999999999997</v>
      </c>
      <c r="J352" s="78">
        <v>13</v>
      </c>
      <c r="K352" s="79">
        <v>3.82</v>
      </c>
      <c r="L352" s="81">
        <v>6</v>
      </c>
      <c r="M352" s="80">
        <v>2.4129999999999998</v>
      </c>
      <c r="N352" s="79">
        <v>22.92</v>
      </c>
      <c r="O352" s="161">
        <v>6</v>
      </c>
      <c r="P352" s="77"/>
      <c r="Q352" s="162"/>
      <c r="R352" s="77" t="s">
        <v>366</v>
      </c>
      <c r="S352" s="77" t="s">
        <v>365</v>
      </c>
      <c r="T352" s="77" t="s">
        <v>376</v>
      </c>
    </row>
    <row r="353" spans="1:20" ht="13.5" customHeight="1" x14ac:dyDescent="0.25">
      <c r="A353" s="77" t="s">
        <v>362</v>
      </c>
      <c r="B353" s="161">
        <v>20217</v>
      </c>
      <c r="C353" s="162">
        <v>44761</v>
      </c>
      <c r="D353" s="77" t="s">
        <v>449</v>
      </c>
      <c r="E353" s="163" t="s">
        <v>450</v>
      </c>
      <c r="F353" s="77" t="s">
        <v>217</v>
      </c>
      <c r="G353" s="77" t="s">
        <v>218</v>
      </c>
      <c r="H353" s="79">
        <v>1.663</v>
      </c>
      <c r="I353" s="79">
        <v>4.3899999999999997</v>
      </c>
      <c r="J353" s="78" t="s">
        <v>113</v>
      </c>
      <c r="K353" s="79">
        <v>4.3899999999999997</v>
      </c>
      <c r="L353" s="81">
        <v>6</v>
      </c>
      <c r="M353" s="80">
        <v>2.4129999999999998</v>
      </c>
      <c r="N353" s="79">
        <v>26.34</v>
      </c>
      <c r="O353" s="161">
        <v>6</v>
      </c>
      <c r="P353" s="77"/>
      <c r="Q353" s="162"/>
      <c r="R353" s="77" t="s">
        <v>366</v>
      </c>
      <c r="S353" s="77"/>
      <c r="T353" s="77"/>
    </row>
    <row r="354" spans="1:20" ht="13.5" customHeight="1" x14ac:dyDescent="0.25">
      <c r="A354" s="77"/>
      <c r="B354" s="161"/>
      <c r="C354" s="162"/>
      <c r="D354" s="77"/>
      <c r="E354" s="163"/>
      <c r="F354" s="77"/>
      <c r="G354" s="77"/>
      <c r="H354" s="79"/>
      <c r="I354" s="79"/>
      <c r="J354" s="78"/>
      <c r="K354" s="79"/>
      <c r="L354" s="81"/>
      <c r="M354" s="80"/>
      <c r="N354" s="79"/>
      <c r="O354" s="161"/>
      <c r="P354" s="77"/>
      <c r="Q354" s="162"/>
      <c r="R354" s="77"/>
      <c r="S354" s="77"/>
      <c r="T354" s="77"/>
    </row>
    <row r="355" spans="1:20" ht="13.5" customHeight="1" x14ac:dyDescent="0.25">
      <c r="A355" s="77"/>
      <c r="B355" s="161"/>
      <c r="C355" s="162"/>
      <c r="D355" s="77"/>
      <c r="E355" s="163"/>
      <c r="F355" s="77"/>
      <c r="G355" s="77"/>
      <c r="H355" s="79"/>
      <c r="I355" s="79"/>
      <c r="J355" s="78"/>
      <c r="K355" s="79"/>
      <c r="L355" s="81"/>
      <c r="M355" s="80"/>
      <c r="N355" s="79"/>
      <c r="O355" s="161"/>
      <c r="P355" s="77"/>
      <c r="Q355" s="162"/>
      <c r="R355" s="77"/>
      <c r="S355" s="77"/>
      <c r="T355" s="77"/>
    </row>
    <row r="356" spans="1:20" ht="13.5" customHeight="1" x14ac:dyDescent="0.25">
      <c r="A356" s="77"/>
      <c r="B356" s="161"/>
      <c r="C356" s="162"/>
      <c r="D356" s="77"/>
      <c r="E356" s="163"/>
      <c r="F356" s="77"/>
      <c r="G356" s="77"/>
      <c r="H356" s="79"/>
      <c r="I356" s="79"/>
      <c r="J356" s="78"/>
      <c r="K356" s="79"/>
      <c r="L356" s="81"/>
      <c r="M356" s="80"/>
      <c r="N356" s="79"/>
      <c r="O356" s="161"/>
      <c r="P356" s="77"/>
      <c r="Q356" s="162"/>
      <c r="R356" s="77"/>
      <c r="S356" s="77"/>
      <c r="T356" s="77"/>
    </row>
    <row r="357" spans="1:20" ht="13.5" customHeight="1" x14ac:dyDescent="0.25">
      <c r="A357" s="77"/>
      <c r="B357" s="161"/>
      <c r="C357" s="162"/>
      <c r="D357" s="77"/>
      <c r="E357" s="163"/>
      <c r="F357" s="77"/>
      <c r="G357" s="77"/>
      <c r="H357" s="79"/>
      <c r="I357" s="79"/>
      <c r="J357" s="78"/>
      <c r="K357" s="79"/>
      <c r="L357" s="81"/>
      <c r="M357" s="80"/>
      <c r="N357" s="79"/>
      <c r="O357" s="161"/>
      <c r="P357" s="77"/>
      <c r="Q357" s="162"/>
      <c r="R357" s="77"/>
      <c r="S357" s="77"/>
      <c r="T357" s="77"/>
    </row>
    <row r="358" spans="1:20" ht="13.5" customHeight="1" x14ac:dyDescent="0.25">
      <c r="A358" s="77"/>
      <c r="B358" s="161"/>
      <c r="C358" s="162"/>
      <c r="D358" s="77"/>
      <c r="E358" s="163"/>
      <c r="F358" s="77"/>
      <c r="G358" s="77"/>
      <c r="H358" s="79"/>
      <c r="I358" s="79"/>
      <c r="J358" s="78"/>
      <c r="K358" s="79"/>
      <c r="L358" s="81"/>
      <c r="M358" s="80"/>
      <c r="N358" s="79"/>
      <c r="O358" s="161"/>
      <c r="P358" s="77"/>
      <c r="Q358" s="162"/>
      <c r="R358" s="77"/>
      <c r="S358" s="77"/>
      <c r="T358" s="77"/>
    </row>
    <row r="359" spans="1:20" ht="13.5" customHeight="1" x14ac:dyDescent="0.25">
      <c r="A359" s="77"/>
      <c r="B359" s="161"/>
      <c r="C359" s="162"/>
      <c r="D359" s="77"/>
      <c r="E359" s="163"/>
      <c r="F359" s="77"/>
      <c r="G359" s="77"/>
      <c r="H359" s="79"/>
      <c r="I359" s="79"/>
      <c r="J359" s="78"/>
      <c r="K359" s="79"/>
      <c r="L359" s="81"/>
      <c r="M359" s="80"/>
      <c r="N359" s="79"/>
      <c r="O359" s="161"/>
      <c r="P359" s="77"/>
      <c r="Q359" s="162"/>
      <c r="R359" s="77"/>
      <c r="S359" s="77"/>
      <c r="T359" s="77"/>
    </row>
    <row r="360" spans="1:20" ht="13.5" customHeight="1" x14ac:dyDescent="0.25">
      <c r="A360" s="77" t="s">
        <v>362</v>
      </c>
      <c r="B360" s="161">
        <v>20205</v>
      </c>
      <c r="C360" s="162">
        <v>44761</v>
      </c>
      <c r="D360" s="77" t="s">
        <v>437</v>
      </c>
      <c r="E360" s="163" t="s">
        <v>438</v>
      </c>
      <c r="F360" s="77" t="s">
        <v>152</v>
      </c>
      <c r="G360" s="77" t="s">
        <v>153</v>
      </c>
      <c r="H360" s="79">
        <v>2</v>
      </c>
      <c r="I360" s="79">
        <v>4.3899999999999997</v>
      </c>
      <c r="J360" s="78">
        <v>5</v>
      </c>
      <c r="K360" s="79">
        <v>4.17</v>
      </c>
      <c r="L360" s="81">
        <v>12</v>
      </c>
      <c r="M360" s="80">
        <v>4.7779999999999996</v>
      </c>
      <c r="N360" s="79">
        <v>50.04</v>
      </c>
      <c r="O360" s="161">
        <v>6</v>
      </c>
      <c r="P360" s="77"/>
      <c r="Q360" s="162"/>
      <c r="R360" s="77" t="s">
        <v>366</v>
      </c>
      <c r="S360" s="77"/>
      <c r="T360" s="77"/>
    </row>
    <row r="361" spans="1:20" ht="13.5" customHeight="1" x14ac:dyDescent="0.25">
      <c r="A361" s="77" t="s">
        <v>362</v>
      </c>
      <c r="B361" s="161">
        <v>20224</v>
      </c>
      <c r="C361" s="162">
        <v>44761</v>
      </c>
      <c r="D361" s="77" t="s">
        <v>464</v>
      </c>
      <c r="E361" s="163" t="s">
        <v>465</v>
      </c>
      <c r="F361" s="77" t="s">
        <v>152</v>
      </c>
      <c r="G361" s="77" t="s">
        <v>153</v>
      </c>
      <c r="H361" s="79">
        <v>2</v>
      </c>
      <c r="I361" s="79">
        <v>4.3899999999999997</v>
      </c>
      <c r="J361" s="78">
        <v>5</v>
      </c>
      <c r="K361" s="79">
        <v>4</v>
      </c>
      <c r="L361" s="81">
        <v>6</v>
      </c>
      <c r="M361" s="80">
        <v>2.5209999999999999</v>
      </c>
      <c r="N361" s="79">
        <v>24</v>
      </c>
      <c r="O361" s="161">
        <v>6</v>
      </c>
      <c r="P361" s="77"/>
      <c r="Q361" s="162"/>
      <c r="R361" s="77" t="s">
        <v>366</v>
      </c>
      <c r="S361" s="77"/>
      <c r="T361" s="77"/>
    </row>
    <row r="362" spans="1:20" ht="13.5" customHeight="1" x14ac:dyDescent="0.25">
      <c r="A362" s="77" t="s">
        <v>362</v>
      </c>
      <c r="B362" s="161">
        <v>20193</v>
      </c>
      <c r="C362" s="162">
        <v>44761</v>
      </c>
      <c r="D362" s="77" t="s">
        <v>427</v>
      </c>
      <c r="E362" s="163" t="s">
        <v>428</v>
      </c>
      <c r="F362" s="77" t="s">
        <v>152</v>
      </c>
      <c r="G362" s="77" t="s">
        <v>153</v>
      </c>
      <c r="H362" s="79">
        <v>2</v>
      </c>
      <c r="I362" s="79">
        <v>4.3899999999999997</v>
      </c>
      <c r="J362" s="78">
        <v>5</v>
      </c>
      <c r="K362" s="79">
        <v>4</v>
      </c>
      <c r="L362" s="81">
        <v>6</v>
      </c>
      <c r="M362" s="80">
        <v>2.5209999999999999</v>
      </c>
      <c r="N362" s="79">
        <v>24</v>
      </c>
      <c r="O362" s="161">
        <v>6</v>
      </c>
      <c r="P362" s="77"/>
      <c r="Q362" s="162"/>
      <c r="R362" s="77" t="s">
        <v>366</v>
      </c>
      <c r="S362" s="77"/>
      <c r="T362" s="77"/>
    </row>
    <row r="363" spans="1:20" ht="13.5" customHeight="1" x14ac:dyDescent="0.25">
      <c r="A363" s="77" t="s">
        <v>362</v>
      </c>
      <c r="B363" s="161">
        <v>20219</v>
      </c>
      <c r="C363" s="162">
        <v>44761</v>
      </c>
      <c r="D363" s="77" t="s">
        <v>466</v>
      </c>
      <c r="E363" s="163" t="s">
        <v>467</v>
      </c>
      <c r="F363" s="77" t="s">
        <v>152</v>
      </c>
      <c r="G363" s="77" t="s">
        <v>153</v>
      </c>
      <c r="H363" s="79">
        <v>2</v>
      </c>
      <c r="I363" s="79">
        <v>4.3899999999999997</v>
      </c>
      <c r="J363" s="78">
        <v>5</v>
      </c>
      <c r="K363" s="79">
        <v>4</v>
      </c>
      <c r="L363" s="81">
        <v>12</v>
      </c>
      <c r="M363" s="80">
        <v>5.0419999999999998</v>
      </c>
      <c r="N363" s="79">
        <v>48</v>
      </c>
      <c r="O363" s="161">
        <v>6</v>
      </c>
      <c r="P363" s="77"/>
      <c r="Q363" s="162"/>
      <c r="R363" s="77" t="s">
        <v>366</v>
      </c>
      <c r="S363" s="77" t="s">
        <v>365</v>
      </c>
      <c r="T363" s="77"/>
    </row>
    <row r="364" spans="1:20" ht="13.5" customHeight="1" x14ac:dyDescent="0.25">
      <c r="A364" s="77" t="s">
        <v>362</v>
      </c>
      <c r="B364" s="161">
        <v>20203</v>
      </c>
      <c r="C364" s="162">
        <v>44761</v>
      </c>
      <c r="D364" s="77" t="s">
        <v>423</v>
      </c>
      <c r="E364" s="163" t="s">
        <v>424</v>
      </c>
      <c r="F364" s="77" t="s">
        <v>152</v>
      </c>
      <c r="G364" s="77" t="s">
        <v>153</v>
      </c>
      <c r="H364" s="79">
        <v>2</v>
      </c>
      <c r="I364" s="79">
        <v>4.3899999999999997</v>
      </c>
      <c r="J364" s="78" t="s">
        <v>113</v>
      </c>
      <c r="K364" s="79">
        <v>4.3899999999999997</v>
      </c>
      <c r="L364" s="81">
        <v>18</v>
      </c>
      <c r="M364" s="80">
        <v>7.5629999999999997</v>
      </c>
      <c r="N364" s="79">
        <v>79.02</v>
      </c>
      <c r="O364" s="161">
        <v>6</v>
      </c>
      <c r="P364" s="77"/>
      <c r="Q364" s="162"/>
      <c r="R364" s="77" t="s">
        <v>366</v>
      </c>
      <c r="S364" s="77" t="s">
        <v>365</v>
      </c>
      <c r="T364" s="77" t="s">
        <v>376</v>
      </c>
    </row>
    <row r="365" spans="1:20" ht="13.5" customHeight="1" x14ac:dyDescent="0.25">
      <c r="A365" s="77" t="s">
        <v>362</v>
      </c>
      <c r="B365" s="161">
        <v>20231</v>
      </c>
      <c r="C365" s="162">
        <v>44762</v>
      </c>
      <c r="D365" s="77" t="s">
        <v>458</v>
      </c>
      <c r="E365" s="163" t="s">
        <v>459</v>
      </c>
      <c r="F365" s="77" t="s">
        <v>152</v>
      </c>
      <c r="G365" s="77" t="s">
        <v>153</v>
      </c>
      <c r="H365" s="79">
        <v>2</v>
      </c>
      <c r="I365" s="79">
        <v>4.3899999999999997</v>
      </c>
      <c r="J365" s="78">
        <v>13</v>
      </c>
      <c r="K365" s="79">
        <v>3.82</v>
      </c>
      <c r="L365" s="81">
        <v>30</v>
      </c>
      <c r="M365" s="80">
        <v>12.605</v>
      </c>
      <c r="N365" s="79">
        <v>114.6</v>
      </c>
      <c r="O365" s="161">
        <v>6</v>
      </c>
      <c r="P365" s="77"/>
      <c r="Q365" s="162"/>
      <c r="R365" s="77" t="s">
        <v>366</v>
      </c>
      <c r="S365" s="77" t="s">
        <v>365</v>
      </c>
      <c r="T365" s="77" t="s">
        <v>376</v>
      </c>
    </row>
    <row r="366" spans="1:20" ht="13.5" customHeight="1" x14ac:dyDescent="0.25">
      <c r="A366" s="77" t="s">
        <v>362</v>
      </c>
      <c r="B366" s="161">
        <v>20198</v>
      </c>
      <c r="C366" s="162">
        <v>44761</v>
      </c>
      <c r="D366" s="77" t="s">
        <v>441</v>
      </c>
      <c r="E366" s="163" t="s">
        <v>442</v>
      </c>
      <c r="F366" s="77" t="s">
        <v>152</v>
      </c>
      <c r="G366" s="77" t="s">
        <v>153</v>
      </c>
      <c r="H366" s="79">
        <v>2</v>
      </c>
      <c r="I366" s="79">
        <v>4.3899999999999997</v>
      </c>
      <c r="J366" s="78" t="s">
        <v>113</v>
      </c>
      <c r="K366" s="79">
        <v>4.3899999999999997</v>
      </c>
      <c r="L366" s="81">
        <v>18</v>
      </c>
      <c r="M366" s="80">
        <v>7.5629999999999997</v>
      </c>
      <c r="N366" s="79">
        <v>79.02</v>
      </c>
      <c r="O366" s="161">
        <v>6</v>
      </c>
      <c r="P366" s="77"/>
      <c r="Q366" s="162"/>
      <c r="R366" s="77" t="s">
        <v>366</v>
      </c>
      <c r="S366" s="77" t="s">
        <v>365</v>
      </c>
      <c r="T366" s="77" t="s">
        <v>400</v>
      </c>
    </row>
    <row r="367" spans="1:20" ht="13.5" customHeight="1" x14ac:dyDescent="0.25">
      <c r="A367" s="77" t="s">
        <v>362</v>
      </c>
      <c r="B367" s="161">
        <v>20209</v>
      </c>
      <c r="C367" s="162">
        <v>44761</v>
      </c>
      <c r="D367" s="77" t="s">
        <v>425</v>
      </c>
      <c r="E367" s="163" t="s">
        <v>426</v>
      </c>
      <c r="F367" s="77" t="s">
        <v>152</v>
      </c>
      <c r="G367" s="77" t="s">
        <v>153</v>
      </c>
      <c r="H367" s="79">
        <v>2</v>
      </c>
      <c r="I367" s="79">
        <v>4.3899999999999997</v>
      </c>
      <c r="J367" s="78">
        <v>9.6</v>
      </c>
      <c r="K367" s="79">
        <v>3.97</v>
      </c>
      <c r="L367" s="81">
        <v>12</v>
      </c>
      <c r="M367" s="80">
        <v>5.0419999999999998</v>
      </c>
      <c r="N367" s="79">
        <v>47.64</v>
      </c>
      <c r="O367" s="161">
        <v>6</v>
      </c>
      <c r="P367" s="77"/>
      <c r="Q367" s="162"/>
      <c r="R367" s="77" t="s">
        <v>366</v>
      </c>
      <c r="S367" s="77" t="s">
        <v>365</v>
      </c>
      <c r="T367" s="77" t="s">
        <v>400</v>
      </c>
    </row>
    <row r="368" spans="1:20" ht="13.5" customHeight="1" x14ac:dyDescent="0.25">
      <c r="A368" s="77" t="s">
        <v>362</v>
      </c>
      <c r="B368" s="161">
        <v>20196</v>
      </c>
      <c r="C368" s="162">
        <v>44761</v>
      </c>
      <c r="D368" s="77" t="s">
        <v>417</v>
      </c>
      <c r="E368" s="163" t="s">
        <v>418</v>
      </c>
      <c r="F368" s="77" t="s">
        <v>152</v>
      </c>
      <c r="G368" s="77" t="s">
        <v>153</v>
      </c>
      <c r="H368" s="79">
        <v>2</v>
      </c>
      <c r="I368" s="79">
        <v>4.3899999999999997</v>
      </c>
      <c r="J368" s="78">
        <v>13</v>
      </c>
      <c r="K368" s="79">
        <v>3.82</v>
      </c>
      <c r="L368" s="81">
        <v>6</v>
      </c>
      <c r="M368" s="80">
        <v>2.5209999999999999</v>
      </c>
      <c r="N368" s="79">
        <v>22.92</v>
      </c>
      <c r="O368" s="161">
        <v>6</v>
      </c>
      <c r="P368" s="77"/>
      <c r="Q368" s="162"/>
      <c r="R368" s="77" t="s">
        <v>366</v>
      </c>
      <c r="S368" s="77" t="s">
        <v>365</v>
      </c>
      <c r="T368" s="77" t="s">
        <v>376</v>
      </c>
    </row>
    <row r="369" spans="1:20" ht="13.5" customHeight="1" x14ac:dyDescent="0.25">
      <c r="A369" s="77" t="s">
        <v>362</v>
      </c>
      <c r="B369" s="161">
        <v>20214</v>
      </c>
      <c r="C369" s="162">
        <v>44761</v>
      </c>
      <c r="D369" s="77" t="s">
        <v>443</v>
      </c>
      <c r="E369" s="163" t="s">
        <v>444</v>
      </c>
      <c r="F369" s="77" t="s">
        <v>152</v>
      </c>
      <c r="G369" s="77" t="s">
        <v>153</v>
      </c>
      <c r="H369" s="79">
        <v>2</v>
      </c>
      <c r="I369" s="79">
        <v>4.3899999999999997</v>
      </c>
      <c r="J369" s="78" t="s">
        <v>113</v>
      </c>
      <c r="K369" s="79">
        <v>4.3899999999999997</v>
      </c>
      <c r="L369" s="81">
        <v>60</v>
      </c>
      <c r="M369" s="80">
        <v>25.21</v>
      </c>
      <c r="N369" s="79">
        <v>263.39999999999998</v>
      </c>
      <c r="O369" s="161">
        <v>6</v>
      </c>
      <c r="P369" s="77"/>
      <c r="Q369" s="162"/>
      <c r="R369" s="77" t="s">
        <v>366</v>
      </c>
      <c r="S369" s="77" t="s">
        <v>365</v>
      </c>
      <c r="T369" s="77" t="s">
        <v>376</v>
      </c>
    </row>
    <row r="370" spans="1:20" ht="13.5" customHeight="1" x14ac:dyDescent="0.25">
      <c r="A370" s="77" t="s">
        <v>362</v>
      </c>
      <c r="B370" s="161">
        <v>20216</v>
      </c>
      <c r="C370" s="162">
        <v>44761</v>
      </c>
      <c r="D370" s="77" t="s">
        <v>455</v>
      </c>
      <c r="E370" s="163" t="s">
        <v>456</v>
      </c>
      <c r="F370" s="77" t="s">
        <v>152</v>
      </c>
      <c r="G370" s="77" t="s">
        <v>153</v>
      </c>
      <c r="H370" s="79">
        <v>2</v>
      </c>
      <c r="I370" s="79">
        <v>4.3899999999999997</v>
      </c>
      <c r="J370" s="78">
        <v>9.6</v>
      </c>
      <c r="K370" s="79">
        <v>3.97</v>
      </c>
      <c r="L370" s="81">
        <v>24</v>
      </c>
      <c r="M370" s="80">
        <v>10.084</v>
      </c>
      <c r="N370" s="79">
        <v>95.28</v>
      </c>
      <c r="O370" s="161">
        <v>6</v>
      </c>
      <c r="P370" s="77"/>
      <c r="Q370" s="162"/>
      <c r="R370" s="77" t="s">
        <v>366</v>
      </c>
      <c r="S370" s="77"/>
      <c r="T370" s="77" t="s">
        <v>457</v>
      </c>
    </row>
    <row r="371" spans="1:20" ht="13.5" customHeight="1" x14ac:dyDescent="0.25">
      <c r="A371" s="77"/>
      <c r="B371" s="161"/>
      <c r="C371" s="162"/>
      <c r="D371" s="77"/>
      <c r="E371" s="163"/>
      <c r="F371" s="77"/>
      <c r="G371" s="77"/>
      <c r="H371" s="79"/>
      <c r="I371" s="79"/>
      <c r="J371" s="78"/>
      <c r="K371" s="79"/>
      <c r="L371" s="81"/>
      <c r="M371" s="80"/>
      <c r="N371" s="79"/>
      <c r="O371" s="161"/>
      <c r="P371" s="77"/>
      <c r="Q371" s="162"/>
      <c r="R371" s="77"/>
      <c r="S371" s="77"/>
      <c r="T371" s="77"/>
    </row>
    <row r="372" spans="1:20" ht="13.5" customHeight="1" x14ac:dyDescent="0.25">
      <c r="A372" s="77"/>
      <c r="B372" s="161"/>
      <c r="C372" s="162"/>
      <c r="D372" s="77"/>
      <c r="E372" s="163"/>
      <c r="F372" s="77"/>
      <c r="G372" s="77"/>
      <c r="H372" s="79"/>
      <c r="I372" s="79"/>
      <c r="J372" s="78"/>
      <c r="K372" s="79"/>
      <c r="L372" s="81"/>
      <c r="M372" s="80"/>
      <c r="N372" s="79"/>
      <c r="O372" s="161"/>
      <c r="P372" s="77"/>
      <c r="Q372" s="162"/>
      <c r="R372" s="77"/>
      <c r="S372" s="77"/>
      <c r="T372" s="77"/>
    </row>
    <row r="373" spans="1:20" ht="13.5" customHeight="1" x14ac:dyDescent="0.25">
      <c r="A373" s="77"/>
      <c r="B373" s="161"/>
      <c r="C373" s="162"/>
      <c r="D373" s="77"/>
      <c r="E373" s="163"/>
      <c r="F373" s="77"/>
      <c r="G373" s="77"/>
      <c r="H373" s="79"/>
      <c r="I373" s="79"/>
      <c r="J373" s="78"/>
      <c r="K373" s="79"/>
      <c r="L373" s="81"/>
      <c r="M373" s="80"/>
      <c r="N373" s="79"/>
      <c r="O373" s="161"/>
      <c r="P373" s="77"/>
      <c r="Q373" s="162"/>
      <c r="R373" s="77"/>
      <c r="S373" s="77"/>
      <c r="T373" s="77"/>
    </row>
    <row r="374" spans="1:20" ht="13.5" customHeight="1" x14ac:dyDescent="0.25">
      <c r="A374" s="77" t="s">
        <v>362</v>
      </c>
      <c r="B374" s="161">
        <v>20194</v>
      </c>
      <c r="C374" s="162">
        <v>44761</v>
      </c>
      <c r="D374" s="77" t="s">
        <v>421</v>
      </c>
      <c r="E374" s="163" t="s">
        <v>422</v>
      </c>
      <c r="F374" s="77" t="s">
        <v>152</v>
      </c>
      <c r="G374" s="77" t="s">
        <v>153</v>
      </c>
      <c r="H374" s="79">
        <v>2</v>
      </c>
      <c r="I374" s="79">
        <v>4.3899999999999997</v>
      </c>
      <c r="J374" s="78">
        <v>5</v>
      </c>
      <c r="K374" s="79">
        <v>4</v>
      </c>
      <c r="L374" s="81">
        <v>6</v>
      </c>
      <c r="M374" s="80">
        <v>2.5209999999999999</v>
      </c>
      <c r="N374" s="79">
        <v>24</v>
      </c>
      <c r="O374" s="161">
        <v>6</v>
      </c>
      <c r="P374" s="77"/>
      <c r="Q374" s="162"/>
      <c r="R374" s="77" t="s">
        <v>366</v>
      </c>
      <c r="S374" s="77"/>
      <c r="T374" s="77"/>
    </row>
    <row r="375" spans="1:20" ht="13.5" customHeight="1" x14ac:dyDescent="0.25">
      <c r="A375" s="77"/>
      <c r="B375" s="161"/>
      <c r="C375" s="162"/>
      <c r="D375" s="77"/>
      <c r="E375" s="163"/>
      <c r="F375" s="77"/>
      <c r="G375" s="77"/>
      <c r="H375" s="79"/>
      <c r="I375" s="79"/>
      <c r="J375" s="78"/>
      <c r="K375" s="79"/>
      <c r="L375" s="81"/>
      <c r="M375" s="80"/>
      <c r="N375" s="79"/>
      <c r="O375" s="161"/>
      <c r="P375" s="77"/>
      <c r="Q375" s="162"/>
      <c r="R375" s="77"/>
      <c r="S375" s="77"/>
      <c r="T375" s="77"/>
    </row>
    <row r="376" spans="1:20" ht="13.5" customHeight="1" x14ac:dyDescent="0.25">
      <c r="A376" s="77" t="s">
        <v>362</v>
      </c>
      <c r="B376" s="161">
        <v>20196</v>
      </c>
      <c r="C376" s="162">
        <v>44761</v>
      </c>
      <c r="D376" s="77" t="s">
        <v>417</v>
      </c>
      <c r="E376" s="163" t="s">
        <v>418</v>
      </c>
      <c r="F376" s="77" t="s">
        <v>319</v>
      </c>
      <c r="G376" s="77" t="s">
        <v>320</v>
      </c>
      <c r="H376" s="79">
        <v>1.8160000000000001</v>
      </c>
      <c r="I376" s="79">
        <v>4.3899999999999997</v>
      </c>
      <c r="J376" s="78">
        <v>13</v>
      </c>
      <c r="K376" s="79">
        <v>3.82</v>
      </c>
      <c r="L376" s="81">
        <v>6</v>
      </c>
      <c r="M376" s="80">
        <v>2.5209999999999999</v>
      </c>
      <c r="N376" s="79">
        <v>22.92</v>
      </c>
      <c r="O376" s="161">
        <v>6</v>
      </c>
      <c r="P376" s="77"/>
      <c r="Q376" s="162"/>
      <c r="R376" s="77" t="s">
        <v>366</v>
      </c>
      <c r="S376" s="77" t="s">
        <v>365</v>
      </c>
      <c r="T376" s="77" t="s">
        <v>376</v>
      </c>
    </row>
    <row r="377" spans="1:20" ht="13.5" customHeight="1" x14ac:dyDescent="0.25">
      <c r="A377" s="77"/>
      <c r="B377" s="161"/>
      <c r="C377" s="162"/>
      <c r="D377" s="77"/>
      <c r="E377" s="163"/>
      <c r="F377" s="77"/>
      <c r="G377" s="77"/>
      <c r="H377" s="79"/>
      <c r="I377" s="79"/>
      <c r="J377" s="78"/>
      <c r="K377" s="79"/>
      <c r="L377" s="81"/>
      <c r="M377" s="80"/>
      <c r="N377" s="79"/>
      <c r="O377" s="161"/>
      <c r="P377" s="77"/>
      <c r="Q377" s="162"/>
      <c r="R377" s="77"/>
      <c r="S377" s="77"/>
      <c r="T377" s="77"/>
    </row>
    <row r="378" spans="1:20" ht="13.5" customHeight="1" x14ac:dyDescent="0.25">
      <c r="A378" s="77"/>
      <c r="B378" s="161"/>
      <c r="C378" s="162"/>
      <c r="D378" s="77"/>
      <c r="E378" s="163"/>
      <c r="F378" s="77"/>
      <c r="G378" s="77"/>
      <c r="H378" s="79"/>
      <c r="I378" s="79"/>
      <c r="J378" s="78"/>
      <c r="K378" s="79"/>
      <c r="L378" s="81"/>
      <c r="M378" s="80"/>
      <c r="N378" s="79"/>
      <c r="O378" s="161"/>
      <c r="P378" s="77"/>
      <c r="Q378" s="162"/>
      <c r="R378" s="77"/>
      <c r="S378" s="77"/>
      <c r="T378" s="77"/>
    </row>
    <row r="379" spans="1:20" ht="13.5" customHeight="1" x14ac:dyDescent="0.25">
      <c r="A379" s="77"/>
      <c r="B379" s="161"/>
      <c r="C379" s="162"/>
      <c r="D379" s="77"/>
      <c r="E379" s="163"/>
      <c r="F379" s="77"/>
      <c r="G379" s="77"/>
      <c r="H379" s="79"/>
      <c r="I379" s="79"/>
      <c r="J379" s="78"/>
      <c r="K379" s="79"/>
      <c r="L379" s="81"/>
      <c r="M379" s="80"/>
      <c r="N379" s="79"/>
      <c r="O379" s="161"/>
      <c r="P379" s="77"/>
      <c r="Q379" s="162"/>
      <c r="R379" s="77"/>
      <c r="S379" s="77"/>
      <c r="T379" s="77"/>
    </row>
    <row r="380" spans="1:20" ht="13.5" customHeight="1" x14ac:dyDescent="0.25">
      <c r="A380" s="77"/>
      <c r="B380" s="161"/>
      <c r="C380" s="162"/>
      <c r="D380" s="77"/>
      <c r="E380" s="163"/>
      <c r="F380" s="77"/>
      <c r="G380" s="77"/>
      <c r="H380" s="79"/>
      <c r="I380" s="79"/>
      <c r="J380" s="78"/>
      <c r="K380" s="79"/>
      <c r="L380" s="81"/>
      <c r="M380" s="80"/>
      <c r="N380" s="79"/>
      <c r="O380" s="161"/>
      <c r="P380" s="77"/>
      <c r="Q380" s="162"/>
      <c r="R380" s="77"/>
      <c r="S380" s="77"/>
      <c r="T380" s="77"/>
    </row>
    <row r="381" spans="1:20" ht="13.5" customHeight="1" x14ac:dyDescent="0.25">
      <c r="A381" s="77"/>
      <c r="B381" s="161"/>
      <c r="C381" s="162"/>
      <c r="D381" s="77"/>
      <c r="E381" s="163"/>
      <c r="F381" s="77"/>
      <c r="G381" s="77"/>
      <c r="H381" s="79"/>
      <c r="I381" s="79"/>
      <c r="J381" s="78"/>
      <c r="K381" s="79"/>
      <c r="L381" s="81"/>
      <c r="M381" s="80"/>
      <c r="N381" s="79"/>
      <c r="O381" s="161"/>
      <c r="P381" s="77"/>
      <c r="Q381" s="162"/>
      <c r="R381" s="77"/>
      <c r="S381" s="77"/>
      <c r="T381" s="77"/>
    </row>
    <row r="382" spans="1:20" ht="13.5" customHeight="1" x14ac:dyDescent="0.25">
      <c r="A382" s="77"/>
      <c r="B382" s="161"/>
      <c r="C382" s="162"/>
      <c r="D382" s="77"/>
      <c r="E382" s="163"/>
      <c r="F382" s="77"/>
      <c r="G382" s="77"/>
      <c r="H382" s="79"/>
      <c r="I382" s="79"/>
      <c r="J382" s="78"/>
      <c r="K382" s="79"/>
      <c r="L382" s="81"/>
      <c r="M382" s="80"/>
      <c r="N382" s="79"/>
      <c r="O382" s="161"/>
      <c r="P382" s="77"/>
      <c r="Q382" s="162"/>
      <c r="R382" s="77"/>
      <c r="S382" s="77"/>
      <c r="T382" s="77"/>
    </row>
    <row r="383" spans="1:20" ht="13.5" customHeight="1" x14ac:dyDescent="0.25">
      <c r="A383" s="77" t="s">
        <v>362</v>
      </c>
      <c r="B383" s="161">
        <v>20231</v>
      </c>
      <c r="C383" s="162">
        <v>44762</v>
      </c>
      <c r="D383" s="77" t="s">
        <v>458</v>
      </c>
      <c r="E383" s="163" t="s">
        <v>459</v>
      </c>
      <c r="F383" s="77" t="s">
        <v>154</v>
      </c>
      <c r="G383" s="77" t="s">
        <v>155</v>
      </c>
      <c r="H383" s="79">
        <v>2.0150000000000001</v>
      </c>
      <c r="I383" s="79">
        <v>4.3899999999999997</v>
      </c>
      <c r="J383" s="78">
        <v>13</v>
      </c>
      <c r="K383" s="79">
        <v>3.82</v>
      </c>
      <c r="L383" s="81">
        <v>30</v>
      </c>
      <c r="M383" s="80">
        <v>12.275</v>
      </c>
      <c r="N383" s="79">
        <v>114.6</v>
      </c>
      <c r="O383" s="161">
        <v>6</v>
      </c>
      <c r="P383" s="77"/>
      <c r="Q383" s="162"/>
      <c r="R383" s="77" t="s">
        <v>366</v>
      </c>
      <c r="S383" s="77" t="s">
        <v>365</v>
      </c>
      <c r="T383" s="77" t="s">
        <v>376</v>
      </c>
    </row>
    <row r="384" spans="1:20" ht="13.5" customHeight="1" x14ac:dyDescent="0.25">
      <c r="A384" s="77" t="s">
        <v>362</v>
      </c>
      <c r="B384" s="161">
        <v>20200</v>
      </c>
      <c r="C384" s="162">
        <v>44761</v>
      </c>
      <c r="D384" s="77" t="s">
        <v>419</v>
      </c>
      <c r="E384" s="163" t="s">
        <v>420</v>
      </c>
      <c r="F384" s="77" t="s">
        <v>154</v>
      </c>
      <c r="G384" s="77" t="s">
        <v>155</v>
      </c>
      <c r="H384" s="79">
        <v>2.0150000000000001</v>
      </c>
      <c r="I384" s="79">
        <v>4.3899999999999997</v>
      </c>
      <c r="J384" s="78">
        <v>13</v>
      </c>
      <c r="K384" s="79">
        <v>3.82</v>
      </c>
      <c r="L384" s="81">
        <v>6</v>
      </c>
      <c r="M384" s="80">
        <v>2.4550000000000001</v>
      </c>
      <c r="N384" s="79">
        <v>22.92</v>
      </c>
      <c r="O384" s="161">
        <v>6</v>
      </c>
      <c r="P384" s="77"/>
      <c r="Q384" s="162"/>
      <c r="R384" s="77" t="s">
        <v>366</v>
      </c>
      <c r="S384" s="77" t="s">
        <v>365</v>
      </c>
      <c r="T384" s="77" t="s">
        <v>376</v>
      </c>
    </row>
    <row r="385" spans="1:20" ht="13.5" customHeight="1" x14ac:dyDescent="0.25">
      <c r="A385" s="77" t="s">
        <v>362</v>
      </c>
      <c r="B385" s="161">
        <v>20196</v>
      </c>
      <c r="C385" s="162">
        <v>44761</v>
      </c>
      <c r="D385" s="77" t="s">
        <v>417</v>
      </c>
      <c r="E385" s="163" t="s">
        <v>418</v>
      </c>
      <c r="F385" s="77" t="s">
        <v>154</v>
      </c>
      <c r="G385" s="77" t="s">
        <v>155</v>
      </c>
      <c r="H385" s="79">
        <v>2.0150000000000001</v>
      </c>
      <c r="I385" s="79">
        <v>4.3899999999999997</v>
      </c>
      <c r="J385" s="78">
        <v>13</v>
      </c>
      <c r="K385" s="79">
        <v>3.82</v>
      </c>
      <c r="L385" s="81">
        <v>6</v>
      </c>
      <c r="M385" s="80">
        <v>2.4550000000000001</v>
      </c>
      <c r="N385" s="79">
        <v>22.92</v>
      </c>
      <c r="O385" s="161">
        <v>6</v>
      </c>
      <c r="P385" s="77"/>
      <c r="Q385" s="162"/>
      <c r="R385" s="77" t="s">
        <v>366</v>
      </c>
      <c r="S385" s="77" t="s">
        <v>365</v>
      </c>
      <c r="T385" s="77" t="s">
        <v>376</v>
      </c>
    </row>
    <row r="386" spans="1:20" ht="13.5" customHeight="1" x14ac:dyDescent="0.25">
      <c r="A386" s="77" t="s">
        <v>362</v>
      </c>
      <c r="B386" s="161">
        <v>20214</v>
      </c>
      <c r="C386" s="162">
        <v>44761</v>
      </c>
      <c r="D386" s="77" t="s">
        <v>443</v>
      </c>
      <c r="E386" s="163" t="s">
        <v>444</v>
      </c>
      <c r="F386" s="77" t="s">
        <v>154</v>
      </c>
      <c r="G386" s="77" t="s">
        <v>155</v>
      </c>
      <c r="H386" s="79">
        <v>2.0150000000000001</v>
      </c>
      <c r="I386" s="79">
        <v>4.3899999999999997</v>
      </c>
      <c r="J386" s="78" t="s">
        <v>113</v>
      </c>
      <c r="K386" s="79">
        <v>4.3899999999999997</v>
      </c>
      <c r="L386" s="81">
        <v>30</v>
      </c>
      <c r="M386" s="80">
        <v>12.605</v>
      </c>
      <c r="N386" s="79">
        <v>131.69999999999999</v>
      </c>
      <c r="O386" s="161">
        <v>6</v>
      </c>
      <c r="P386" s="77"/>
      <c r="Q386" s="162"/>
      <c r="R386" s="77" t="s">
        <v>366</v>
      </c>
      <c r="S386" s="77" t="s">
        <v>365</v>
      </c>
      <c r="T386" s="77" t="s">
        <v>376</v>
      </c>
    </row>
    <row r="387" spans="1:20" ht="13.5" customHeight="1" x14ac:dyDescent="0.25">
      <c r="A387" s="77" t="s">
        <v>362</v>
      </c>
      <c r="B387" s="161">
        <v>20216</v>
      </c>
      <c r="C387" s="162">
        <v>44761</v>
      </c>
      <c r="D387" s="77" t="s">
        <v>455</v>
      </c>
      <c r="E387" s="163" t="s">
        <v>456</v>
      </c>
      <c r="F387" s="77" t="s">
        <v>154</v>
      </c>
      <c r="G387" s="77" t="s">
        <v>155</v>
      </c>
      <c r="H387" s="79">
        <v>2.0150000000000001</v>
      </c>
      <c r="I387" s="79">
        <v>4.3899999999999997</v>
      </c>
      <c r="J387" s="78">
        <v>9.6</v>
      </c>
      <c r="K387" s="79">
        <v>3.97</v>
      </c>
      <c r="L387" s="81">
        <v>18</v>
      </c>
      <c r="M387" s="80">
        <v>7.3650000000000002</v>
      </c>
      <c r="N387" s="79">
        <v>71.459999999999994</v>
      </c>
      <c r="O387" s="161">
        <v>6</v>
      </c>
      <c r="P387" s="77"/>
      <c r="Q387" s="162"/>
      <c r="R387" s="77" t="s">
        <v>366</v>
      </c>
      <c r="S387" s="77"/>
      <c r="T387" s="77" t="s">
        <v>457</v>
      </c>
    </row>
    <row r="388" spans="1:20" ht="13.5" customHeight="1" x14ac:dyDescent="0.25">
      <c r="A388" s="77" t="s">
        <v>362</v>
      </c>
      <c r="B388" s="161">
        <v>20223</v>
      </c>
      <c r="C388" s="162">
        <v>44761</v>
      </c>
      <c r="D388" s="77" t="s">
        <v>470</v>
      </c>
      <c r="E388" s="163" t="s">
        <v>471</v>
      </c>
      <c r="F388" s="77" t="s">
        <v>154</v>
      </c>
      <c r="G388" s="77" t="s">
        <v>155</v>
      </c>
      <c r="H388" s="79">
        <v>2.0150000000000001</v>
      </c>
      <c r="I388" s="79">
        <v>4.3899999999999997</v>
      </c>
      <c r="J388" s="78">
        <v>10</v>
      </c>
      <c r="K388" s="79">
        <v>3.95</v>
      </c>
      <c r="L388" s="81">
        <v>6</v>
      </c>
      <c r="M388" s="80">
        <v>2.4550000000000001</v>
      </c>
      <c r="N388" s="79">
        <v>23.7</v>
      </c>
      <c r="O388" s="161">
        <v>6</v>
      </c>
      <c r="P388" s="77"/>
      <c r="Q388" s="162"/>
      <c r="R388" s="77" t="s">
        <v>366</v>
      </c>
      <c r="S388" s="77"/>
      <c r="T388" s="77"/>
    </row>
    <row r="389" spans="1:20" ht="13.5" customHeight="1" x14ac:dyDescent="0.25">
      <c r="A389" s="77" t="s">
        <v>362</v>
      </c>
      <c r="B389" s="161">
        <v>20194</v>
      </c>
      <c r="C389" s="162">
        <v>44761</v>
      </c>
      <c r="D389" s="77" t="s">
        <v>421</v>
      </c>
      <c r="E389" s="163" t="s">
        <v>422</v>
      </c>
      <c r="F389" s="77" t="s">
        <v>154</v>
      </c>
      <c r="G389" s="77" t="s">
        <v>155</v>
      </c>
      <c r="H389" s="79">
        <v>2.0150000000000001</v>
      </c>
      <c r="I389" s="79">
        <v>4.3899999999999997</v>
      </c>
      <c r="J389" s="78">
        <v>5</v>
      </c>
      <c r="K389" s="79">
        <v>4</v>
      </c>
      <c r="L389" s="81">
        <v>6</v>
      </c>
      <c r="M389" s="80">
        <v>2.4550000000000001</v>
      </c>
      <c r="N389" s="79">
        <v>24</v>
      </c>
      <c r="O389" s="161">
        <v>6</v>
      </c>
      <c r="P389" s="77"/>
      <c r="Q389" s="162"/>
      <c r="R389" s="77" t="s">
        <v>366</v>
      </c>
      <c r="S389" s="77"/>
      <c r="T389" s="77"/>
    </row>
    <row r="390" spans="1:20" ht="13.5" customHeight="1" x14ac:dyDescent="0.25">
      <c r="A390" s="77" t="s">
        <v>362</v>
      </c>
      <c r="B390" s="161">
        <v>20205</v>
      </c>
      <c r="C390" s="162">
        <v>44761</v>
      </c>
      <c r="D390" s="77" t="s">
        <v>437</v>
      </c>
      <c r="E390" s="163" t="s">
        <v>438</v>
      </c>
      <c r="F390" s="77" t="s">
        <v>321</v>
      </c>
      <c r="G390" s="77" t="s">
        <v>322</v>
      </c>
      <c r="H390" s="79">
        <v>1.724</v>
      </c>
      <c r="I390" s="79">
        <v>4.3899999999999997</v>
      </c>
      <c r="J390" s="78">
        <v>5</v>
      </c>
      <c r="K390" s="79">
        <v>4.17</v>
      </c>
      <c r="L390" s="81">
        <v>12</v>
      </c>
      <c r="M390" s="80">
        <v>4.7779999999999996</v>
      </c>
      <c r="N390" s="79">
        <v>50.04</v>
      </c>
      <c r="O390" s="161">
        <v>6</v>
      </c>
      <c r="P390" s="77"/>
      <c r="Q390" s="162"/>
      <c r="R390" s="77" t="s">
        <v>366</v>
      </c>
      <c r="S390" s="77"/>
      <c r="T390" s="77"/>
    </row>
    <row r="391" spans="1:20" ht="13.5" customHeight="1" x14ac:dyDescent="0.25">
      <c r="A391" s="77" t="s">
        <v>362</v>
      </c>
      <c r="B391" s="161">
        <v>20224</v>
      </c>
      <c r="C391" s="162">
        <v>44761</v>
      </c>
      <c r="D391" s="77" t="s">
        <v>464</v>
      </c>
      <c r="E391" s="163" t="s">
        <v>465</v>
      </c>
      <c r="F391" s="77" t="s">
        <v>321</v>
      </c>
      <c r="G391" s="77" t="s">
        <v>322</v>
      </c>
      <c r="H391" s="79">
        <v>1.724</v>
      </c>
      <c r="I391" s="79">
        <v>4.3899999999999997</v>
      </c>
      <c r="J391" s="78">
        <v>5</v>
      </c>
      <c r="K391" s="79">
        <v>4</v>
      </c>
      <c r="L391" s="81">
        <v>6</v>
      </c>
      <c r="M391" s="80">
        <v>2.4790000000000001</v>
      </c>
      <c r="N391" s="79">
        <v>24</v>
      </c>
      <c r="O391" s="161">
        <v>6</v>
      </c>
      <c r="P391" s="77"/>
      <c r="Q391" s="162"/>
      <c r="R391" s="77" t="s">
        <v>366</v>
      </c>
      <c r="S391" s="77"/>
      <c r="T391" s="77"/>
    </row>
    <row r="392" spans="1:20" ht="13.5" customHeight="1" x14ac:dyDescent="0.25">
      <c r="A392" s="77" t="s">
        <v>362</v>
      </c>
      <c r="B392" s="161">
        <v>20222</v>
      </c>
      <c r="C392" s="162">
        <v>44761</v>
      </c>
      <c r="D392" s="77" t="s">
        <v>453</v>
      </c>
      <c r="E392" s="163" t="s">
        <v>454</v>
      </c>
      <c r="F392" s="77" t="s">
        <v>321</v>
      </c>
      <c r="G392" s="77" t="s">
        <v>322</v>
      </c>
      <c r="H392" s="79">
        <v>1.724</v>
      </c>
      <c r="I392" s="79">
        <v>4.3899999999999997</v>
      </c>
      <c r="J392" s="78">
        <v>5</v>
      </c>
      <c r="K392" s="79">
        <v>4</v>
      </c>
      <c r="L392" s="81">
        <v>6</v>
      </c>
      <c r="M392" s="80">
        <v>2.4790000000000001</v>
      </c>
      <c r="N392" s="79">
        <v>24</v>
      </c>
      <c r="O392" s="161">
        <v>6</v>
      </c>
      <c r="P392" s="77"/>
      <c r="Q392" s="162"/>
      <c r="R392" s="77" t="s">
        <v>366</v>
      </c>
      <c r="S392" s="77"/>
      <c r="T392" s="77"/>
    </row>
    <row r="393" spans="1:20" ht="13.5" customHeight="1" x14ac:dyDescent="0.25">
      <c r="A393" s="77" t="s">
        <v>362</v>
      </c>
      <c r="B393" s="161">
        <v>20231</v>
      </c>
      <c r="C393" s="162">
        <v>44762</v>
      </c>
      <c r="D393" s="77" t="s">
        <v>458</v>
      </c>
      <c r="E393" s="163" t="s">
        <v>459</v>
      </c>
      <c r="F393" s="77" t="s">
        <v>321</v>
      </c>
      <c r="G393" s="77" t="s">
        <v>322</v>
      </c>
      <c r="H393" s="79">
        <v>1.724</v>
      </c>
      <c r="I393" s="79">
        <v>4.3899999999999997</v>
      </c>
      <c r="J393" s="78">
        <v>13</v>
      </c>
      <c r="K393" s="79">
        <v>3.82</v>
      </c>
      <c r="L393" s="81">
        <v>18</v>
      </c>
      <c r="M393" s="80">
        <v>7.4370000000000003</v>
      </c>
      <c r="N393" s="79">
        <v>68.760000000000005</v>
      </c>
      <c r="O393" s="161">
        <v>6</v>
      </c>
      <c r="P393" s="77"/>
      <c r="Q393" s="162"/>
      <c r="R393" s="77" t="s">
        <v>366</v>
      </c>
      <c r="S393" s="77" t="s">
        <v>365</v>
      </c>
      <c r="T393" s="77" t="s">
        <v>376</v>
      </c>
    </row>
    <row r="394" spans="1:20" ht="13.5" customHeight="1" x14ac:dyDescent="0.25">
      <c r="A394" s="77" t="s">
        <v>362</v>
      </c>
      <c r="B394" s="161">
        <v>20200</v>
      </c>
      <c r="C394" s="162">
        <v>44761</v>
      </c>
      <c r="D394" s="77" t="s">
        <v>419</v>
      </c>
      <c r="E394" s="163" t="s">
        <v>420</v>
      </c>
      <c r="F394" s="77" t="s">
        <v>321</v>
      </c>
      <c r="G394" s="77" t="s">
        <v>322</v>
      </c>
      <c r="H394" s="79">
        <v>1.724</v>
      </c>
      <c r="I394" s="79">
        <v>4.3899999999999997</v>
      </c>
      <c r="J394" s="78">
        <v>13</v>
      </c>
      <c r="K394" s="79">
        <v>3.82</v>
      </c>
      <c r="L394" s="81">
        <v>6</v>
      </c>
      <c r="M394" s="80">
        <v>2.4790000000000001</v>
      </c>
      <c r="N394" s="79">
        <v>22.92</v>
      </c>
      <c r="O394" s="161">
        <v>6</v>
      </c>
      <c r="P394" s="77"/>
      <c r="Q394" s="162"/>
      <c r="R394" s="77" t="s">
        <v>366</v>
      </c>
      <c r="S394" s="77" t="s">
        <v>365</v>
      </c>
      <c r="T394" s="77" t="s">
        <v>376</v>
      </c>
    </row>
    <row r="395" spans="1:20" ht="13.5" customHeight="1" x14ac:dyDescent="0.25">
      <c r="A395" s="77" t="s">
        <v>362</v>
      </c>
      <c r="B395" s="161">
        <v>20196</v>
      </c>
      <c r="C395" s="162">
        <v>44761</v>
      </c>
      <c r="D395" s="77" t="s">
        <v>417</v>
      </c>
      <c r="E395" s="163" t="s">
        <v>418</v>
      </c>
      <c r="F395" s="77" t="s">
        <v>321</v>
      </c>
      <c r="G395" s="77" t="s">
        <v>322</v>
      </c>
      <c r="H395" s="79">
        <v>1.724</v>
      </c>
      <c r="I395" s="79">
        <v>4.3899999999999997</v>
      </c>
      <c r="J395" s="78">
        <v>13</v>
      </c>
      <c r="K395" s="79">
        <v>3.82</v>
      </c>
      <c r="L395" s="81">
        <v>6</v>
      </c>
      <c r="M395" s="80">
        <v>2.4790000000000001</v>
      </c>
      <c r="N395" s="79">
        <v>22.92</v>
      </c>
      <c r="O395" s="161">
        <v>6</v>
      </c>
      <c r="P395" s="77"/>
      <c r="Q395" s="162"/>
      <c r="R395" s="77" t="s">
        <v>366</v>
      </c>
      <c r="S395" s="77" t="s">
        <v>365</v>
      </c>
      <c r="T395" s="77" t="s">
        <v>376</v>
      </c>
    </row>
    <row r="396" spans="1:20" ht="13.5" customHeight="1" x14ac:dyDescent="0.25">
      <c r="A396" s="77" t="s">
        <v>362</v>
      </c>
      <c r="B396" s="161">
        <v>20214</v>
      </c>
      <c r="C396" s="162">
        <v>44761</v>
      </c>
      <c r="D396" s="77" t="s">
        <v>443</v>
      </c>
      <c r="E396" s="163" t="s">
        <v>444</v>
      </c>
      <c r="F396" s="77" t="s">
        <v>321</v>
      </c>
      <c r="G396" s="77" t="s">
        <v>322</v>
      </c>
      <c r="H396" s="79">
        <v>1.724</v>
      </c>
      <c r="I396" s="79">
        <v>4.3899999999999997</v>
      </c>
      <c r="J396" s="78" t="s">
        <v>113</v>
      </c>
      <c r="K396" s="79">
        <v>4.3899999999999997</v>
      </c>
      <c r="L396" s="81">
        <v>30</v>
      </c>
      <c r="M396" s="80">
        <v>12.395</v>
      </c>
      <c r="N396" s="79">
        <v>131.69999999999999</v>
      </c>
      <c r="O396" s="161">
        <v>6</v>
      </c>
      <c r="P396" s="77"/>
      <c r="Q396" s="162"/>
      <c r="R396" s="77" t="s">
        <v>366</v>
      </c>
      <c r="S396" s="77" t="s">
        <v>365</v>
      </c>
      <c r="T396" s="77" t="s">
        <v>376</v>
      </c>
    </row>
    <row r="397" spans="1:20" ht="13.5" customHeight="1" x14ac:dyDescent="0.25">
      <c r="A397" s="77"/>
      <c r="B397" s="161"/>
      <c r="C397" s="162"/>
      <c r="D397" s="77"/>
      <c r="E397" s="163"/>
      <c r="F397" s="77"/>
      <c r="G397" s="77"/>
      <c r="H397" s="79"/>
      <c r="I397" s="79"/>
      <c r="J397" s="78"/>
      <c r="K397" s="79"/>
      <c r="L397" s="81"/>
      <c r="M397" s="80"/>
      <c r="N397" s="79"/>
      <c r="O397" s="161"/>
      <c r="P397" s="77"/>
      <c r="Q397" s="162"/>
      <c r="R397" s="77"/>
      <c r="S397" s="77"/>
      <c r="T397" s="77"/>
    </row>
    <row r="398" spans="1:20" ht="13.5" customHeight="1" x14ac:dyDescent="0.25">
      <c r="A398" s="77" t="s">
        <v>362</v>
      </c>
      <c r="B398" s="161">
        <v>20201</v>
      </c>
      <c r="C398" s="162">
        <v>44761</v>
      </c>
      <c r="D398" s="77" t="s">
        <v>439</v>
      </c>
      <c r="E398" s="163" t="s">
        <v>440</v>
      </c>
      <c r="F398" s="77" t="s">
        <v>156</v>
      </c>
      <c r="G398" s="77" t="s">
        <v>157</v>
      </c>
      <c r="H398" s="79">
        <v>1.75</v>
      </c>
      <c r="I398" s="79">
        <v>4.3899999999999997</v>
      </c>
      <c r="J398" s="78">
        <v>13</v>
      </c>
      <c r="K398" s="79">
        <v>3.82</v>
      </c>
      <c r="L398" s="81">
        <v>6</v>
      </c>
      <c r="M398" s="80">
        <v>2.3889999999999998</v>
      </c>
      <c r="N398" s="79">
        <v>22.92</v>
      </c>
      <c r="O398" s="161">
        <v>6</v>
      </c>
      <c r="P398" s="77"/>
      <c r="Q398" s="162"/>
      <c r="R398" s="77" t="s">
        <v>366</v>
      </c>
      <c r="S398" s="77" t="s">
        <v>365</v>
      </c>
      <c r="T398" s="77"/>
    </row>
    <row r="399" spans="1:20" ht="13.5" customHeight="1" x14ac:dyDescent="0.25">
      <c r="A399" s="77" t="s">
        <v>362</v>
      </c>
      <c r="B399" s="161">
        <v>20219</v>
      </c>
      <c r="C399" s="162">
        <v>44761</v>
      </c>
      <c r="D399" s="77" t="s">
        <v>466</v>
      </c>
      <c r="E399" s="163" t="s">
        <v>467</v>
      </c>
      <c r="F399" s="77" t="s">
        <v>156</v>
      </c>
      <c r="G399" s="77" t="s">
        <v>157</v>
      </c>
      <c r="H399" s="79">
        <v>1.75</v>
      </c>
      <c r="I399" s="79">
        <v>4.3899999999999997</v>
      </c>
      <c r="J399" s="78">
        <v>5</v>
      </c>
      <c r="K399" s="79">
        <v>4</v>
      </c>
      <c r="L399" s="81">
        <v>12</v>
      </c>
      <c r="M399" s="80">
        <v>5.0419999999999998</v>
      </c>
      <c r="N399" s="79">
        <v>48</v>
      </c>
      <c r="O399" s="161">
        <v>6</v>
      </c>
      <c r="P399" s="77"/>
      <c r="Q399" s="162"/>
      <c r="R399" s="77" t="s">
        <v>366</v>
      </c>
      <c r="S399" s="77" t="s">
        <v>365</v>
      </c>
      <c r="T399" s="77"/>
    </row>
    <row r="400" spans="1:20" ht="13.5" customHeight="1" x14ac:dyDescent="0.25">
      <c r="A400" s="77" t="s">
        <v>362</v>
      </c>
      <c r="B400" s="161">
        <v>20203</v>
      </c>
      <c r="C400" s="162">
        <v>44761</v>
      </c>
      <c r="D400" s="77" t="s">
        <v>423</v>
      </c>
      <c r="E400" s="163" t="s">
        <v>424</v>
      </c>
      <c r="F400" s="77" t="s">
        <v>156</v>
      </c>
      <c r="G400" s="77" t="s">
        <v>157</v>
      </c>
      <c r="H400" s="79">
        <v>1.75</v>
      </c>
      <c r="I400" s="79">
        <v>4.3899999999999997</v>
      </c>
      <c r="J400" s="78" t="s">
        <v>113</v>
      </c>
      <c r="K400" s="79">
        <v>4.3899999999999997</v>
      </c>
      <c r="L400" s="81">
        <v>24</v>
      </c>
      <c r="M400" s="80">
        <v>10.084</v>
      </c>
      <c r="N400" s="79">
        <v>105.36</v>
      </c>
      <c r="O400" s="161">
        <v>6</v>
      </c>
      <c r="P400" s="77"/>
      <c r="Q400" s="162"/>
      <c r="R400" s="77" t="s">
        <v>366</v>
      </c>
      <c r="S400" s="77" t="s">
        <v>365</v>
      </c>
      <c r="T400" s="77" t="s">
        <v>376</v>
      </c>
    </row>
    <row r="401" spans="1:20" ht="13.5" customHeight="1" x14ac:dyDescent="0.25">
      <c r="A401" s="77" t="s">
        <v>362</v>
      </c>
      <c r="B401" s="161">
        <v>20231</v>
      </c>
      <c r="C401" s="162">
        <v>44762</v>
      </c>
      <c r="D401" s="77" t="s">
        <v>458</v>
      </c>
      <c r="E401" s="163" t="s">
        <v>459</v>
      </c>
      <c r="F401" s="77" t="s">
        <v>156</v>
      </c>
      <c r="G401" s="77" t="s">
        <v>157</v>
      </c>
      <c r="H401" s="79">
        <v>1.75</v>
      </c>
      <c r="I401" s="79">
        <v>4.3899999999999997</v>
      </c>
      <c r="J401" s="78">
        <v>13</v>
      </c>
      <c r="K401" s="79">
        <v>3.82</v>
      </c>
      <c r="L401" s="81">
        <v>30</v>
      </c>
      <c r="M401" s="80">
        <v>12.605</v>
      </c>
      <c r="N401" s="79">
        <v>114.6</v>
      </c>
      <c r="O401" s="161">
        <v>6</v>
      </c>
      <c r="P401" s="77"/>
      <c r="Q401" s="162"/>
      <c r="R401" s="77" t="s">
        <v>366</v>
      </c>
      <c r="S401" s="77" t="s">
        <v>365</v>
      </c>
      <c r="T401" s="77" t="s">
        <v>376</v>
      </c>
    </row>
    <row r="402" spans="1:20" ht="13.5" customHeight="1" x14ac:dyDescent="0.25">
      <c r="A402" s="77" t="s">
        <v>362</v>
      </c>
      <c r="B402" s="161">
        <v>20198</v>
      </c>
      <c r="C402" s="162">
        <v>44761</v>
      </c>
      <c r="D402" s="77" t="s">
        <v>441</v>
      </c>
      <c r="E402" s="163" t="s">
        <v>442</v>
      </c>
      <c r="F402" s="77" t="s">
        <v>156</v>
      </c>
      <c r="G402" s="77" t="s">
        <v>157</v>
      </c>
      <c r="H402" s="79">
        <v>1.75</v>
      </c>
      <c r="I402" s="79">
        <v>4.3899999999999997</v>
      </c>
      <c r="J402" s="78" t="s">
        <v>113</v>
      </c>
      <c r="K402" s="79">
        <v>4.3899999999999997</v>
      </c>
      <c r="L402" s="81">
        <v>18</v>
      </c>
      <c r="M402" s="80">
        <v>7.5629999999999997</v>
      </c>
      <c r="N402" s="79">
        <v>79.02</v>
      </c>
      <c r="O402" s="161">
        <v>6</v>
      </c>
      <c r="P402" s="77"/>
      <c r="Q402" s="162"/>
      <c r="R402" s="77" t="s">
        <v>366</v>
      </c>
      <c r="S402" s="77" t="s">
        <v>365</v>
      </c>
      <c r="T402" s="77" t="s">
        <v>400</v>
      </c>
    </row>
    <row r="403" spans="1:20" ht="13.5" customHeight="1" x14ac:dyDescent="0.25">
      <c r="A403" s="77" t="s">
        <v>362</v>
      </c>
      <c r="B403" s="161">
        <v>20209</v>
      </c>
      <c r="C403" s="162">
        <v>44761</v>
      </c>
      <c r="D403" s="77" t="s">
        <v>425</v>
      </c>
      <c r="E403" s="163" t="s">
        <v>426</v>
      </c>
      <c r="F403" s="77" t="s">
        <v>156</v>
      </c>
      <c r="G403" s="77" t="s">
        <v>157</v>
      </c>
      <c r="H403" s="79">
        <v>1.75</v>
      </c>
      <c r="I403" s="79">
        <v>4.3899999999999997</v>
      </c>
      <c r="J403" s="78">
        <v>9.6</v>
      </c>
      <c r="K403" s="79">
        <v>3.97</v>
      </c>
      <c r="L403" s="81">
        <v>12</v>
      </c>
      <c r="M403" s="80">
        <v>5.0419999999999998</v>
      </c>
      <c r="N403" s="79">
        <v>47.64</v>
      </c>
      <c r="O403" s="161">
        <v>6</v>
      </c>
      <c r="P403" s="77"/>
      <c r="Q403" s="162"/>
      <c r="R403" s="77" t="s">
        <v>366</v>
      </c>
      <c r="S403" s="77" t="s">
        <v>365</v>
      </c>
      <c r="T403" s="77" t="s">
        <v>400</v>
      </c>
    </row>
    <row r="404" spans="1:20" ht="13.5" customHeight="1" x14ac:dyDescent="0.25">
      <c r="A404" s="77" t="s">
        <v>362</v>
      </c>
      <c r="B404" s="161">
        <v>20200</v>
      </c>
      <c r="C404" s="162">
        <v>44761</v>
      </c>
      <c r="D404" s="77" t="s">
        <v>419</v>
      </c>
      <c r="E404" s="163" t="s">
        <v>420</v>
      </c>
      <c r="F404" s="77" t="s">
        <v>156</v>
      </c>
      <c r="G404" s="77" t="s">
        <v>157</v>
      </c>
      <c r="H404" s="79">
        <v>1.75</v>
      </c>
      <c r="I404" s="79">
        <v>4.3899999999999997</v>
      </c>
      <c r="J404" s="78">
        <v>13</v>
      </c>
      <c r="K404" s="79">
        <v>3.82</v>
      </c>
      <c r="L404" s="81">
        <v>6</v>
      </c>
      <c r="M404" s="80">
        <v>2.5209999999999999</v>
      </c>
      <c r="N404" s="79">
        <v>22.92</v>
      </c>
      <c r="O404" s="161">
        <v>6</v>
      </c>
      <c r="P404" s="77"/>
      <c r="Q404" s="162"/>
      <c r="R404" s="77" t="s">
        <v>366</v>
      </c>
      <c r="S404" s="77" t="s">
        <v>365</v>
      </c>
      <c r="T404" s="77" t="s">
        <v>376</v>
      </c>
    </row>
    <row r="405" spans="1:20" ht="13.5" customHeight="1" x14ac:dyDescent="0.25">
      <c r="A405" s="77" t="s">
        <v>362</v>
      </c>
      <c r="B405" s="161">
        <v>20196</v>
      </c>
      <c r="C405" s="162">
        <v>44761</v>
      </c>
      <c r="D405" s="77" t="s">
        <v>417</v>
      </c>
      <c r="E405" s="163" t="s">
        <v>418</v>
      </c>
      <c r="F405" s="77" t="s">
        <v>156</v>
      </c>
      <c r="G405" s="77" t="s">
        <v>157</v>
      </c>
      <c r="H405" s="79">
        <v>1.75</v>
      </c>
      <c r="I405" s="79">
        <v>4.3899999999999997</v>
      </c>
      <c r="J405" s="78">
        <v>13</v>
      </c>
      <c r="K405" s="79">
        <v>3.82</v>
      </c>
      <c r="L405" s="81">
        <v>6</v>
      </c>
      <c r="M405" s="80">
        <v>2.5209999999999999</v>
      </c>
      <c r="N405" s="79">
        <v>22.92</v>
      </c>
      <c r="O405" s="161">
        <v>6</v>
      </c>
      <c r="P405" s="77"/>
      <c r="Q405" s="162"/>
      <c r="R405" s="77" t="s">
        <v>366</v>
      </c>
      <c r="S405" s="77" t="s">
        <v>365</v>
      </c>
      <c r="T405" s="77" t="s">
        <v>376</v>
      </c>
    </row>
    <row r="406" spans="1:20" ht="13.5" customHeight="1" x14ac:dyDescent="0.25">
      <c r="A406" s="77" t="s">
        <v>362</v>
      </c>
      <c r="B406" s="161">
        <v>20216</v>
      </c>
      <c r="C406" s="162">
        <v>44761</v>
      </c>
      <c r="D406" s="77" t="s">
        <v>455</v>
      </c>
      <c r="E406" s="163" t="s">
        <v>456</v>
      </c>
      <c r="F406" s="77" t="s">
        <v>156</v>
      </c>
      <c r="G406" s="77" t="s">
        <v>157</v>
      </c>
      <c r="H406" s="79">
        <v>1.75</v>
      </c>
      <c r="I406" s="79">
        <v>4.3899999999999997</v>
      </c>
      <c r="J406" s="78">
        <v>9.6</v>
      </c>
      <c r="K406" s="79">
        <v>3.97</v>
      </c>
      <c r="L406" s="81">
        <v>18</v>
      </c>
      <c r="M406" s="80">
        <v>7.5629999999999997</v>
      </c>
      <c r="N406" s="79">
        <v>71.459999999999994</v>
      </c>
      <c r="O406" s="161">
        <v>6</v>
      </c>
      <c r="P406" s="77"/>
      <c r="Q406" s="162"/>
      <c r="R406" s="77" t="s">
        <v>366</v>
      </c>
      <c r="S406" s="77"/>
      <c r="T406" s="77" t="s">
        <v>457</v>
      </c>
    </row>
    <row r="407" spans="1:20" ht="13.5" customHeight="1" x14ac:dyDescent="0.25">
      <c r="A407" s="77" t="s">
        <v>362</v>
      </c>
      <c r="B407" s="161">
        <v>20223</v>
      </c>
      <c r="C407" s="162">
        <v>44761</v>
      </c>
      <c r="D407" s="77" t="s">
        <v>470</v>
      </c>
      <c r="E407" s="163" t="s">
        <v>471</v>
      </c>
      <c r="F407" s="77" t="s">
        <v>156</v>
      </c>
      <c r="G407" s="77" t="s">
        <v>157</v>
      </c>
      <c r="H407" s="79">
        <v>1.75</v>
      </c>
      <c r="I407" s="79">
        <v>4.3899999999999997</v>
      </c>
      <c r="J407" s="78">
        <v>10</v>
      </c>
      <c r="K407" s="79">
        <v>3.95</v>
      </c>
      <c r="L407" s="81">
        <v>6</v>
      </c>
      <c r="M407" s="80">
        <v>2.5209999999999999</v>
      </c>
      <c r="N407" s="79">
        <v>23.7</v>
      </c>
      <c r="O407" s="161">
        <v>6</v>
      </c>
      <c r="P407" s="77"/>
      <c r="Q407" s="162"/>
      <c r="R407" s="77" t="s">
        <v>366</v>
      </c>
      <c r="S407" s="77"/>
      <c r="T407" s="77"/>
    </row>
    <row r="408" spans="1:20" ht="13.5" customHeight="1" x14ac:dyDescent="0.25">
      <c r="A408" s="77" t="s">
        <v>362</v>
      </c>
      <c r="B408" s="161">
        <v>20217</v>
      </c>
      <c r="C408" s="162">
        <v>44761</v>
      </c>
      <c r="D408" s="77" t="s">
        <v>449</v>
      </c>
      <c r="E408" s="163" t="s">
        <v>450</v>
      </c>
      <c r="F408" s="77" t="s">
        <v>156</v>
      </c>
      <c r="G408" s="77" t="s">
        <v>157</v>
      </c>
      <c r="H408" s="79">
        <v>1.75</v>
      </c>
      <c r="I408" s="79">
        <v>4.3899999999999997</v>
      </c>
      <c r="J408" s="78" t="s">
        <v>113</v>
      </c>
      <c r="K408" s="79">
        <v>4.3899999999999997</v>
      </c>
      <c r="L408" s="81">
        <v>6</v>
      </c>
      <c r="M408" s="80">
        <v>2.5209999999999999</v>
      </c>
      <c r="N408" s="79">
        <v>26.34</v>
      </c>
      <c r="O408" s="161">
        <v>6</v>
      </c>
      <c r="P408" s="77"/>
      <c r="Q408" s="162"/>
      <c r="R408" s="77" t="s">
        <v>366</v>
      </c>
      <c r="S408" s="77"/>
      <c r="T408" s="77"/>
    </row>
    <row r="409" spans="1:20" ht="13.5" customHeight="1" x14ac:dyDescent="0.25">
      <c r="A409" s="77" t="s">
        <v>362</v>
      </c>
      <c r="B409" s="161">
        <v>20194</v>
      </c>
      <c r="C409" s="162">
        <v>44761</v>
      </c>
      <c r="D409" s="77" t="s">
        <v>421</v>
      </c>
      <c r="E409" s="163" t="s">
        <v>422</v>
      </c>
      <c r="F409" s="77" t="s">
        <v>156</v>
      </c>
      <c r="G409" s="77" t="s">
        <v>157</v>
      </c>
      <c r="H409" s="79">
        <v>1.75</v>
      </c>
      <c r="I409" s="79">
        <v>4.3899999999999997</v>
      </c>
      <c r="J409" s="78">
        <v>5</v>
      </c>
      <c r="K409" s="79">
        <v>4</v>
      </c>
      <c r="L409" s="81">
        <v>6</v>
      </c>
      <c r="M409" s="80">
        <v>2.5209999999999999</v>
      </c>
      <c r="N409" s="79">
        <v>24</v>
      </c>
      <c r="O409" s="161">
        <v>6</v>
      </c>
      <c r="P409" s="77"/>
      <c r="Q409" s="162"/>
      <c r="R409" s="77" t="s">
        <v>366</v>
      </c>
      <c r="S409" s="77"/>
      <c r="T409" s="77"/>
    </row>
    <row r="410" spans="1:20" ht="13.5" customHeight="1" x14ac:dyDescent="0.25">
      <c r="A410" s="77" t="s">
        <v>362</v>
      </c>
      <c r="B410" s="161">
        <v>20211</v>
      </c>
      <c r="C410" s="162">
        <v>44761</v>
      </c>
      <c r="D410" s="77" t="s">
        <v>468</v>
      </c>
      <c r="E410" s="163" t="s">
        <v>469</v>
      </c>
      <c r="F410" s="77" t="s">
        <v>156</v>
      </c>
      <c r="G410" s="77" t="s">
        <v>157</v>
      </c>
      <c r="H410" s="79">
        <v>1.75</v>
      </c>
      <c r="I410" s="79">
        <v>4.3899999999999997</v>
      </c>
      <c r="J410" s="78">
        <v>13</v>
      </c>
      <c r="K410" s="79">
        <v>3.82</v>
      </c>
      <c r="L410" s="81">
        <v>30</v>
      </c>
      <c r="M410" s="80">
        <v>12.605</v>
      </c>
      <c r="N410" s="79">
        <v>114.6</v>
      </c>
      <c r="O410" s="161">
        <v>6</v>
      </c>
      <c r="P410" s="77"/>
      <c r="Q410" s="162"/>
      <c r="R410" s="77" t="s">
        <v>366</v>
      </c>
      <c r="S410" s="77" t="s">
        <v>365</v>
      </c>
      <c r="T410" s="77" t="s">
        <v>376</v>
      </c>
    </row>
    <row r="411" spans="1:20" ht="13.5" customHeight="1" x14ac:dyDescent="0.25">
      <c r="A411" s="77"/>
      <c r="B411" s="161"/>
      <c r="C411" s="162"/>
      <c r="D411" s="77"/>
      <c r="E411" s="163"/>
      <c r="F411" s="77"/>
      <c r="G411" s="77"/>
      <c r="H411" s="79"/>
      <c r="I411" s="79"/>
      <c r="J411" s="78"/>
      <c r="K411" s="79"/>
      <c r="L411" s="81"/>
      <c r="M411" s="80"/>
      <c r="N411" s="79"/>
      <c r="O411" s="161"/>
      <c r="P411" s="77"/>
      <c r="Q411" s="162"/>
      <c r="R411" s="77"/>
      <c r="S411" s="77"/>
      <c r="T411" s="77"/>
    </row>
    <row r="412" spans="1:20" ht="13.5" customHeight="1" x14ac:dyDescent="0.25">
      <c r="A412" s="77" t="s">
        <v>362</v>
      </c>
      <c r="B412" s="161">
        <v>20193</v>
      </c>
      <c r="C412" s="162">
        <v>44761</v>
      </c>
      <c r="D412" s="77" t="s">
        <v>427</v>
      </c>
      <c r="E412" s="163" t="s">
        <v>428</v>
      </c>
      <c r="F412" s="77" t="s">
        <v>158</v>
      </c>
      <c r="G412" s="77" t="s">
        <v>159</v>
      </c>
      <c r="H412" s="79">
        <v>1.3620000000000001</v>
      </c>
      <c r="I412" s="79">
        <v>4.3899999999999997</v>
      </c>
      <c r="J412" s="78">
        <v>5</v>
      </c>
      <c r="K412" s="79">
        <v>4</v>
      </c>
      <c r="L412" s="81">
        <v>6</v>
      </c>
      <c r="M412" s="80">
        <v>2.4129999999999998</v>
      </c>
      <c r="N412" s="79">
        <v>24</v>
      </c>
      <c r="O412" s="161">
        <v>6</v>
      </c>
      <c r="P412" s="77"/>
      <c r="Q412" s="162"/>
      <c r="R412" s="77" t="s">
        <v>366</v>
      </c>
      <c r="S412" s="77"/>
      <c r="T412" s="77"/>
    </row>
    <row r="413" spans="1:20" ht="13.5" customHeight="1" x14ac:dyDescent="0.25">
      <c r="A413" s="77" t="s">
        <v>362</v>
      </c>
      <c r="B413" s="161">
        <v>20203</v>
      </c>
      <c r="C413" s="162">
        <v>44761</v>
      </c>
      <c r="D413" s="77" t="s">
        <v>423</v>
      </c>
      <c r="E413" s="163" t="s">
        <v>424</v>
      </c>
      <c r="F413" s="77" t="s">
        <v>158</v>
      </c>
      <c r="G413" s="77" t="s">
        <v>159</v>
      </c>
      <c r="H413" s="79">
        <v>1.3620000000000001</v>
      </c>
      <c r="I413" s="79">
        <v>4.3899999999999997</v>
      </c>
      <c r="J413" s="78" t="s">
        <v>113</v>
      </c>
      <c r="K413" s="79">
        <v>4.3899999999999997</v>
      </c>
      <c r="L413" s="81">
        <v>18</v>
      </c>
      <c r="M413" s="80">
        <v>7.2389999999999999</v>
      </c>
      <c r="N413" s="79">
        <v>79.02</v>
      </c>
      <c r="O413" s="161">
        <v>6</v>
      </c>
      <c r="P413" s="77"/>
      <c r="Q413" s="162"/>
      <c r="R413" s="77" t="s">
        <v>366</v>
      </c>
      <c r="S413" s="77" t="s">
        <v>365</v>
      </c>
      <c r="T413" s="77" t="s">
        <v>376</v>
      </c>
    </row>
    <row r="414" spans="1:20" ht="13.5" customHeight="1" x14ac:dyDescent="0.25">
      <c r="A414" s="77" t="s">
        <v>362</v>
      </c>
      <c r="B414" s="161">
        <v>20231</v>
      </c>
      <c r="C414" s="162">
        <v>44762</v>
      </c>
      <c r="D414" s="77" t="s">
        <v>458</v>
      </c>
      <c r="E414" s="163" t="s">
        <v>459</v>
      </c>
      <c r="F414" s="77" t="s">
        <v>158</v>
      </c>
      <c r="G414" s="77" t="s">
        <v>159</v>
      </c>
      <c r="H414" s="79">
        <v>1.3620000000000001</v>
      </c>
      <c r="I414" s="79">
        <v>4.3899999999999997</v>
      </c>
      <c r="J414" s="78">
        <v>13</v>
      </c>
      <c r="K414" s="79">
        <v>3.82</v>
      </c>
      <c r="L414" s="81">
        <v>18</v>
      </c>
      <c r="M414" s="80">
        <v>7.2389999999999999</v>
      </c>
      <c r="N414" s="79">
        <v>68.760000000000005</v>
      </c>
      <c r="O414" s="161">
        <v>6</v>
      </c>
      <c r="P414" s="77"/>
      <c r="Q414" s="162"/>
      <c r="R414" s="77" t="s">
        <v>366</v>
      </c>
      <c r="S414" s="77" t="s">
        <v>365</v>
      </c>
      <c r="T414" s="77" t="s">
        <v>376</v>
      </c>
    </row>
    <row r="415" spans="1:20" ht="13.5" customHeight="1" x14ac:dyDescent="0.25">
      <c r="A415" s="77" t="s">
        <v>362</v>
      </c>
      <c r="B415" s="161">
        <v>20198</v>
      </c>
      <c r="C415" s="162">
        <v>44761</v>
      </c>
      <c r="D415" s="77" t="s">
        <v>441</v>
      </c>
      <c r="E415" s="163" t="s">
        <v>442</v>
      </c>
      <c r="F415" s="77" t="s">
        <v>158</v>
      </c>
      <c r="G415" s="77" t="s">
        <v>159</v>
      </c>
      <c r="H415" s="79">
        <v>1.3620000000000001</v>
      </c>
      <c r="I415" s="79">
        <v>4.3899999999999997</v>
      </c>
      <c r="J415" s="78" t="s">
        <v>113</v>
      </c>
      <c r="K415" s="79">
        <v>4.3899999999999997</v>
      </c>
      <c r="L415" s="81">
        <v>12</v>
      </c>
      <c r="M415" s="80">
        <v>5.0419999999999998</v>
      </c>
      <c r="N415" s="79">
        <v>52.68</v>
      </c>
      <c r="O415" s="161">
        <v>6</v>
      </c>
      <c r="P415" s="77"/>
      <c r="Q415" s="162"/>
      <c r="R415" s="77" t="s">
        <v>366</v>
      </c>
      <c r="S415" s="77" t="s">
        <v>365</v>
      </c>
      <c r="T415" s="77" t="s">
        <v>400</v>
      </c>
    </row>
    <row r="416" spans="1:20" ht="13.5" customHeight="1" x14ac:dyDescent="0.25">
      <c r="A416" s="77" t="s">
        <v>362</v>
      </c>
      <c r="B416" s="161">
        <v>20196</v>
      </c>
      <c r="C416" s="162">
        <v>44761</v>
      </c>
      <c r="D416" s="77" t="s">
        <v>417</v>
      </c>
      <c r="E416" s="163" t="s">
        <v>418</v>
      </c>
      <c r="F416" s="77" t="s">
        <v>158</v>
      </c>
      <c r="G416" s="77" t="s">
        <v>159</v>
      </c>
      <c r="H416" s="79">
        <v>1.3620000000000001</v>
      </c>
      <c r="I416" s="79">
        <v>4.3899999999999997</v>
      </c>
      <c r="J416" s="78">
        <v>13</v>
      </c>
      <c r="K416" s="79">
        <v>3.82</v>
      </c>
      <c r="L416" s="81">
        <v>6</v>
      </c>
      <c r="M416" s="80">
        <v>2.4129999999999998</v>
      </c>
      <c r="N416" s="79">
        <v>22.92</v>
      </c>
      <c r="O416" s="161">
        <v>6</v>
      </c>
      <c r="P416" s="77"/>
      <c r="Q416" s="162"/>
      <c r="R416" s="77" t="s">
        <v>366</v>
      </c>
      <c r="S416" s="77" t="s">
        <v>365</v>
      </c>
      <c r="T416" s="77" t="s">
        <v>376</v>
      </c>
    </row>
    <row r="417" spans="1:20" ht="13.5" customHeight="1" x14ac:dyDescent="0.25">
      <c r="A417" s="77"/>
      <c r="B417" s="161"/>
      <c r="C417" s="162"/>
      <c r="D417" s="77"/>
      <c r="E417" s="163"/>
      <c r="F417" s="77"/>
      <c r="G417" s="77"/>
      <c r="H417" s="79"/>
      <c r="I417" s="79"/>
      <c r="J417" s="78"/>
      <c r="K417" s="79"/>
      <c r="L417" s="81"/>
      <c r="M417" s="80"/>
      <c r="N417" s="79"/>
      <c r="O417" s="161"/>
      <c r="P417" s="77"/>
      <c r="Q417" s="162"/>
      <c r="R417" s="77"/>
      <c r="S417" s="77"/>
      <c r="T417" s="77"/>
    </row>
    <row r="418" spans="1:20" ht="13.5" customHeight="1" x14ac:dyDescent="0.25">
      <c r="A418" s="77" t="s">
        <v>362</v>
      </c>
      <c r="B418" s="161">
        <v>20223</v>
      </c>
      <c r="C418" s="162">
        <v>44761</v>
      </c>
      <c r="D418" s="77" t="s">
        <v>470</v>
      </c>
      <c r="E418" s="163" t="s">
        <v>471</v>
      </c>
      <c r="F418" s="77" t="s">
        <v>158</v>
      </c>
      <c r="G418" s="77" t="s">
        <v>159</v>
      </c>
      <c r="H418" s="79">
        <v>1.3620000000000001</v>
      </c>
      <c r="I418" s="79">
        <v>4.3899999999999997</v>
      </c>
      <c r="J418" s="78">
        <v>10</v>
      </c>
      <c r="K418" s="79">
        <v>3.95</v>
      </c>
      <c r="L418" s="81">
        <v>6</v>
      </c>
      <c r="M418" s="80">
        <v>2.4129999999999998</v>
      </c>
      <c r="N418" s="79">
        <v>23.7</v>
      </c>
      <c r="O418" s="161">
        <v>6</v>
      </c>
      <c r="P418" s="77"/>
      <c r="Q418" s="162"/>
      <c r="R418" s="77" t="s">
        <v>366</v>
      </c>
      <c r="S418" s="77"/>
      <c r="T418" s="77"/>
    </row>
    <row r="419" spans="1:20" ht="13.5" customHeight="1" x14ac:dyDescent="0.25">
      <c r="A419" s="77" t="s">
        <v>362</v>
      </c>
      <c r="B419" s="161">
        <v>20194</v>
      </c>
      <c r="C419" s="162">
        <v>44761</v>
      </c>
      <c r="D419" s="77" t="s">
        <v>421</v>
      </c>
      <c r="E419" s="163" t="s">
        <v>422</v>
      </c>
      <c r="F419" s="77" t="s">
        <v>158</v>
      </c>
      <c r="G419" s="77" t="s">
        <v>159</v>
      </c>
      <c r="H419" s="79">
        <v>1.3620000000000001</v>
      </c>
      <c r="I419" s="79">
        <v>4.3899999999999997</v>
      </c>
      <c r="J419" s="78">
        <v>5</v>
      </c>
      <c r="K419" s="79">
        <v>4</v>
      </c>
      <c r="L419" s="81">
        <v>6</v>
      </c>
      <c r="M419" s="80">
        <v>2.4129999999999998</v>
      </c>
      <c r="N419" s="79">
        <v>24</v>
      </c>
      <c r="O419" s="161">
        <v>6</v>
      </c>
      <c r="P419" s="77"/>
      <c r="Q419" s="162"/>
      <c r="R419" s="77" t="s">
        <v>366</v>
      </c>
      <c r="S419" s="77"/>
      <c r="T419" s="77"/>
    </row>
    <row r="420" spans="1:20" ht="13.5" customHeight="1" x14ac:dyDescent="0.25">
      <c r="A420" s="77"/>
      <c r="B420" s="161"/>
      <c r="C420" s="162"/>
      <c r="D420" s="77"/>
      <c r="E420" s="163"/>
      <c r="F420" s="77"/>
      <c r="G420" s="77"/>
      <c r="H420" s="79"/>
      <c r="I420" s="79"/>
      <c r="J420" s="78"/>
      <c r="K420" s="79"/>
      <c r="L420" s="81"/>
      <c r="M420" s="80"/>
      <c r="N420" s="79"/>
      <c r="O420" s="161"/>
      <c r="P420" s="77"/>
      <c r="Q420" s="162"/>
      <c r="R420" s="77"/>
      <c r="S420" s="77"/>
      <c r="T420" s="77"/>
    </row>
    <row r="421" spans="1:20" ht="13.5" customHeight="1" x14ac:dyDescent="0.25">
      <c r="A421" s="77" t="s">
        <v>362</v>
      </c>
      <c r="B421" s="161">
        <v>20201</v>
      </c>
      <c r="C421" s="162">
        <v>44761</v>
      </c>
      <c r="D421" s="77" t="s">
        <v>439</v>
      </c>
      <c r="E421" s="163" t="s">
        <v>440</v>
      </c>
      <c r="F421" s="77" t="s">
        <v>160</v>
      </c>
      <c r="G421" s="77" t="s">
        <v>161</v>
      </c>
      <c r="H421" s="79">
        <v>4</v>
      </c>
      <c r="I421" s="79">
        <v>4.3899999999999997</v>
      </c>
      <c r="J421" s="78">
        <v>13</v>
      </c>
      <c r="K421" s="79">
        <v>3.82</v>
      </c>
      <c r="L421" s="81">
        <v>6</v>
      </c>
      <c r="M421" s="80">
        <v>2.3889999999999998</v>
      </c>
      <c r="N421" s="79">
        <v>22.92</v>
      </c>
      <c r="O421" s="161">
        <v>6</v>
      </c>
      <c r="P421" s="77"/>
      <c r="Q421" s="162"/>
      <c r="R421" s="77" t="s">
        <v>366</v>
      </c>
      <c r="S421" s="77" t="s">
        <v>365</v>
      </c>
      <c r="T421" s="77"/>
    </row>
    <row r="422" spans="1:20" ht="13.5" customHeight="1" x14ac:dyDescent="0.25">
      <c r="A422" s="77" t="s">
        <v>362</v>
      </c>
      <c r="B422" s="161">
        <v>20203</v>
      </c>
      <c r="C422" s="162">
        <v>44761</v>
      </c>
      <c r="D422" s="77" t="s">
        <v>423</v>
      </c>
      <c r="E422" s="163" t="s">
        <v>424</v>
      </c>
      <c r="F422" s="77" t="s">
        <v>160</v>
      </c>
      <c r="G422" s="77" t="s">
        <v>161</v>
      </c>
      <c r="H422" s="79">
        <v>4</v>
      </c>
      <c r="I422" s="79">
        <v>4.3899999999999997</v>
      </c>
      <c r="J422" s="78" t="s">
        <v>113</v>
      </c>
      <c r="K422" s="79">
        <v>4.3899999999999997</v>
      </c>
      <c r="L422" s="81">
        <v>24</v>
      </c>
      <c r="M422" s="80">
        <v>9.82</v>
      </c>
      <c r="N422" s="79">
        <v>105.36</v>
      </c>
      <c r="O422" s="161">
        <v>6</v>
      </c>
      <c r="P422" s="77"/>
      <c r="Q422" s="162"/>
      <c r="R422" s="77" t="s">
        <v>366</v>
      </c>
      <c r="S422" s="77" t="s">
        <v>365</v>
      </c>
      <c r="T422" s="77" t="s">
        <v>376</v>
      </c>
    </row>
    <row r="423" spans="1:20" ht="13.5" customHeight="1" x14ac:dyDescent="0.25">
      <c r="A423" s="77" t="s">
        <v>362</v>
      </c>
      <c r="B423" s="161">
        <v>20231</v>
      </c>
      <c r="C423" s="162">
        <v>44762</v>
      </c>
      <c r="D423" s="77" t="s">
        <v>458</v>
      </c>
      <c r="E423" s="163" t="s">
        <v>459</v>
      </c>
      <c r="F423" s="77" t="s">
        <v>160</v>
      </c>
      <c r="G423" s="77" t="s">
        <v>161</v>
      </c>
      <c r="H423" s="79">
        <v>4</v>
      </c>
      <c r="I423" s="79">
        <v>4.3899999999999997</v>
      </c>
      <c r="J423" s="78">
        <v>13</v>
      </c>
      <c r="K423" s="79">
        <v>3.82</v>
      </c>
      <c r="L423" s="81">
        <v>18</v>
      </c>
      <c r="M423" s="80">
        <v>7.3650000000000002</v>
      </c>
      <c r="N423" s="79">
        <v>68.760000000000005</v>
      </c>
      <c r="O423" s="161">
        <v>6</v>
      </c>
      <c r="P423" s="77"/>
      <c r="Q423" s="162"/>
      <c r="R423" s="77" t="s">
        <v>366</v>
      </c>
      <c r="S423" s="77" t="s">
        <v>365</v>
      </c>
      <c r="T423" s="77" t="s">
        <v>376</v>
      </c>
    </row>
    <row r="424" spans="1:20" ht="13.5" customHeight="1" x14ac:dyDescent="0.25">
      <c r="A424" s="77" t="s">
        <v>362</v>
      </c>
      <c r="B424" s="161">
        <v>20196</v>
      </c>
      <c r="C424" s="162">
        <v>44761</v>
      </c>
      <c r="D424" s="77" t="s">
        <v>417</v>
      </c>
      <c r="E424" s="163" t="s">
        <v>418</v>
      </c>
      <c r="F424" s="77" t="s">
        <v>160</v>
      </c>
      <c r="G424" s="77" t="s">
        <v>161</v>
      </c>
      <c r="H424" s="79">
        <v>4</v>
      </c>
      <c r="I424" s="79">
        <v>4.3899999999999997</v>
      </c>
      <c r="J424" s="78">
        <v>13</v>
      </c>
      <c r="K424" s="79">
        <v>3.82</v>
      </c>
      <c r="L424" s="81">
        <v>6</v>
      </c>
      <c r="M424" s="80">
        <v>2.4550000000000001</v>
      </c>
      <c r="N424" s="79">
        <v>22.92</v>
      </c>
      <c r="O424" s="161">
        <v>6</v>
      </c>
      <c r="P424" s="77"/>
      <c r="Q424" s="162"/>
      <c r="R424" s="77" t="s">
        <v>366</v>
      </c>
      <c r="S424" s="77" t="s">
        <v>365</v>
      </c>
      <c r="T424" s="77" t="s">
        <v>376</v>
      </c>
    </row>
    <row r="425" spans="1:20" ht="13.5" customHeight="1" x14ac:dyDescent="0.25">
      <c r="A425" s="77" t="s">
        <v>362</v>
      </c>
      <c r="B425" s="161">
        <v>20214</v>
      </c>
      <c r="C425" s="162">
        <v>44761</v>
      </c>
      <c r="D425" s="77" t="s">
        <v>443</v>
      </c>
      <c r="E425" s="163" t="s">
        <v>444</v>
      </c>
      <c r="F425" s="77" t="s">
        <v>160</v>
      </c>
      <c r="G425" s="77" t="s">
        <v>161</v>
      </c>
      <c r="H425" s="79">
        <v>4</v>
      </c>
      <c r="I425" s="79">
        <v>4.3899999999999997</v>
      </c>
      <c r="J425" s="78" t="s">
        <v>113</v>
      </c>
      <c r="K425" s="79">
        <v>4.3899999999999997</v>
      </c>
      <c r="L425" s="81">
        <v>30</v>
      </c>
      <c r="M425" s="80">
        <v>12.275</v>
      </c>
      <c r="N425" s="79">
        <v>131.69999999999999</v>
      </c>
      <c r="O425" s="161">
        <v>6</v>
      </c>
      <c r="P425" s="77"/>
      <c r="Q425" s="162"/>
      <c r="R425" s="77" t="s">
        <v>366</v>
      </c>
      <c r="S425" s="77" t="s">
        <v>365</v>
      </c>
      <c r="T425" s="77" t="s">
        <v>376</v>
      </c>
    </row>
    <row r="426" spans="1:20" ht="13.5" customHeight="1" x14ac:dyDescent="0.25">
      <c r="A426" s="77" t="s">
        <v>362</v>
      </c>
      <c r="B426" s="161">
        <v>20216</v>
      </c>
      <c r="C426" s="162">
        <v>44761</v>
      </c>
      <c r="D426" s="77" t="s">
        <v>455</v>
      </c>
      <c r="E426" s="163" t="s">
        <v>456</v>
      </c>
      <c r="F426" s="77" t="s">
        <v>160</v>
      </c>
      <c r="G426" s="77" t="s">
        <v>161</v>
      </c>
      <c r="H426" s="79">
        <v>4</v>
      </c>
      <c r="I426" s="79">
        <v>4.3899999999999997</v>
      </c>
      <c r="J426" s="78">
        <v>9.6</v>
      </c>
      <c r="K426" s="79">
        <v>3.97</v>
      </c>
      <c r="L426" s="81">
        <v>24</v>
      </c>
      <c r="M426" s="80">
        <v>9.82</v>
      </c>
      <c r="N426" s="79">
        <v>95.28</v>
      </c>
      <c r="O426" s="161">
        <v>6</v>
      </c>
      <c r="P426" s="77"/>
      <c r="Q426" s="162"/>
      <c r="R426" s="77" t="s">
        <v>366</v>
      </c>
      <c r="S426" s="77"/>
      <c r="T426" s="77" t="s">
        <v>457</v>
      </c>
    </row>
    <row r="427" spans="1:20" ht="13.5" customHeight="1" x14ac:dyDescent="0.25">
      <c r="A427" s="77" t="s">
        <v>362</v>
      </c>
      <c r="B427" s="161">
        <v>20223</v>
      </c>
      <c r="C427" s="162">
        <v>44761</v>
      </c>
      <c r="D427" s="77" t="s">
        <v>470</v>
      </c>
      <c r="E427" s="163" t="s">
        <v>471</v>
      </c>
      <c r="F427" s="77" t="s">
        <v>160</v>
      </c>
      <c r="G427" s="77" t="s">
        <v>161</v>
      </c>
      <c r="H427" s="79">
        <v>4</v>
      </c>
      <c r="I427" s="79">
        <v>4.3899999999999997</v>
      </c>
      <c r="J427" s="78">
        <v>10</v>
      </c>
      <c r="K427" s="79">
        <v>3.95</v>
      </c>
      <c r="L427" s="81">
        <v>12</v>
      </c>
      <c r="M427" s="80">
        <v>4.91</v>
      </c>
      <c r="N427" s="79">
        <v>47.4</v>
      </c>
      <c r="O427" s="161">
        <v>6</v>
      </c>
      <c r="P427" s="77"/>
      <c r="Q427" s="162"/>
      <c r="R427" s="77" t="s">
        <v>366</v>
      </c>
      <c r="S427" s="77"/>
      <c r="T427" s="77"/>
    </row>
    <row r="428" spans="1:20" ht="13.5" customHeight="1" x14ac:dyDescent="0.25">
      <c r="A428" s="77" t="s">
        <v>362</v>
      </c>
      <c r="B428" s="161">
        <v>20194</v>
      </c>
      <c r="C428" s="162">
        <v>44761</v>
      </c>
      <c r="D428" s="77" t="s">
        <v>421</v>
      </c>
      <c r="E428" s="163" t="s">
        <v>422</v>
      </c>
      <c r="F428" s="77" t="s">
        <v>160</v>
      </c>
      <c r="G428" s="77" t="s">
        <v>161</v>
      </c>
      <c r="H428" s="79">
        <v>4</v>
      </c>
      <c r="I428" s="79">
        <v>4.3899999999999997</v>
      </c>
      <c r="J428" s="78">
        <v>5</v>
      </c>
      <c r="K428" s="79">
        <v>4</v>
      </c>
      <c r="L428" s="81">
        <v>6</v>
      </c>
      <c r="M428" s="80">
        <v>2.4550000000000001</v>
      </c>
      <c r="N428" s="79">
        <v>24</v>
      </c>
      <c r="O428" s="161">
        <v>6</v>
      </c>
      <c r="P428" s="77"/>
      <c r="Q428" s="162"/>
      <c r="R428" s="77" t="s">
        <v>366</v>
      </c>
      <c r="S428" s="77"/>
      <c r="T428" s="77"/>
    </row>
    <row r="429" spans="1:20" ht="13.5" customHeight="1" x14ac:dyDescent="0.25">
      <c r="A429" s="77"/>
      <c r="B429" s="161"/>
      <c r="C429" s="162"/>
      <c r="D429" s="77"/>
      <c r="E429" s="163"/>
      <c r="F429" s="77"/>
      <c r="G429" s="77"/>
      <c r="H429" s="79"/>
      <c r="I429" s="79"/>
      <c r="J429" s="78"/>
      <c r="K429" s="79"/>
      <c r="L429" s="81"/>
      <c r="M429" s="80"/>
      <c r="N429" s="79"/>
      <c r="O429" s="161"/>
      <c r="P429" s="77"/>
      <c r="Q429" s="162"/>
      <c r="R429" s="77"/>
      <c r="S429" s="77"/>
      <c r="T429" s="77"/>
    </row>
    <row r="430" spans="1:20" ht="13.5" customHeight="1" x14ac:dyDescent="0.25">
      <c r="A430" s="77"/>
      <c r="B430" s="161"/>
      <c r="C430" s="162"/>
      <c r="D430" s="77"/>
      <c r="E430" s="163"/>
      <c r="F430" s="77"/>
      <c r="G430" s="77"/>
      <c r="H430" s="79"/>
      <c r="I430" s="79"/>
      <c r="J430" s="78"/>
      <c r="K430" s="79"/>
      <c r="L430" s="81"/>
      <c r="M430" s="80"/>
      <c r="N430" s="79"/>
      <c r="O430" s="161"/>
      <c r="P430" s="77"/>
      <c r="Q430" s="162"/>
      <c r="R430" s="77"/>
      <c r="S430" s="77"/>
      <c r="T430" s="77"/>
    </row>
    <row r="431" spans="1:20" ht="13.5" customHeight="1" x14ac:dyDescent="0.25">
      <c r="A431" s="77"/>
      <c r="B431" s="161"/>
      <c r="C431" s="162"/>
      <c r="D431" s="77"/>
      <c r="E431" s="163"/>
      <c r="F431" s="77"/>
      <c r="G431" s="77"/>
      <c r="H431" s="79"/>
      <c r="I431" s="79"/>
      <c r="J431" s="78"/>
      <c r="K431" s="79"/>
      <c r="L431" s="81"/>
      <c r="M431" s="80"/>
      <c r="N431" s="79"/>
      <c r="O431" s="161"/>
      <c r="P431" s="77"/>
      <c r="Q431" s="162"/>
      <c r="R431" s="77"/>
      <c r="S431" s="77"/>
      <c r="T431" s="77"/>
    </row>
    <row r="432" spans="1:20" ht="13.5" customHeight="1" x14ac:dyDescent="0.25">
      <c r="A432" s="77"/>
      <c r="B432" s="161"/>
      <c r="C432" s="162"/>
      <c r="D432" s="77"/>
      <c r="E432" s="163"/>
      <c r="F432" s="77"/>
      <c r="G432" s="77"/>
      <c r="H432" s="79"/>
      <c r="I432" s="79"/>
      <c r="J432" s="78"/>
      <c r="K432" s="79"/>
      <c r="L432" s="81"/>
      <c r="M432" s="80"/>
      <c r="N432" s="79"/>
      <c r="O432" s="161"/>
      <c r="P432" s="77"/>
      <c r="Q432" s="162"/>
      <c r="R432" s="77"/>
      <c r="S432" s="77"/>
      <c r="T432" s="77"/>
    </row>
    <row r="433" spans="1:20" ht="13.5" customHeight="1" x14ac:dyDescent="0.25">
      <c r="A433" s="77" t="s">
        <v>362</v>
      </c>
      <c r="B433" s="161">
        <v>20205</v>
      </c>
      <c r="C433" s="162">
        <v>44761</v>
      </c>
      <c r="D433" s="77" t="s">
        <v>437</v>
      </c>
      <c r="E433" s="163" t="s">
        <v>438</v>
      </c>
      <c r="F433" s="77" t="s">
        <v>162</v>
      </c>
      <c r="G433" s="77" t="s">
        <v>163</v>
      </c>
      <c r="H433" s="79">
        <v>1.52</v>
      </c>
      <c r="I433" s="79">
        <v>4.3899999999999997</v>
      </c>
      <c r="J433" s="78">
        <v>5</v>
      </c>
      <c r="K433" s="79">
        <v>4.17</v>
      </c>
      <c r="L433" s="81">
        <v>6</v>
      </c>
      <c r="M433" s="80">
        <v>2.3889999999999998</v>
      </c>
      <c r="N433" s="79">
        <v>25.02</v>
      </c>
      <c r="O433" s="161">
        <v>6</v>
      </c>
      <c r="P433" s="77"/>
      <c r="Q433" s="162"/>
      <c r="R433" s="77" t="s">
        <v>366</v>
      </c>
      <c r="S433" s="77"/>
      <c r="T433" s="77"/>
    </row>
    <row r="434" spans="1:20" ht="13.5" customHeight="1" x14ac:dyDescent="0.25">
      <c r="A434" s="77" t="s">
        <v>362</v>
      </c>
      <c r="B434" s="161">
        <v>20222</v>
      </c>
      <c r="C434" s="162">
        <v>44761</v>
      </c>
      <c r="D434" s="77" t="s">
        <v>453</v>
      </c>
      <c r="E434" s="163" t="s">
        <v>454</v>
      </c>
      <c r="F434" s="77" t="s">
        <v>162</v>
      </c>
      <c r="G434" s="77" t="s">
        <v>163</v>
      </c>
      <c r="H434" s="79">
        <v>1.52</v>
      </c>
      <c r="I434" s="79">
        <v>4.3899999999999997</v>
      </c>
      <c r="J434" s="78">
        <v>5</v>
      </c>
      <c r="K434" s="79">
        <v>4</v>
      </c>
      <c r="L434" s="81">
        <v>6</v>
      </c>
      <c r="M434" s="80">
        <v>2.5209999999999999</v>
      </c>
      <c r="N434" s="79">
        <v>24</v>
      </c>
      <c r="O434" s="161">
        <v>6</v>
      </c>
      <c r="P434" s="77"/>
      <c r="Q434" s="162"/>
      <c r="R434" s="77" t="s">
        <v>366</v>
      </c>
      <c r="S434" s="77"/>
      <c r="T434" s="77"/>
    </row>
    <row r="435" spans="1:20" ht="13.5" customHeight="1" x14ac:dyDescent="0.25">
      <c r="A435" s="77" t="s">
        <v>362</v>
      </c>
      <c r="B435" s="161">
        <v>20193</v>
      </c>
      <c r="C435" s="162">
        <v>44761</v>
      </c>
      <c r="D435" s="77" t="s">
        <v>427</v>
      </c>
      <c r="E435" s="163" t="s">
        <v>428</v>
      </c>
      <c r="F435" s="77" t="s">
        <v>162</v>
      </c>
      <c r="G435" s="77" t="s">
        <v>163</v>
      </c>
      <c r="H435" s="79">
        <v>1.52</v>
      </c>
      <c r="I435" s="79">
        <v>4.3899999999999997</v>
      </c>
      <c r="J435" s="78">
        <v>5</v>
      </c>
      <c r="K435" s="79">
        <v>4</v>
      </c>
      <c r="L435" s="81">
        <v>6</v>
      </c>
      <c r="M435" s="80">
        <v>2.5209999999999999</v>
      </c>
      <c r="N435" s="79">
        <v>24</v>
      </c>
      <c r="O435" s="161">
        <v>6</v>
      </c>
      <c r="P435" s="77"/>
      <c r="Q435" s="162"/>
      <c r="R435" s="77" t="s">
        <v>366</v>
      </c>
      <c r="S435" s="77"/>
      <c r="T435" s="77"/>
    </row>
    <row r="436" spans="1:20" ht="13.5" customHeight="1" x14ac:dyDescent="0.25">
      <c r="A436" s="77" t="s">
        <v>362</v>
      </c>
      <c r="B436" s="161">
        <v>20203</v>
      </c>
      <c r="C436" s="162">
        <v>44761</v>
      </c>
      <c r="D436" s="77" t="s">
        <v>423</v>
      </c>
      <c r="E436" s="163" t="s">
        <v>424</v>
      </c>
      <c r="F436" s="77" t="s">
        <v>162</v>
      </c>
      <c r="G436" s="77" t="s">
        <v>163</v>
      </c>
      <c r="H436" s="79">
        <v>1.52</v>
      </c>
      <c r="I436" s="79">
        <v>0</v>
      </c>
      <c r="J436" s="78" t="s">
        <v>113</v>
      </c>
      <c r="K436" s="79">
        <v>0</v>
      </c>
      <c r="L436" s="81">
        <v>6</v>
      </c>
      <c r="M436" s="80">
        <v>2.5209999999999999</v>
      </c>
      <c r="N436" s="79" t="s">
        <v>113</v>
      </c>
      <c r="O436" s="161">
        <v>6</v>
      </c>
      <c r="P436" s="77"/>
      <c r="Q436" s="162"/>
      <c r="R436" s="77" t="s">
        <v>366</v>
      </c>
      <c r="S436" s="77" t="s">
        <v>365</v>
      </c>
      <c r="T436" s="77" t="s">
        <v>376</v>
      </c>
    </row>
    <row r="437" spans="1:20" ht="13.5" customHeight="1" x14ac:dyDescent="0.25">
      <c r="A437" s="77" t="s">
        <v>362</v>
      </c>
      <c r="B437" s="161">
        <v>20198</v>
      </c>
      <c r="C437" s="162">
        <v>44761</v>
      </c>
      <c r="D437" s="77" t="s">
        <v>441</v>
      </c>
      <c r="E437" s="163" t="s">
        <v>442</v>
      </c>
      <c r="F437" s="77" t="s">
        <v>162</v>
      </c>
      <c r="G437" s="77" t="s">
        <v>163</v>
      </c>
      <c r="H437" s="79">
        <v>1.52</v>
      </c>
      <c r="I437" s="79">
        <v>4.3899999999999997</v>
      </c>
      <c r="J437" s="78" t="s">
        <v>113</v>
      </c>
      <c r="K437" s="79">
        <v>4.3899999999999997</v>
      </c>
      <c r="L437" s="81">
        <v>12</v>
      </c>
      <c r="M437" s="80">
        <v>5.0419999999999998</v>
      </c>
      <c r="N437" s="79">
        <v>52.68</v>
      </c>
      <c r="O437" s="161">
        <v>6</v>
      </c>
      <c r="P437" s="77"/>
      <c r="Q437" s="162"/>
      <c r="R437" s="77" t="s">
        <v>366</v>
      </c>
      <c r="S437" s="77" t="s">
        <v>365</v>
      </c>
      <c r="T437" s="77" t="s">
        <v>400</v>
      </c>
    </row>
    <row r="438" spans="1:20" ht="13.5" customHeight="1" x14ac:dyDescent="0.25">
      <c r="A438" s="77" t="s">
        <v>362</v>
      </c>
      <c r="B438" s="161">
        <v>20196</v>
      </c>
      <c r="C438" s="162">
        <v>44761</v>
      </c>
      <c r="D438" s="77" t="s">
        <v>417</v>
      </c>
      <c r="E438" s="163" t="s">
        <v>418</v>
      </c>
      <c r="F438" s="77" t="s">
        <v>162</v>
      </c>
      <c r="G438" s="77" t="s">
        <v>163</v>
      </c>
      <c r="H438" s="79">
        <v>1.52</v>
      </c>
      <c r="I438" s="79">
        <v>4.3899999999999997</v>
      </c>
      <c r="J438" s="78">
        <v>13</v>
      </c>
      <c r="K438" s="79">
        <v>3.82</v>
      </c>
      <c r="L438" s="81">
        <v>6</v>
      </c>
      <c r="M438" s="80">
        <v>2.5209999999999999</v>
      </c>
      <c r="N438" s="79">
        <v>22.92</v>
      </c>
      <c r="O438" s="161">
        <v>6</v>
      </c>
      <c r="P438" s="77"/>
      <c r="Q438" s="162"/>
      <c r="R438" s="77" t="s">
        <v>366</v>
      </c>
      <c r="S438" s="77" t="s">
        <v>365</v>
      </c>
      <c r="T438" s="77" t="s">
        <v>376</v>
      </c>
    </row>
    <row r="439" spans="1:20" ht="13.5" customHeight="1" x14ac:dyDescent="0.25">
      <c r="A439" s="77"/>
      <c r="B439" s="161"/>
      <c r="C439" s="162"/>
      <c r="D439" s="77"/>
      <c r="E439" s="163"/>
      <c r="F439" s="77"/>
      <c r="G439" s="77"/>
      <c r="H439" s="79"/>
      <c r="I439" s="79"/>
      <c r="J439" s="78"/>
      <c r="K439" s="79"/>
      <c r="L439" s="81"/>
      <c r="M439" s="80"/>
      <c r="N439" s="79"/>
      <c r="O439" s="161"/>
      <c r="P439" s="77"/>
      <c r="Q439" s="162"/>
      <c r="R439" s="77"/>
      <c r="S439" s="77"/>
      <c r="T439" s="77"/>
    </row>
    <row r="440" spans="1:20" ht="13.5" customHeight="1" x14ac:dyDescent="0.25">
      <c r="A440" s="77"/>
      <c r="B440" s="161"/>
      <c r="C440" s="162"/>
      <c r="D440" s="77"/>
      <c r="E440" s="163"/>
      <c r="F440" s="77"/>
      <c r="G440" s="77"/>
      <c r="H440" s="79"/>
      <c r="I440" s="79"/>
      <c r="J440" s="78"/>
      <c r="K440" s="79"/>
      <c r="L440" s="81"/>
      <c r="M440" s="80"/>
      <c r="N440" s="79"/>
      <c r="O440" s="161"/>
      <c r="P440" s="77"/>
      <c r="Q440" s="162"/>
      <c r="R440" s="77"/>
      <c r="S440" s="77"/>
      <c r="T440" s="77"/>
    </row>
    <row r="441" spans="1:20" ht="13.5" customHeight="1" x14ac:dyDescent="0.25">
      <c r="A441" s="77"/>
      <c r="B441" s="161"/>
      <c r="C441" s="162"/>
      <c r="D441" s="77"/>
      <c r="E441" s="163"/>
      <c r="F441" s="77"/>
      <c r="G441" s="77"/>
      <c r="H441" s="79"/>
      <c r="I441" s="79"/>
      <c r="J441" s="78"/>
      <c r="K441" s="79"/>
      <c r="L441" s="81"/>
      <c r="M441" s="80"/>
      <c r="N441" s="79"/>
      <c r="O441" s="161"/>
      <c r="P441" s="77"/>
      <c r="Q441" s="162"/>
      <c r="R441" s="77"/>
      <c r="S441" s="77"/>
      <c r="T441" s="77"/>
    </row>
    <row r="442" spans="1:20" ht="13.5" customHeight="1" x14ac:dyDescent="0.25">
      <c r="A442" s="77" t="s">
        <v>362</v>
      </c>
      <c r="B442" s="161">
        <v>20223</v>
      </c>
      <c r="C442" s="162">
        <v>44761</v>
      </c>
      <c r="D442" s="77" t="s">
        <v>470</v>
      </c>
      <c r="E442" s="163" t="s">
        <v>471</v>
      </c>
      <c r="F442" s="77" t="s">
        <v>162</v>
      </c>
      <c r="G442" s="77" t="s">
        <v>163</v>
      </c>
      <c r="H442" s="79">
        <v>1.52</v>
      </c>
      <c r="I442" s="79">
        <v>4.3899999999999997</v>
      </c>
      <c r="J442" s="78">
        <v>10</v>
      </c>
      <c r="K442" s="79">
        <v>3.95</v>
      </c>
      <c r="L442" s="81">
        <v>6</v>
      </c>
      <c r="M442" s="80">
        <v>2.5209999999999999</v>
      </c>
      <c r="N442" s="79">
        <v>23.7</v>
      </c>
      <c r="O442" s="161">
        <v>6</v>
      </c>
      <c r="P442" s="77"/>
      <c r="Q442" s="162"/>
      <c r="R442" s="77" t="s">
        <v>366</v>
      </c>
      <c r="S442" s="77"/>
      <c r="T442" s="77"/>
    </row>
    <row r="443" spans="1:20" ht="13.5" customHeight="1" x14ac:dyDescent="0.25">
      <c r="A443" s="77" t="s">
        <v>362</v>
      </c>
      <c r="B443" s="161">
        <v>20211</v>
      </c>
      <c r="C443" s="162">
        <v>44761</v>
      </c>
      <c r="D443" s="77" t="s">
        <v>468</v>
      </c>
      <c r="E443" s="163" t="s">
        <v>469</v>
      </c>
      <c r="F443" s="77" t="s">
        <v>162</v>
      </c>
      <c r="G443" s="77" t="s">
        <v>163</v>
      </c>
      <c r="H443" s="79">
        <v>1.52</v>
      </c>
      <c r="I443" s="79">
        <v>4.3899999999999997</v>
      </c>
      <c r="J443" s="78">
        <v>13</v>
      </c>
      <c r="K443" s="79">
        <v>3.82</v>
      </c>
      <c r="L443" s="81">
        <v>30</v>
      </c>
      <c r="M443" s="80">
        <v>12.605</v>
      </c>
      <c r="N443" s="79">
        <v>114.6</v>
      </c>
      <c r="O443" s="161">
        <v>6</v>
      </c>
      <c r="P443" s="77"/>
      <c r="Q443" s="162"/>
      <c r="R443" s="77" t="s">
        <v>366</v>
      </c>
      <c r="S443" s="77" t="s">
        <v>365</v>
      </c>
      <c r="T443" s="77" t="s">
        <v>376</v>
      </c>
    </row>
    <row r="444" spans="1:20" ht="13.5" customHeight="1" x14ac:dyDescent="0.25">
      <c r="A444" s="77" t="s">
        <v>362</v>
      </c>
      <c r="B444" s="161">
        <v>20196</v>
      </c>
      <c r="C444" s="162">
        <v>44761</v>
      </c>
      <c r="D444" s="77" t="s">
        <v>417</v>
      </c>
      <c r="E444" s="163" t="s">
        <v>418</v>
      </c>
      <c r="F444" s="77" t="s">
        <v>323</v>
      </c>
      <c r="G444" s="77" t="s">
        <v>324</v>
      </c>
      <c r="H444" s="79">
        <v>1.63</v>
      </c>
      <c r="I444" s="79">
        <v>4.3899999999999997</v>
      </c>
      <c r="J444" s="78">
        <v>13</v>
      </c>
      <c r="K444" s="79">
        <v>3.82</v>
      </c>
      <c r="L444" s="81">
        <v>6</v>
      </c>
      <c r="M444" s="80">
        <v>2.5209999999999999</v>
      </c>
      <c r="N444" s="79">
        <v>22.92</v>
      </c>
      <c r="O444" s="161">
        <v>6</v>
      </c>
      <c r="P444" s="77"/>
      <c r="Q444" s="162"/>
      <c r="R444" s="77" t="s">
        <v>366</v>
      </c>
      <c r="S444" s="77" t="s">
        <v>365</v>
      </c>
      <c r="T444" s="77" t="s">
        <v>376</v>
      </c>
    </row>
    <row r="445" spans="1:20" ht="13.5" customHeight="1" x14ac:dyDescent="0.25">
      <c r="A445" s="77" t="s">
        <v>362</v>
      </c>
      <c r="B445" s="161">
        <v>20194</v>
      </c>
      <c r="C445" s="162">
        <v>44761</v>
      </c>
      <c r="D445" s="77" t="s">
        <v>421</v>
      </c>
      <c r="E445" s="163" t="s">
        <v>422</v>
      </c>
      <c r="F445" s="77" t="s">
        <v>323</v>
      </c>
      <c r="G445" s="77" t="s">
        <v>324</v>
      </c>
      <c r="H445" s="79">
        <v>1.63</v>
      </c>
      <c r="I445" s="79">
        <v>4.3899999999999997</v>
      </c>
      <c r="J445" s="78">
        <v>5</v>
      </c>
      <c r="K445" s="79">
        <v>4</v>
      </c>
      <c r="L445" s="81">
        <v>6</v>
      </c>
      <c r="M445" s="80">
        <v>2.5209999999999999</v>
      </c>
      <c r="N445" s="79">
        <v>24</v>
      </c>
      <c r="O445" s="161">
        <v>6</v>
      </c>
      <c r="P445" s="77"/>
      <c r="Q445" s="162"/>
      <c r="R445" s="77" t="s">
        <v>366</v>
      </c>
      <c r="S445" s="77"/>
      <c r="T445" s="77"/>
    </row>
    <row r="446" spans="1:20" ht="13.5" customHeight="1" x14ac:dyDescent="0.25">
      <c r="A446" s="77"/>
      <c r="B446" s="161"/>
      <c r="C446" s="162"/>
      <c r="D446" s="77"/>
      <c r="E446" s="163"/>
      <c r="F446" s="77"/>
      <c r="G446" s="77"/>
      <c r="H446" s="79"/>
      <c r="I446" s="79"/>
      <c r="J446" s="78"/>
      <c r="K446" s="79"/>
      <c r="L446" s="81"/>
      <c r="M446" s="80"/>
      <c r="N446" s="79"/>
      <c r="O446" s="161"/>
      <c r="P446" s="77"/>
      <c r="Q446" s="162"/>
      <c r="R446" s="77"/>
      <c r="S446" s="77"/>
      <c r="T446" s="77"/>
    </row>
    <row r="447" spans="1:20" ht="13.5" customHeight="1" x14ac:dyDescent="0.25">
      <c r="A447" s="77"/>
      <c r="B447" s="161"/>
      <c r="C447" s="162"/>
      <c r="D447" s="77"/>
      <c r="E447" s="163"/>
      <c r="F447" s="77"/>
      <c r="G447" s="77"/>
      <c r="H447" s="79"/>
      <c r="I447" s="79"/>
      <c r="J447" s="78"/>
      <c r="K447" s="79"/>
      <c r="L447" s="81"/>
      <c r="M447" s="80"/>
      <c r="N447" s="79"/>
      <c r="O447" s="161"/>
      <c r="P447" s="77"/>
      <c r="Q447" s="162"/>
      <c r="R447" s="77"/>
      <c r="S447" s="77"/>
      <c r="T447" s="77"/>
    </row>
    <row r="448" spans="1:20" ht="13.5" customHeight="1" x14ac:dyDescent="0.25">
      <c r="A448" s="77"/>
      <c r="B448" s="161"/>
      <c r="C448" s="162"/>
      <c r="D448" s="77"/>
      <c r="E448" s="163"/>
      <c r="F448" s="77"/>
      <c r="G448" s="77"/>
      <c r="H448" s="79"/>
      <c r="I448" s="79"/>
      <c r="J448" s="78"/>
      <c r="K448" s="79"/>
      <c r="L448" s="81"/>
      <c r="M448" s="80"/>
      <c r="N448" s="79"/>
      <c r="O448" s="161"/>
      <c r="P448" s="77"/>
      <c r="Q448" s="162"/>
      <c r="R448" s="77"/>
      <c r="S448" s="77"/>
      <c r="T448" s="77"/>
    </row>
    <row r="449" spans="1:20" ht="13.5" customHeight="1" x14ac:dyDescent="0.25">
      <c r="A449" s="77"/>
      <c r="B449" s="161"/>
      <c r="C449" s="162"/>
      <c r="D449" s="77"/>
      <c r="E449" s="163"/>
      <c r="F449" s="77"/>
      <c r="G449" s="77"/>
      <c r="H449" s="79"/>
      <c r="I449" s="79"/>
      <c r="J449" s="78"/>
      <c r="K449" s="79"/>
      <c r="L449" s="81"/>
      <c r="M449" s="80"/>
      <c r="N449" s="79"/>
      <c r="O449" s="161"/>
      <c r="P449" s="77"/>
      <c r="Q449" s="162"/>
      <c r="R449" s="77"/>
      <c r="S449" s="77"/>
      <c r="T449" s="77"/>
    </row>
    <row r="450" spans="1:20" ht="13.5" customHeight="1" x14ac:dyDescent="0.25">
      <c r="A450" s="77" t="s">
        <v>362</v>
      </c>
      <c r="B450" s="161">
        <v>20205</v>
      </c>
      <c r="C450" s="162">
        <v>44761</v>
      </c>
      <c r="D450" s="77" t="s">
        <v>437</v>
      </c>
      <c r="E450" s="163" t="s">
        <v>438</v>
      </c>
      <c r="F450" s="77" t="s">
        <v>164</v>
      </c>
      <c r="G450" s="77" t="s">
        <v>165</v>
      </c>
      <c r="H450" s="79">
        <v>1.89</v>
      </c>
      <c r="I450" s="79">
        <v>4.3899999999999997</v>
      </c>
      <c r="J450" s="78">
        <v>5</v>
      </c>
      <c r="K450" s="79">
        <v>4.17</v>
      </c>
      <c r="L450" s="81">
        <v>12</v>
      </c>
      <c r="M450" s="80">
        <v>4.7779999999999996</v>
      </c>
      <c r="N450" s="79">
        <v>50.04</v>
      </c>
      <c r="O450" s="161">
        <v>6</v>
      </c>
      <c r="P450" s="77"/>
      <c r="Q450" s="162"/>
      <c r="R450" s="77" t="s">
        <v>366</v>
      </c>
      <c r="S450" s="77"/>
      <c r="T450" s="77"/>
    </row>
    <row r="451" spans="1:20" ht="13.5" customHeight="1" x14ac:dyDescent="0.25">
      <c r="A451" s="77" t="s">
        <v>362</v>
      </c>
      <c r="B451" s="161">
        <v>20193</v>
      </c>
      <c r="C451" s="162">
        <v>44761</v>
      </c>
      <c r="D451" s="77" t="s">
        <v>427</v>
      </c>
      <c r="E451" s="163" t="s">
        <v>428</v>
      </c>
      <c r="F451" s="77" t="s">
        <v>164</v>
      </c>
      <c r="G451" s="77" t="s">
        <v>165</v>
      </c>
      <c r="H451" s="79">
        <v>1.89</v>
      </c>
      <c r="I451" s="79">
        <v>4.3899999999999997</v>
      </c>
      <c r="J451" s="78">
        <v>5</v>
      </c>
      <c r="K451" s="79">
        <v>4</v>
      </c>
      <c r="L451" s="81">
        <v>6</v>
      </c>
      <c r="M451" s="80">
        <v>2.4129999999999998</v>
      </c>
      <c r="N451" s="79">
        <v>24</v>
      </c>
      <c r="O451" s="161">
        <v>6</v>
      </c>
      <c r="P451" s="77"/>
      <c r="Q451" s="162"/>
      <c r="R451" s="77" t="s">
        <v>366</v>
      </c>
      <c r="S451" s="77"/>
      <c r="T451" s="77"/>
    </row>
    <row r="452" spans="1:20" ht="13.5" customHeight="1" x14ac:dyDescent="0.25">
      <c r="A452" s="77" t="s">
        <v>362</v>
      </c>
      <c r="B452" s="161">
        <v>20219</v>
      </c>
      <c r="C452" s="162">
        <v>44761</v>
      </c>
      <c r="D452" s="77" t="s">
        <v>466</v>
      </c>
      <c r="E452" s="163" t="s">
        <v>467</v>
      </c>
      <c r="F452" s="77" t="s">
        <v>164</v>
      </c>
      <c r="G452" s="77" t="s">
        <v>165</v>
      </c>
      <c r="H452" s="79">
        <v>1.89</v>
      </c>
      <c r="I452" s="79">
        <v>4.3899999999999997</v>
      </c>
      <c r="J452" s="78">
        <v>5</v>
      </c>
      <c r="K452" s="79">
        <v>4</v>
      </c>
      <c r="L452" s="81">
        <v>12</v>
      </c>
      <c r="M452" s="80">
        <v>4.8259999999999996</v>
      </c>
      <c r="N452" s="79">
        <v>48</v>
      </c>
      <c r="O452" s="161">
        <v>6</v>
      </c>
      <c r="P452" s="77"/>
      <c r="Q452" s="162"/>
      <c r="R452" s="77" t="s">
        <v>366</v>
      </c>
      <c r="S452" s="77" t="s">
        <v>365</v>
      </c>
      <c r="T452" s="77"/>
    </row>
    <row r="453" spans="1:20" ht="13.5" customHeight="1" x14ac:dyDescent="0.25">
      <c r="A453" s="77" t="s">
        <v>362</v>
      </c>
      <c r="B453" s="161">
        <v>20203</v>
      </c>
      <c r="C453" s="162">
        <v>44761</v>
      </c>
      <c r="D453" s="77" t="s">
        <v>423</v>
      </c>
      <c r="E453" s="163" t="s">
        <v>424</v>
      </c>
      <c r="F453" s="77" t="s">
        <v>164</v>
      </c>
      <c r="G453" s="77" t="s">
        <v>165</v>
      </c>
      <c r="H453" s="79">
        <v>1.89</v>
      </c>
      <c r="I453" s="79">
        <v>4.3899999999999997</v>
      </c>
      <c r="J453" s="78" t="s">
        <v>113</v>
      </c>
      <c r="K453" s="79">
        <v>4.3899999999999997</v>
      </c>
      <c r="L453" s="81">
        <v>30</v>
      </c>
      <c r="M453" s="80">
        <v>12.065</v>
      </c>
      <c r="N453" s="79">
        <v>131.69999999999999</v>
      </c>
      <c r="O453" s="161">
        <v>6</v>
      </c>
      <c r="P453" s="77"/>
      <c r="Q453" s="162"/>
      <c r="R453" s="77" t="s">
        <v>366</v>
      </c>
      <c r="S453" s="77" t="s">
        <v>365</v>
      </c>
      <c r="T453" s="77" t="s">
        <v>376</v>
      </c>
    </row>
    <row r="454" spans="1:20" ht="13.5" customHeight="1" x14ac:dyDescent="0.25">
      <c r="A454" s="77" t="s">
        <v>362</v>
      </c>
      <c r="B454" s="161">
        <v>20198</v>
      </c>
      <c r="C454" s="162">
        <v>44761</v>
      </c>
      <c r="D454" s="77" t="s">
        <v>441</v>
      </c>
      <c r="E454" s="163" t="s">
        <v>442</v>
      </c>
      <c r="F454" s="77" t="s">
        <v>164</v>
      </c>
      <c r="G454" s="77" t="s">
        <v>165</v>
      </c>
      <c r="H454" s="79">
        <v>1.89</v>
      </c>
      <c r="I454" s="79">
        <v>4.3899999999999997</v>
      </c>
      <c r="J454" s="78" t="s">
        <v>113</v>
      </c>
      <c r="K454" s="79">
        <v>4.3899999999999997</v>
      </c>
      <c r="L454" s="81">
        <v>12</v>
      </c>
      <c r="M454" s="80">
        <v>5.0419999999999998</v>
      </c>
      <c r="N454" s="79">
        <v>52.68</v>
      </c>
      <c r="O454" s="161">
        <v>6</v>
      </c>
      <c r="P454" s="77"/>
      <c r="Q454" s="162"/>
      <c r="R454" s="77" t="s">
        <v>366</v>
      </c>
      <c r="S454" s="77" t="s">
        <v>365</v>
      </c>
      <c r="T454" s="77" t="s">
        <v>400</v>
      </c>
    </row>
    <row r="455" spans="1:20" ht="13.5" customHeight="1" x14ac:dyDescent="0.25">
      <c r="A455" s="77" t="s">
        <v>362</v>
      </c>
      <c r="B455" s="161">
        <v>20209</v>
      </c>
      <c r="C455" s="162">
        <v>44761</v>
      </c>
      <c r="D455" s="77" t="s">
        <v>425</v>
      </c>
      <c r="E455" s="163" t="s">
        <v>426</v>
      </c>
      <c r="F455" s="77" t="s">
        <v>164</v>
      </c>
      <c r="G455" s="77" t="s">
        <v>165</v>
      </c>
      <c r="H455" s="79">
        <v>1.89</v>
      </c>
      <c r="I455" s="79">
        <v>4.3899999999999997</v>
      </c>
      <c r="J455" s="78">
        <v>9.6</v>
      </c>
      <c r="K455" s="79">
        <v>3.97</v>
      </c>
      <c r="L455" s="81">
        <v>24</v>
      </c>
      <c r="M455" s="80">
        <v>9.6519999999999992</v>
      </c>
      <c r="N455" s="79">
        <v>95.28</v>
      </c>
      <c r="O455" s="161">
        <v>6</v>
      </c>
      <c r="P455" s="77"/>
      <c r="Q455" s="162"/>
      <c r="R455" s="77" t="s">
        <v>366</v>
      </c>
      <c r="S455" s="77" t="s">
        <v>365</v>
      </c>
      <c r="T455" s="77" t="s">
        <v>400</v>
      </c>
    </row>
    <row r="456" spans="1:20" ht="13.5" customHeight="1" x14ac:dyDescent="0.25">
      <c r="A456" s="77" t="s">
        <v>362</v>
      </c>
      <c r="B456" s="161">
        <v>20200</v>
      </c>
      <c r="C456" s="162">
        <v>44761</v>
      </c>
      <c r="D456" s="77" t="s">
        <v>419</v>
      </c>
      <c r="E456" s="163" t="s">
        <v>420</v>
      </c>
      <c r="F456" s="77" t="s">
        <v>164</v>
      </c>
      <c r="G456" s="77" t="s">
        <v>165</v>
      </c>
      <c r="H456" s="79">
        <v>1.89</v>
      </c>
      <c r="I456" s="79">
        <v>4.3899999999999997</v>
      </c>
      <c r="J456" s="78">
        <v>13</v>
      </c>
      <c r="K456" s="79">
        <v>3.82</v>
      </c>
      <c r="L456" s="81">
        <v>6</v>
      </c>
      <c r="M456" s="80">
        <v>2.4129999999999998</v>
      </c>
      <c r="N456" s="79">
        <v>22.92</v>
      </c>
      <c r="O456" s="161">
        <v>6</v>
      </c>
      <c r="P456" s="77"/>
      <c r="Q456" s="162"/>
      <c r="R456" s="77" t="s">
        <v>366</v>
      </c>
      <c r="S456" s="77" t="s">
        <v>365</v>
      </c>
      <c r="T456" s="77" t="s">
        <v>376</v>
      </c>
    </row>
    <row r="457" spans="1:20" ht="13.5" customHeight="1" x14ac:dyDescent="0.25">
      <c r="A457" s="77" t="s">
        <v>362</v>
      </c>
      <c r="B457" s="161">
        <v>20196</v>
      </c>
      <c r="C457" s="162">
        <v>44761</v>
      </c>
      <c r="D457" s="77" t="s">
        <v>417</v>
      </c>
      <c r="E457" s="163" t="s">
        <v>418</v>
      </c>
      <c r="F457" s="77" t="s">
        <v>164</v>
      </c>
      <c r="G457" s="77" t="s">
        <v>165</v>
      </c>
      <c r="H457" s="79">
        <v>1.89</v>
      </c>
      <c r="I457" s="79">
        <v>4.3899999999999997</v>
      </c>
      <c r="J457" s="78">
        <v>13</v>
      </c>
      <c r="K457" s="79">
        <v>3.82</v>
      </c>
      <c r="L457" s="81">
        <v>12</v>
      </c>
      <c r="M457" s="80">
        <v>4.8259999999999996</v>
      </c>
      <c r="N457" s="79">
        <v>45.84</v>
      </c>
      <c r="O457" s="161">
        <v>6</v>
      </c>
      <c r="P457" s="77"/>
      <c r="Q457" s="162"/>
      <c r="R457" s="77" t="s">
        <v>366</v>
      </c>
      <c r="S457" s="77" t="s">
        <v>365</v>
      </c>
      <c r="T457" s="77" t="s">
        <v>376</v>
      </c>
    </row>
    <row r="458" spans="1:20" ht="13.5" customHeight="1" x14ac:dyDescent="0.25">
      <c r="A458" s="77" t="s">
        <v>362</v>
      </c>
      <c r="B458" s="161">
        <v>20214</v>
      </c>
      <c r="C458" s="162">
        <v>44761</v>
      </c>
      <c r="D458" s="77" t="s">
        <v>443</v>
      </c>
      <c r="E458" s="163" t="s">
        <v>444</v>
      </c>
      <c r="F458" s="77" t="s">
        <v>164</v>
      </c>
      <c r="G458" s="77" t="s">
        <v>165</v>
      </c>
      <c r="H458" s="79">
        <v>1.89</v>
      </c>
      <c r="I458" s="79">
        <v>4.3899999999999997</v>
      </c>
      <c r="J458" s="78" t="s">
        <v>113</v>
      </c>
      <c r="K458" s="79">
        <v>4.3899999999999997</v>
      </c>
      <c r="L458" s="81">
        <v>60</v>
      </c>
      <c r="M458" s="80">
        <v>24.55</v>
      </c>
      <c r="N458" s="79">
        <v>263.39999999999998</v>
      </c>
      <c r="O458" s="161">
        <v>6</v>
      </c>
      <c r="P458" s="77"/>
      <c r="Q458" s="162"/>
      <c r="R458" s="77" t="s">
        <v>366</v>
      </c>
      <c r="S458" s="77" t="s">
        <v>365</v>
      </c>
      <c r="T458" s="77" t="s">
        <v>376</v>
      </c>
    </row>
    <row r="459" spans="1:20" ht="13.5" customHeight="1" x14ac:dyDescent="0.25">
      <c r="A459" s="77" t="s">
        <v>362</v>
      </c>
      <c r="B459" s="161">
        <v>20216</v>
      </c>
      <c r="C459" s="162">
        <v>44761</v>
      </c>
      <c r="D459" s="77" t="s">
        <v>455</v>
      </c>
      <c r="E459" s="163" t="s">
        <v>456</v>
      </c>
      <c r="F459" s="77" t="s">
        <v>164</v>
      </c>
      <c r="G459" s="77" t="s">
        <v>165</v>
      </c>
      <c r="H459" s="79">
        <v>1.89</v>
      </c>
      <c r="I459" s="79">
        <v>4.3899999999999997</v>
      </c>
      <c r="J459" s="78">
        <v>9.6</v>
      </c>
      <c r="K459" s="79">
        <v>3.97</v>
      </c>
      <c r="L459" s="81">
        <v>18</v>
      </c>
      <c r="M459" s="80">
        <v>7.2389999999999999</v>
      </c>
      <c r="N459" s="79">
        <v>71.459999999999994</v>
      </c>
      <c r="O459" s="161">
        <v>6</v>
      </c>
      <c r="P459" s="77"/>
      <c r="Q459" s="162"/>
      <c r="R459" s="77" t="s">
        <v>366</v>
      </c>
      <c r="S459" s="77"/>
      <c r="T459" s="77" t="s">
        <v>457</v>
      </c>
    </row>
    <row r="460" spans="1:20" ht="13.5" customHeight="1" x14ac:dyDescent="0.25">
      <c r="A460" s="77" t="s">
        <v>362</v>
      </c>
      <c r="B460" s="161">
        <v>20194</v>
      </c>
      <c r="C460" s="162">
        <v>44761</v>
      </c>
      <c r="D460" s="77" t="s">
        <v>421</v>
      </c>
      <c r="E460" s="163" t="s">
        <v>422</v>
      </c>
      <c r="F460" s="77" t="s">
        <v>164</v>
      </c>
      <c r="G460" s="77" t="s">
        <v>165</v>
      </c>
      <c r="H460" s="79">
        <v>1.89</v>
      </c>
      <c r="I460" s="79">
        <v>4.3899999999999997</v>
      </c>
      <c r="J460" s="78">
        <v>5</v>
      </c>
      <c r="K460" s="79">
        <v>4</v>
      </c>
      <c r="L460" s="81">
        <v>6</v>
      </c>
      <c r="M460" s="80">
        <v>2.4129999999999998</v>
      </c>
      <c r="N460" s="79">
        <v>24</v>
      </c>
      <c r="O460" s="161">
        <v>6</v>
      </c>
      <c r="P460" s="77"/>
      <c r="Q460" s="162"/>
      <c r="R460" s="77" t="s">
        <v>366</v>
      </c>
      <c r="S460" s="77"/>
      <c r="T460" s="77"/>
    </row>
    <row r="461" spans="1:20" ht="13.5" customHeight="1" x14ac:dyDescent="0.25">
      <c r="A461" s="77"/>
      <c r="B461" s="161"/>
      <c r="C461" s="162"/>
      <c r="D461" s="77"/>
      <c r="E461" s="163"/>
      <c r="F461" s="77"/>
      <c r="G461" s="77"/>
      <c r="H461" s="79"/>
      <c r="I461" s="79"/>
      <c r="J461" s="78"/>
      <c r="K461" s="79"/>
      <c r="L461" s="81"/>
      <c r="M461" s="80"/>
      <c r="N461" s="79"/>
      <c r="O461" s="161"/>
      <c r="P461" s="77"/>
      <c r="Q461" s="162"/>
      <c r="R461" s="77"/>
      <c r="S461" s="77"/>
      <c r="T461" s="77"/>
    </row>
    <row r="462" spans="1:20" ht="13.5" customHeight="1" x14ac:dyDescent="0.25">
      <c r="A462" s="77"/>
      <c r="B462" s="161"/>
      <c r="C462" s="162"/>
      <c r="D462" s="77"/>
      <c r="E462" s="163"/>
      <c r="F462" s="77"/>
      <c r="G462" s="77"/>
      <c r="H462" s="79"/>
      <c r="I462" s="79"/>
      <c r="J462" s="78"/>
      <c r="K462" s="79"/>
      <c r="L462" s="81"/>
      <c r="M462" s="80"/>
      <c r="N462" s="79"/>
      <c r="O462" s="161"/>
      <c r="P462" s="77"/>
      <c r="Q462" s="162"/>
      <c r="R462" s="77"/>
      <c r="S462" s="77"/>
      <c r="T462" s="77"/>
    </row>
    <row r="463" spans="1:20" ht="13.5" customHeight="1" x14ac:dyDescent="0.25">
      <c r="A463" s="77"/>
      <c r="B463" s="161"/>
      <c r="C463" s="162"/>
      <c r="D463" s="77"/>
      <c r="E463" s="163"/>
      <c r="F463" s="77"/>
      <c r="G463" s="77"/>
      <c r="H463" s="79"/>
      <c r="I463" s="79"/>
      <c r="J463" s="78"/>
      <c r="K463" s="79"/>
      <c r="L463" s="81"/>
      <c r="M463" s="80"/>
      <c r="N463" s="79"/>
      <c r="O463" s="161"/>
      <c r="P463" s="77"/>
      <c r="Q463" s="162"/>
      <c r="R463" s="77"/>
      <c r="S463" s="77"/>
      <c r="T463" s="77"/>
    </row>
    <row r="464" spans="1:20" ht="13.5" customHeight="1" x14ac:dyDescent="0.25">
      <c r="A464" s="77" t="s">
        <v>362</v>
      </c>
      <c r="B464" s="161">
        <v>20201</v>
      </c>
      <c r="C464" s="162">
        <v>44761</v>
      </c>
      <c r="D464" s="77" t="s">
        <v>439</v>
      </c>
      <c r="E464" s="163" t="s">
        <v>440</v>
      </c>
      <c r="F464" s="77" t="s">
        <v>166</v>
      </c>
      <c r="G464" s="77" t="s">
        <v>167</v>
      </c>
      <c r="H464" s="79">
        <v>1.72</v>
      </c>
      <c r="I464" s="79">
        <v>4.3899999999999997</v>
      </c>
      <c r="J464" s="78">
        <v>13</v>
      </c>
      <c r="K464" s="79">
        <v>3.82</v>
      </c>
      <c r="L464" s="81">
        <v>6</v>
      </c>
      <c r="M464" s="80">
        <v>2.3889999999999998</v>
      </c>
      <c r="N464" s="79">
        <v>22.92</v>
      </c>
      <c r="O464" s="161">
        <v>6</v>
      </c>
      <c r="P464" s="77"/>
      <c r="Q464" s="162"/>
      <c r="R464" s="77" t="s">
        <v>366</v>
      </c>
      <c r="S464" s="77" t="s">
        <v>365</v>
      </c>
      <c r="T464" s="77"/>
    </row>
    <row r="465" spans="1:20" ht="13.5" customHeight="1" x14ac:dyDescent="0.25">
      <c r="A465" s="77" t="s">
        <v>362</v>
      </c>
      <c r="B465" s="161">
        <v>20203</v>
      </c>
      <c r="C465" s="162">
        <v>44761</v>
      </c>
      <c r="D465" s="77" t="s">
        <v>423</v>
      </c>
      <c r="E465" s="163" t="s">
        <v>424</v>
      </c>
      <c r="F465" s="77" t="s">
        <v>166</v>
      </c>
      <c r="G465" s="77" t="s">
        <v>167</v>
      </c>
      <c r="H465" s="79">
        <v>1.72</v>
      </c>
      <c r="I465" s="79">
        <v>4.3899999999999997</v>
      </c>
      <c r="J465" s="78" t="s">
        <v>113</v>
      </c>
      <c r="K465" s="79">
        <v>4.3899999999999997</v>
      </c>
      <c r="L465" s="81">
        <v>18</v>
      </c>
      <c r="M465" s="80">
        <v>7.4370000000000003</v>
      </c>
      <c r="N465" s="79">
        <v>79.02</v>
      </c>
      <c r="O465" s="161">
        <v>6</v>
      </c>
      <c r="P465" s="77"/>
      <c r="Q465" s="162"/>
      <c r="R465" s="77" t="s">
        <v>366</v>
      </c>
      <c r="S465" s="77" t="s">
        <v>365</v>
      </c>
      <c r="T465" s="77" t="s">
        <v>376</v>
      </c>
    </row>
    <row r="466" spans="1:20" ht="13.5" customHeight="1" x14ac:dyDescent="0.25">
      <c r="A466" s="77" t="s">
        <v>362</v>
      </c>
      <c r="B466" s="161">
        <v>20198</v>
      </c>
      <c r="C466" s="162">
        <v>44761</v>
      </c>
      <c r="D466" s="77" t="s">
        <v>441</v>
      </c>
      <c r="E466" s="163" t="s">
        <v>442</v>
      </c>
      <c r="F466" s="77" t="s">
        <v>166</v>
      </c>
      <c r="G466" s="77" t="s">
        <v>167</v>
      </c>
      <c r="H466" s="79">
        <v>1.72</v>
      </c>
      <c r="I466" s="79">
        <v>4.3899999999999997</v>
      </c>
      <c r="J466" s="78" t="s">
        <v>113</v>
      </c>
      <c r="K466" s="79">
        <v>4.3899999999999997</v>
      </c>
      <c r="L466" s="81">
        <v>12</v>
      </c>
      <c r="M466" s="80">
        <v>5.0419999999999998</v>
      </c>
      <c r="N466" s="79">
        <v>52.68</v>
      </c>
      <c r="O466" s="161">
        <v>6</v>
      </c>
      <c r="P466" s="77"/>
      <c r="Q466" s="162"/>
      <c r="R466" s="77" t="s">
        <v>366</v>
      </c>
      <c r="S466" s="77" t="s">
        <v>365</v>
      </c>
      <c r="T466" s="77" t="s">
        <v>400</v>
      </c>
    </row>
    <row r="467" spans="1:20" ht="13.5" customHeight="1" x14ac:dyDescent="0.25">
      <c r="A467" s="77" t="s">
        <v>362</v>
      </c>
      <c r="B467" s="161">
        <v>20200</v>
      </c>
      <c r="C467" s="162">
        <v>44761</v>
      </c>
      <c r="D467" s="77" t="s">
        <v>419</v>
      </c>
      <c r="E467" s="163" t="s">
        <v>420</v>
      </c>
      <c r="F467" s="77" t="s">
        <v>166</v>
      </c>
      <c r="G467" s="77" t="s">
        <v>167</v>
      </c>
      <c r="H467" s="79">
        <v>1.72</v>
      </c>
      <c r="I467" s="79">
        <v>4.3899999999999997</v>
      </c>
      <c r="J467" s="78">
        <v>13</v>
      </c>
      <c r="K467" s="79">
        <v>3.82</v>
      </c>
      <c r="L467" s="81">
        <v>6</v>
      </c>
      <c r="M467" s="80">
        <v>2.4790000000000001</v>
      </c>
      <c r="N467" s="79">
        <v>22.92</v>
      </c>
      <c r="O467" s="161">
        <v>6</v>
      </c>
      <c r="P467" s="77"/>
      <c r="Q467" s="162"/>
      <c r="R467" s="77" t="s">
        <v>366</v>
      </c>
      <c r="S467" s="77" t="s">
        <v>365</v>
      </c>
      <c r="T467" s="77" t="s">
        <v>376</v>
      </c>
    </row>
    <row r="468" spans="1:20" ht="13.5" customHeight="1" x14ac:dyDescent="0.25">
      <c r="A468" s="77" t="s">
        <v>362</v>
      </c>
      <c r="B468" s="161">
        <v>20196</v>
      </c>
      <c r="C468" s="162">
        <v>44761</v>
      </c>
      <c r="D468" s="77" t="s">
        <v>417</v>
      </c>
      <c r="E468" s="163" t="s">
        <v>418</v>
      </c>
      <c r="F468" s="77" t="s">
        <v>166</v>
      </c>
      <c r="G468" s="77" t="s">
        <v>167</v>
      </c>
      <c r="H468" s="79">
        <v>1.72</v>
      </c>
      <c r="I468" s="79">
        <v>4.3899999999999997</v>
      </c>
      <c r="J468" s="78">
        <v>13</v>
      </c>
      <c r="K468" s="79">
        <v>3.82</v>
      </c>
      <c r="L468" s="81">
        <v>6</v>
      </c>
      <c r="M468" s="80">
        <v>2.4790000000000001</v>
      </c>
      <c r="N468" s="79">
        <v>22.92</v>
      </c>
      <c r="O468" s="161">
        <v>6</v>
      </c>
      <c r="P468" s="77"/>
      <c r="Q468" s="162"/>
      <c r="R468" s="77" t="s">
        <v>366</v>
      </c>
      <c r="S468" s="77" t="s">
        <v>365</v>
      </c>
      <c r="T468" s="77" t="s">
        <v>376</v>
      </c>
    </row>
    <row r="469" spans="1:20" ht="13.5" customHeight="1" x14ac:dyDescent="0.25">
      <c r="A469" s="77" t="s">
        <v>362</v>
      </c>
      <c r="B469" s="161">
        <v>20214</v>
      </c>
      <c r="C469" s="162">
        <v>44761</v>
      </c>
      <c r="D469" s="77" t="s">
        <v>443</v>
      </c>
      <c r="E469" s="163" t="s">
        <v>444</v>
      </c>
      <c r="F469" s="77" t="s">
        <v>166</v>
      </c>
      <c r="G469" s="77" t="s">
        <v>167</v>
      </c>
      <c r="H469" s="79">
        <v>1.72</v>
      </c>
      <c r="I469" s="79">
        <v>4.3899999999999997</v>
      </c>
      <c r="J469" s="78" t="s">
        <v>113</v>
      </c>
      <c r="K469" s="79">
        <v>4.3899999999999997</v>
      </c>
      <c r="L469" s="81">
        <v>30</v>
      </c>
      <c r="M469" s="80">
        <v>12.275</v>
      </c>
      <c r="N469" s="79">
        <v>131.69999999999999</v>
      </c>
      <c r="O469" s="161">
        <v>6</v>
      </c>
      <c r="P469" s="77"/>
      <c r="Q469" s="162"/>
      <c r="R469" s="77" t="s">
        <v>366</v>
      </c>
      <c r="S469" s="77" t="s">
        <v>365</v>
      </c>
      <c r="T469" s="77" t="s">
        <v>376</v>
      </c>
    </row>
    <row r="470" spans="1:20" ht="13.5" customHeight="1" x14ac:dyDescent="0.25">
      <c r="A470" s="77" t="s">
        <v>362</v>
      </c>
      <c r="B470" s="161">
        <v>20216</v>
      </c>
      <c r="C470" s="162">
        <v>44761</v>
      </c>
      <c r="D470" s="77" t="s">
        <v>455</v>
      </c>
      <c r="E470" s="163" t="s">
        <v>456</v>
      </c>
      <c r="F470" s="77" t="s">
        <v>166</v>
      </c>
      <c r="G470" s="77" t="s">
        <v>167</v>
      </c>
      <c r="H470" s="79">
        <v>1.72</v>
      </c>
      <c r="I470" s="79">
        <v>4.3899999999999997</v>
      </c>
      <c r="J470" s="78">
        <v>9.6</v>
      </c>
      <c r="K470" s="79">
        <v>3.97</v>
      </c>
      <c r="L470" s="81">
        <v>12</v>
      </c>
      <c r="M470" s="80">
        <v>4.9580000000000002</v>
      </c>
      <c r="N470" s="79">
        <v>47.64</v>
      </c>
      <c r="O470" s="161">
        <v>6</v>
      </c>
      <c r="P470" s="77"/>
      <c r="Q470" s="162"/>
      <c r="R470" s="77" t="s">
        <v>366</v>
      </c>
      <c r="S470" s="77"/>
      <c r="T470" s="77" t="s">
        <v>457</v>
      </c>
    </row>
    <row r="471" spans="1:20" ht="13.5" customHeight="1" x14ac:dyDescent="0.25">
      <c r="A471" s="77"/>
      <c r="B471" s="161"/>
      <c r="C471" s="162"/>
      <c r="D471" s="77"/>
      <c r="E471" s="163"/>
      <c r="F471" s="77"/>
      <c r="G471" s="77"/>
      <c r="H471" s="79"/>
      <c r="I471" s="79"/>
      <c r="J471" s="78"/>
      <c r="K471" s="79"/>
      <c r="L471" s="81"/>
      <c r="M471" s="80"/>
      <c r="N471" s="79"/>
      <c r="O471" s="161"/>
      <c r="P471" s="77"/>
      <c r="Q471" s="162"/>
      <c r="R471" s="77"/>
      <c r="S471" s="77"/>
      <c r="T471" s="77"/>
    </row>
    <row r="472" spans="1:20" ht="13.5" customHeight="1" x14ac:dyDescent="0.25">
      <c r="A472" s="77" t="s">
        <v>362</v>
      </c>
      <c r="B472" s="161">
        <v>20203</v>
      </c>
      <c r="C472" s="162">
        <v>44761</v>
      </c>
      <c r="D472" s="77" t="s">
        <v>423</v>
      </c>
      <c r="E472" s="163" t="s">
        <v>424</v>
      </c>
      <c r="F472" s="77" t="s">
        <v>168</v>
      </c>
      <c r="G472" s="77" t="s">
        <v>169</v>
      </c>
      <c r="H472" s="79">
        <v>1.5129999999999999</v>
      </c>
      <c r="I472" s="79">
        <v>4.3899999999999997</v>
      </c>
      <c r="J472" s="78" t="s">
        <v>113</v>
      </c>
      <c r="K472" s="79">
        <v>4.3899999999999997</v>
      </c>
      <c r="L472" s="81">
        <v>12</v>
      </c>
      <c r="M472" s="80">
        <v>5.0419999999999998</v>
      </c>
      <c r="N472" s="79">
        <v>52.68</v>
      </c>
      <c r="O472" s="161">
        <v>6</v>
      </c>
      <c r="P472" s="77"/>
      <c r="Q472" s="162"/>
      <c r="R472" s="77" t="s">
        <v>366</v>
      </c>
      <c r="S472" s="77" t="s">
        <v>365</v>
      </c>
      <c r="T472" s="77" t="s">
        <v>376</v>
      </c>
    </row>
    <row r="473" spans="1:20" ht="13.5" customHeight="1" x14ac:dyDescent="0.25">
      <c r="A473" s="77" t="s">
        <v>362</v>
      </c>
      <c r="B473" s="161">
        <v>20231</v>
      </c>
      <c r="C473" s="162">
        <v>44762</v>
      </c>
      <c r="D473" s="77" t="s">
        <v>458</v>
      </c>
      <c r="E473" s="163" t="s">
        <v>459</v>
      </c>
      <c r="F473" s="77" t="s">
        <v>168</v>
      </c>
      <c r="G473" s="77" t="s">
        <v>169</v>
      </c>
      <c r="H473" s="79">
        <v>1.5129999999999999</v>
      </c>
      <c r="I473" s="79">
        <v>4.3899999999999997</v>
      </c>
      <c r="J473" s="78">
        <v>13</v>
      </c>
      <c r="K473" s="79">
        <v>3.82</v>
      </c>
      <c r="L473" s="81">
        <v>18</v>
      </c>
      <c r="M473" s="80">
        <v>7.5629999999999997</v>
      </c>
      <c r="N473" s="79">
        <v>68.760000000000005</v>
      </c>
      <c r="O473" s="161">
        <v>6</v>
      </c>
      <c r="P473" s="77"/>
      <c r="Q473" s="162"/>
      <c r="R473" s="77" t="s">
        <v>366</v>
      </c>
      <c r="S473" s="77" t="s">
        <v>365</v>
      </c>
      <c r="T473" s="77" t="s">
        <v>376</v>
      </c>
    </row>
    <row r="474" spans="1:20" ht="13.5" customHeight="1" x14ac:dyDescent="0.25">
      <c r="A474" s="77" t="s">
        <v>362</v>
      </c>
      <c r="B474" s="161">
        <v>20198</v>
      </c>
      <c r="C474" s="162">
        <v>44761</v>
      </c>
      <c r="D474" s="77" t="s">
        <v>441</v>
      </c>
      <c r="E474" s="163" t="s">
        <v>442</v>
      </c>
      <c r="F474" s="77" t="s">
        <v>168</v>
      </c>
      <c r="G474" s="77" t="s">
        <v>169</v>
      </c>
      <c r="H474" s="79">
        <v>1.5129999999999999</v>
      </c>
      <c r="I474" s="79">
        <v>4.3899999999999997</v>
      </c>
      <c r="J474" s="78" t="s">
        <v>113</v>
      </c>
      <c r="K474" s="79">
        <v>4.3899999999999997</v>
      </c>
      <c r="L474" s="81">
        <v>18</v>
      </c>
      <c r="M474" s="80">
        <v>7.5629999999999997</v>
      </c>
      <c r="N474" s="79">
        <v>79.02</v>
      </c>
      <c r="O474" s="161">
        <v>6</v>
      </c>
      <c r="P474" s="77"/>
      <c r="Q474" s="162"/>
      <c r="R474" s="77" t="s">
        <v>366</v>
      </c>
      <c r="S474" s="77" t="s">
        <v>365</v>
      </c>
      <c r="T474" s="77" t="s">
        <v>400</v>
      </c>
    </row>
    <row r="475" spans="1:20" ht="13.5" customHeight="1" x14ac:dyDescent="0.25">
      <c r="A475" s="77" t="s">
        <v>362</v>
      </c>
      <c r="B475" s="161">
        <v>20196</v>
      </c>
      <c r="C475" s="162">
        <v>44761</v>
      </c>
      <c r="D475" s="77" t="s">
        <v>417</v>
      </c>
      <c r="E475" s="163" t="s">
        <v>418</v>
      </c>
      <c r="F475" s="77" t="s">
        <v>168</v>
      </c>
      <c r="G475" s="77" t="s">
        <v>169</v>
      </c>
      <c r="H475" s="79">
        <v>1.5129999999999999</v>
      </c>
      <c r="I475" s="79">
        <v>4.3899999999999997</v>
      </c>
      <c r="J475" s="78">
        <v>13</v>
      </c>
      <c r="K475" s="79">
        <v>3.82</v>
      </c>
      <c r="L475" s="81">
        <v>6</v>
      </c>
      <c r="M475" s="80">
        <v>2.5209999999999999</v>
      </c>
      <c r="N475" s="79">
        <v>22.92</v>
      </c>
      <c r="O475" s="161">
        <v>6</v>
      </c>
      <c r="P475" s="77"/>
      <c r="Q475" s="162"/>
      <c r="R475" s="77" t="s">
        <v>366</v>
      </c>
      <c r="S475" s="77" t="s">
        <v>365</v>
      </c>
      <c r="T475" s="77" t="s">
        <v>376</v>
      </c>
    </row>
    <row r="476" spans="1:20" ht="13.5" customHeight="1" x14ac:dyDescent="0.25">
      <c r="A476" s="77"/>
      <c r="B476" s="161"/>
      <c r="C476" s="162"/>
      <c r="D476" s="77"/>
      <c r="E476" s="163"/>
      <c r="F476" s="77"/>
      <c r="G476" s="77"/>
      <c r="H476" s="79"/>
      <c r="I476" s="79"/>
      <c r="J476" s="78"/>
      <c r="K476" s="79"/>
      <c r="L476" s="81"/>
      <c r="M476" s="80"/>
      <c r="N476" s="79"/>
      <c r="O476" s="161"/>
      <c r="P476" s="77"/>
      <c r="Q476" s="162"/>
      <c r="R476" s="77"/>
      <c r="S476" s="77"/>
      <c r="T476" s="77"/>
    </row>
    <row r="477" spans="1:20" ht="13.5" customHeight="1" x14ac:dyDescent="0.25">
      <c r="A477" s="77" t="s">
        <v>362</v>
      </c>
      <c r="B477" s="161">
        <v>20217</v>
      </c>
      <c r="C477" s="162">
        <v>44761</v>
      </c>
      <c r="D477" s="77" t="s">
        <v>449</v>
      </c>
      <c r="E477" s="163" t="s">
        <v>450</v>
      </c>
      <c r="F477" s="77" t="s">
        <v>168</v>
      </c>
      <c r="G477" s="77" t="s">
        <v>169</v>
      </c>
      <c r="H477" s="79">
        <v>1.5129999999999999</v>
      </c>
      <c r="I477" s="79">
        <v>4.3899999999999997</v>
      </c>
      <c r="J477" s="78" t="s">
        <v>113</v>
      </c>
      <c r="K477" s="79">
        <v>4.3899999999999997</v>
      </c>
      <c r="L477" s="81">
        <v>6</v>
      </c>
      <c r="M477" s="80">
        <v>2.5209999999999999</v>
      </c>
      <c r="N477" s="79">
        <v>26.34</v>
      </c>
      <c r="O477" s="161">
        <v>6</v>
      </c>
      <c r="P477" s="77"/>
      <c r="Q477" s="162"/>
      <c r="R477" s="77" t="s">
        <v>366</v>
      </c>
      <c r="S477" s="77"/>
      <c r="T477" s="77"/>
    </row>
    <row r="478" spans="1:20" ht="13.5" customHeight="1" x14ac:dyDescent="0.25">
      <c r="A478" s="77" t="s">
        <v>362</v>
      </c>
      <c r="B478" s="161">
        <v>20211</v>
      </c>
      <c r="C478" s="162">
        <v>44761</v>
      </c>
      <c r="D478" s="77" t="s">
        <v>468</v>
      </c>
      <c r="E478" s="163" t="s">
        <v>469</v>
      </c>
      <c r="F478" s="77" t="s">
        <v>168</v>
      </c>
      <c r="G478" s="77" t="s">
        <v>169</v>
      </c>
      <c r="H478" s="79">
        <v>1.5129999999999999</v>
      </c>
      <c r="I478" s="79">
        <v>4.3899999999999997</v>
      </c>
      <c r="J478" s="78">
        <v>13</v>
      </c>
      <c r="K478" s="79">
        <v>3.82</v>
      </c>
      <c r="L478" s="81">
        <v>30</v>
      </c>
      <c r="M478" s="80">
        <v>12.605</v>
      </c>
      <c r="N478" s="79">
        <v>114.6</v>
      </c>
      <c r="O478" s="161">
        <v>6</v>
      </c>
      <c r="P478" s="77"/>
      <c r="Q478" s="162"/>
      <c r="R478" s="77" t="s">
        <v>366</v>
      </c>
      <c r="S478" s="77" t="s">
        <v>365</v>
      </c>
      <c r="T478" s="77" t="s">
        <v>376</v>
      </c>
    </row>
    <row r="479" spans="1:20" ht="13.5" customHeight="1" x14ac:dyDescent="0.25">
      <c r="A479" s="77"/>
      <c r="B479" s="161"/>
      <c r="C479" s="162"/>
      <c r="D479" s="77"/>
      <c r="E479" s="163"/>
      <c r="F479" s="77"/>
      <c r="G479" s="77"/>
      <c r="H479" s="79"/>
      <c r="I479" s="79"/>
      <c r="J479" s="78"/>
      <c r="K479" s="79"/>
      <c r="L479" s="81"/>
      <c r="M479" s="80"/>
      <c r="N479" s="79"/>
      <c r="O479" s="161"/>
      <c r="P479" s="77"/>
      <c r="Q479" s="162"/>
      <c r="R479" s="77"/>
      <c r="S479" s="77"/>
      <c r="T479" s="77"/>
    </row>
    <row r="480" spans="1:20" ht="13.5" customHeight="1" x14ac:dyDescent="0.25">
      <c r="A480" s="77"/>
      <c r="B480" s="161"/>
      <c r="C480" s="162"/>
      <c r="D480" s="77"/>
      <c r="E480" s="163"/>
      <c r="F480" s="77"/>
      <c r="G480" s="77"/>
      <c r="H480" s="79"/>
      <c r="I480" s="79"/>
      <c r="J480" s="78"/>
      <c r="K480" s="79"/>
      <c r="L480" s="81"/>
      <c r="M480" s="80"/>
      <c r="N480" s="79"/>
      <c r="O480" s="161"/>
      <c r="P480" s="77"/>
      <c r="Q480" s="162"/>
      <c r="R480" s="77"/>
      <c r="S480" s="77"/>
      <c r="T480" s="77"/>
    </row>
    <row r="481" spans="1:20" ht="13.5" customHeight="1" x14ac:dyDescent="0.25">
      <c r="A481" s="77"/>
      <c r="B481" s="161"/>
      <c r="C481" s="162"/>
      <c r="D481" s="77"/>
      <c r="E481" s="163"/>
      <c r="F481" s="77"/>
      <c r="G481" s="77"/>
      <c r="H481" s="79"/>
      <c r="I481" s="79"/>
      <c r="J481" s="78"/>
      <c r="K481" s="79"/>
      <c r="L481" s="81"/>
      <c r="M481" s="80"/>
      <c r="N481" s="79"/>
      <c r="O481" s="161"/>
      <c r="P481" s="77"/>
      <c r="Q481" s="162"/>
      <c r="R481" s="77"/>
      <c r="S481" s="77"/>
      <c r="T481" s="77"/>
    </row>
    <row r="482" spans="1:20" ht="13.5" customHeight="1" x14ac:dyDescent="0.25">
      <c r="A482" s="77"/>
      <c r="B482" s="161"/>
      <c r="C482" s="162"/>
      <c r="D482" s="77"/>
      <c r="E482" s="163"/>
      <c r="F482" s="77"/>
      <c r="G482" s="77"/>
      <c r="H482" s="79"/>
      <c r="I482" s="79"/>
      <c r="J482" s="78"/>
      <c r="K482" s="79"/>
      <c r="L482" s="81"/>
      <c r="M482" s="80"/>
      <c r="N482" s="79"/>
      <c r="O482" s="161"/>
      <c r="P482" s="77"/>
      <c r="Q482" s="162"/>
      <c r="R482" s="77"/>
      <c r="S482" s="77"/>
      <c r="T482" s="77"/>
    </row>
    <row r="483" spans="1:20" ht="13.5" customHeight="1" x14ac:dyDescent="0.25">
      <c r="A483" s="77" t="s">
        <v>362</v>
      </c>
      <c r="B483" s="161">
        <v>20205</v>
      </c>
      <c r="C483" s="162">
        <v>44761</v>
      </c>
      <c r="D483" s="77" t="s">
        <v>437</v>
      </c>
      <c r="E483" s="163" t="s">
        <v>438</v>
      </c>
      <c r="F483" s="77" t="s">
        <v>170</v>
      </c>
      <c r="G483" s="77" t="s">
        <v>171</v>
      </c>
      <c r="H483" s="79">
        <v>1.6839999999999999</v>
      </c>
      <c r="I483" s="79">
        <v>4.3899999999999997</v>
      </c>
      <c r="J483" s="78">
        <v>5</v>
      </c>
      <c r="K483" s="79">
        <v>4.17</v>
      </c>
      <c r="L483" s="81">
        <v>12</v>
      </c>
      <c r="M483" s="80">
        <v>4.7779999999999996</v>
      </c>
      <c r="N483" s="79">
        <v>50.04</v>
      </c>
      <c r="O483" s="161">
        <v>6</v>
      </c>
      <c r="P483" s="77"/>
      <c r="Q483" s="162"/>
      <c r="R483" s="77" t="s">
        <v>366</v>
      </c>
      <c r="S483" s="77"/>
      <c r="T483" s="77"/>
    </row>
    <row r="484" spans="1:20" ht="13.5" customHeight="1" x14ac:dyDescent="0.25">
      <c r="A484" s="77" t="s">
        <v>362</v>
      </c>
      <c r="B484" s="161">
        <v>20224</v>
      </c>
      <c r="C484" s="162">
        <v>44761</v>
      </c>
      <c r="D484" s="77" t="s">
        <v>464</v>
      </c>
      <c r="E484" s="163" t="s">
        <v>465</v>
      </c>
      <c r="F484" s="77" t="s">
        <v>170</v>
      </c>
      <c r="G484" s="77" t="s">
        <v>171</v>
      </c>
      <c r="H484" s="79">
        <v>1.6839999999999999</v>
      </c>
      <c r="I484" s="79">
        <v>4.3899999999999997</v>
      </c>
      <c r="J484" s="78">
        <v>5</v>
      </c>
      <c r="K484" s="79">
        <v>4</v>
      </c>
      <c r="L484" s="81">
        <v>6</v>
      </c>
      <c r="M484" s="80">
        <v>2.4129999999999998</v>
      </c>
      <c r="N484" s="79">
        <v>24</v>
      </c>
      <c r="O484" s="161">
        <v>6</v>
      </c>
      <c r="P484" s="77"/>
      <c r="Q484" s="162"/>
      <c r="R484" s="77" t="s">
        <v>366</v>
      </c>
      <c r="S484" s="77"/>
      <c r="T484" s="77"/>
    </row>
    <row r="485" spans="1:20" ht="13.5" customHeight="1" x14ac:dyDescent="0.25">
      <c r="A485" s="77" t="s">
        <v>362</v>
      </c>
      <c r="B485" s="161">
        <v>20222</v>
      </c>
      <c r="C485" s="162">
        <v>44761</v>
      </c>
      <c r="D485" s="77" t="s">
        <v>453</v>
      </c>
      <c r="E485" s="163" t="s">
        <v>454</v>
      </c>
      <c r="F485" s="77" t="s">
        <v>170</v>
      </c>
      <c r="G485" s="77" t="s">
        <v>171</v>
      </c>
      <c r="H485" s="79">
        <v>1.6839999999999999</v>
      </c>
      <c r="I485" s="79">
        <v>4.3899999999999997</v>
      </c>
      <c r="J485" s="78">
        <v>5</v>
      </c>
      <c r="K485" s="79">
        <v>4</v>
      </c>
      <c r="L485" s="81">
        <v>6</v>
      </c>
      <c r="M485" s="80">
        <v>2.4129999999999998</v>
      </c>
      <c r="N485" s="79">
        <v>24</v>
      </c>
      <c r="O485" s="161">
        <v>6</v>
      </c>
      <c r="P485" s="77"/>
      <c r="Q485" s="162"/>
      <c r="R485" s="77" t="s">
        <v>366</v>
      </c>
      <c r="S485" s="77"/>
      <c r="T485" s="77"/>
    </row>
    <row r="486" spans="1:20" ht="13.5" customHeight="1" x14ac:dyDescent="0.25">
      <c r="A486" s="77" t="s">
        <v>362</v>
      </c>
      <c r="B486" s="161">
        <v>20203</v>
      </c>
      <c r="C486" s="162">
        <v>44761</v>
      </c>
      <c r="D486" s="77" t="s">
        <v>423</v>
      </c>
      <c r="E486" s="163" t="s">
        <v>424</v>
      </c>
      <c r="F486" s="77" t="s">
        <v>170</v>
      </c>
      <c r="G486" s="77" t="s">
        <v>171</v>
      </c>
      <c r="H486" s="79">
        <v>1.6839999999999999</v>
      </c>
      <c r="I486" s="79">
        <v>4.3899999999999997</v>
      </c>
      <c r="J486" s="78" t="s">
        <v>113</v>
      </c>
      <c r="K486" s="79">
        <v>4.3899999999999997</v>
      </c>
      <c r="L486" s="81">
        <v>42</v>
      </c>
      <c r="M486" s="80">
        <v>16.890999999999998</v>
      </c>
      <c r="N486" s="79">
        <v>184.38</v>
      </c>
      <c r="O486" s="161">
        <v>6</v>
      </c>
      <c r="P486" s="77"/>
      <c r="Q486" s="162"/>
      <c r="R486" s="77" t="s">
        <v>366</v>
      </c>
      <c r="S486" s="77" t="s">
        <v>365</v>
      </c>
      <c r="T486" s="77" t="s">
        <v>376</v>
      </c>
    </row>
    <row r="487" spans="1:20" ht="13.5" customHeight="1" x14ac:dyDescent="0.25">
      <c r="A487" s="77" t="s">
        <v>362</v>
      </c>
      <c r="B487" s="161">
        <v>20231</v>
      </c>
      <c r="C487" s="162">
        <v>44762</v>
      </c>
      <c r="D487" s="77" t="s">
        <v>458</v>
      </c>
      <c r="E487" s="163" t="s">
        <v>459</v>
      </c>
      <c r="F487" s="77" t="s">
        <v>170</v>
      </c>
      <c r="G487" s="77" t="s">
        <v>171</v>
      </c>
      <c r="H487" s="79">
        <v>1.6839999999999999</v>
      </c>
      <c r="I487" s="79">
        <v>4.3899999999999997</v>
      </c>
      <c r="J487" s="78">
        <v>13</v>
      </c>
      <c r="K487" s="79">
        <v>3.82</v>
      </c>
      <c r="L487" s="81">
        <v>18</v>
      </c>
      <c r="M487" s="80">
        <v>7.2389999999999999</v>
      </c>
      <c r="N487" s="79">
        <v>68.760000000000005</v>
      </c>
      <c r="O487" s="161">
        <v>6</v>
      </c>
      <c r="P487" s="77"/>
      <c r="Q487" s="162"/>
      <c r="R487" s="77" t="s">
        <v>366</v>
      </c>
      <c r="S487" s="77" t="s">
        <v>365</v>
      </c>
      <c r="T487" s="77" t="s">
        <v>376</v>
      </c>
    </row>
    <row r="488" spans="1:20" ht="13.5" customHeight="1" x14ac:dyDescent="0.25">
      <c r="A488" s="77" t="s">
        <v>362</v>
      </c>
      <c r="B488" s="161">
        <v>20198</v>
      </c>
      <c r="C488" s="162">
        <v>44761</v>
      </c>
      <c r="D488" s="77" t="s">
        <v>441</v>
      </c>
      <c r="E488" s="163" t="s">
        <v>442</v>
      </c>
      <c r="F488" s="77" t="s">
        <v>170</v>
      </c>
      <c r="G488" s="77" t="s">
        <v>171</v>
      </c>
      <c r="H488" s="79">
        <v>1.6839999999999999</v>
      </c>
      <c r="I488" s="79">
        <v>4.3899999999999997</v>
      </c>
      <c r="J488" s="78" t="s">
        <v>113</v>
      </c>
      <c r="K488" s="79">
        <v>4.3899999999999997</v>
      </c>
      <c r="L488" s="81">
        <v>12</v>
      </c>
      <c r="M488" s="80">
        <v>5.0419999999999998</v>
      </c>
      <c r="N488" s="79">
        <v>52.68</v>
      </c>
      <c r="O488" s="161">
        <v>6</v>
      </c>
      <c r="P488" s="77"/>
      <c r="Q488" s="162"/>
      <c r="R488" s="77" t="s">
        <v>366</v>
      </c>
      <c r="S488" s="77" t="s">
        <v>365</v>
      </c>
      <c r="T488" s="77" t="s">
        <v>400</v>
      </c>
    </row>
    <row r="489" spans="1:20" ht="13.5" customHeight="1" x14ac:dyDescent="0.25">
      <c r="A489" s="77" t="s">
        <v>362</v>
      </c>
      <c r="B489" s="161">
        <v>20200</v>
      </c>
      <c r="C489" s="162">
        <v>44761</v>
      </c>
      <c r="D489" s="77" t="s">
        <v>419</v>
      </c>
      <c r="E489" s="163" t="s">
        <v>420</v>
      </c>
      <c r="F489" s="77" t="s">
        <v>170</v>
      </c>
      <c r="G489" s="77" t="s">
        <v>171</v>
      </c>
      <c r="H489" s="79">
        <v>1.6839999999999999</v>
      </c>
      <c r="I489" s="79">
        <v>4.3899999999999997</v>
      </c>
      <c r="J489" s="78">
        <v>13</v>
      </c>
      <c r="K489" s="79">
        <v>3.82</v>
      </c>
      <c r="L489" s="81">
        <v>6</v>
      </c>
      <c r="M489" s="80">
        <v>2.4129999999999998</v>
      </c>
      <c r="N489" s="79">
        <v>22.92</v>
      </c>
      <c r="O489" s="161">
        <v>6</v>
      </c>
      <c r="P489" s="77"/>
      <c r="Q489" s="162"/>
      <c r="R489" s="77" t="s">
        <v>366</v>
      </c>
      <c r="S489" s="77" t="s">
        <v>365</v>
      </c>
      <c r="T489" s="77" t="s">
        <v>376</v>
      </c>
    </row>
    <row r="490" spans="1:20" ht="13.5" customHeight="1" x14ac:dyDescent="0.25">
      <c r="A490" s="77" t="s">
        <v>362</v>
      </c>
      <c r="B490" s="161">
        <v>20196</v>
      </c>
      <c r="C490" s="162">
        <v>44761</v>
      </c>
      <c r="D490" s="77" t="s">
        <v>417</v>
      </c>
      <c r="E490" s="163" t="s">
        <v>418</v>
      </c>
      <c r="F490" s="77" t="s">
        <v>170</v>
      </c>
      <c r="G490" s="77" t="s">
        <v>171</v>
      </c>
      <c r="H490" s="79">
        <v>1.6839999999999999</v>
      </c>
      <c r="I490" s="79">
        <v>4.3899999999999997</v>
      </c>
      <c r="J490" s="78">
        <v>13</v>
      </c>
      <c r="K490" s="79">
        <v>3.82</v>
      </c>
      <c r="L490" s="81">
        <v>6</v>
      </c>
      <c r="M490" s="80">
        <v>2.4129999999999998</v>
      </c>
      <c r="N490" s="79">
        <v>22.92</v>
      </c>
      <c r="O490" s="161">
        <v>6</v>
      </c>
      <c r="P490" s="77"/>
      <c r="Q490" s="162"/>
      <c r="R490" s="77" t="s">
        <v>366</v>
      </c>
      <c r="S490" s="77" t="s">
        <v>365</v>
      </c>
      <c r="T490" s="77" t="s">
        <v>376</v>
      </c>
    </row>
    <row r="491" spans="1:20" ht="13.5" customHeight="1" x14ac:dyDescent="0.25">
      <c r="A491" s="77" t="s">
        <v>362</v>
      </c>
      <c r="B491" s="161">
        <v>20214</v>
      </c>
      <c r="C491" s="162">
        <v>44761</v>
      </c>
      <c r="D491" s="77" t="s">
        <v>443</v>
      </c>
      <c r="E491" s="163" t="s">
        <v>444</v>
      </c>
      <c r="F491" s="77" t="s">
        <v>170</v>
      </c>
      <c r="G491" s="77" t="s">
        <v>171</v>
      </c>
      <c r="H491" s="79">
        <v>1.6839999999999999</v>
      </c>
      <c r="I491" s="79">
        <v>4.3899999999999997</v>
      </c>
      <c r="J491" s="78" t="s">
        <v>113</v>
      </c>
      <c r="K491" s="79">
        <v>4.3899999999999997</v>
      </c>
      <c r="L491" s="81">
        <v>60</v>
      </c>
      <c r="M491" s="80">
        <v>24.55</v>
      </c>
      <c r="N491" s="79">
        <v>263.39999999999998</v>
      </c>
      <c r="O491" s="161">
        <v>6</v>
      </c>
      <c r="P491" s="77"/>
      <c r="Q491" s="162"/>
      <c r="R491" s="77" t="s">
        <v>366</v>
      </c>
      <c r="S491" s="77" t="s">
        <v>365</v>
      </c>
      <c r="T491" s="77" t="s">
        <v>376</v>
      </c>
    </row>
    <row r="492" spans="1:20" ht="13.5" customHeight="1" x14ac:dyDescent="0.25">
      <c r="A492" s="77" t="s">
        <v>362</v>
      </c>
      <c r="B492" s="161">
        <v>20216</v>
      </c>
      <c r="C492" s="162">
        <v>44761</v>
      </c>
      <c r="D492" s="77" t="s">
        <v>455</v>
      </c>
      <c r="E492" s="163" t="s">
        <v>456</v>
      </c>
      <c r="F492" s="77" t="s">
        <v>170</v>
      </c>
      <c r="G492" s="77" t="s">
        <v>171</v>
      </c>
      <c r="H492" s="79">
        <v>1.6839999999999999</v>
      </c>
      <c r="I492" s="79">
        <v>4.3899999999999997</v>
      </c>
      <c r="J492" s="78">
        <v>9.6</v>
      </c>
      <c r="K492" s="79">
        <v>3.97</v>
      </c>
      <c r="L492" s="81">
        <v>18</v>
      </c>
      <c r="M492" s="80">
        <v>7.2389999999999999</v>
      </c>
      <c r="N492" s="79">
        <v>71.459999999999994</v>
      </c>
      <c r="O492" s="161">
        <v>6</v>
      </c>
      <c r="P492" s="77"/>
      <c r="Q492" s="162"/>
      <c r="R492" s="77" t="s">
        <v>366</v>
      </c>
      <c r="S492" s="77"/>
      <c r="T492" s="77" t="s">
        <v>457</v>
      </c>
    </row>
    <row r="493" spans="1:20" ht="13.5" customHeight="1" x14ac:dyDescent="0.25">
      <c r="A493" s="77" t="s">
        <v>362</v>
      </c>
      <c r="B493" s="161">
        <v>20217</v>
      </c>
      <c r="C493" s="162">
        <v>44761</v>
      </c>
      <c r="D493" s="77" t="s">
        <v>449</v>
      </c>
      <c r="E493" s="163" t="s">
        <v>450</v>
      </c>
      <c r="F493" s="77" t="s">
        <v>170</v>
      </c>
      <c r="G493" s="77" t="s">
        <v>171</v>
      </c>
      <c r="H493" s="79">
        <v>1.6839999999999999</v>
      </c>
      <c r="I493" s="79">
        <v>4.3899999999999997</v>
      </c>
      <c r="J493" s="78" t="s">
        <v>113</v>
      </c>
      <c r="K493" s="79">
        <v>4.3899999999999997</v>
      </c>
      <c r="L493" s="81">
        <v>6</v>
      </c>
      <c r="M493" s="80">
        <v>2.4129999999999998</v>
      </c>
      <c r="N493" s="79">
        <v>26.34</v>
      </c>
      <c r="O493" s="161">
        <v>6</v>
      </c>
      <c r="P493" s="77"/>
      <c r="Q493" s="162"/>
      <c r="R493" s="77" t="s">
        <v>366</v>
      </c>
      <c r="S493" s="77"/>
      <c r="T493" s="77"/>
    </row>
    <row r="494" spans="1:20" ht="13.5" customHeight="1" x14ac:dyDescent="0.25">
      <c r="A494" s="77"/>
      <c r="B494" s="161"/>
      <c r="C494" s="162"/>
      <c r="D494" s="77"/>
      <c r="E494" s="163"/>
      <c r="F494" s="77"/>
      <c r="G494" s="77"/>
      <c r="H494" s="79"/>
      <c r="I494" s="79"/>
      <c r="J494" s="78"/>
      <c r="K494" s="79"/>
      <c r="L494" s="81"/>
      <c r="M494" s="80"/>
      <c r="N494" s="79"/>
      <c r="O494" s="161"/>
      <c r="P494" s="77"/>
      <c r="Q494" s="162"/>
      <c r="R494" s="77"/>
      <c r="S494" s="77"/>
      <c r="T494" s="77"/>
    </row>
    <row r="495" spans="1:20" ht="13.5" customHeight="1" x14ac:dyDescent="0.25">
      <c r="A495" s="77" t="s">
        <v>362</v>
      </c>
      <c r="B495" s="161">
        <v>20222</v>
      </c>
      <c r="C495" s="162">
        <v>44761</v>
      </c>
      <c r="D495" s="77" t="s">
        <v>453</v>
      </c>
      <c r="E495" s="163" t="s">
        <v>454</v>
      </c>
      <c r="F495" s="77" t="s">
        <v>172</v>
      </c>
      <c r="G495" s="77" t="s">
        <v>173</v>
      </c>
      <c r="H495" s="79">
        <v>1</v>
      </c>
      <c r="I495" s="79">
        <v>4.3899999999999997</v>
      </c>
      <c r="J495" s="78">
        <v>5</v>
      </c>
      <c r="K495" s="79">
        <v>4</v>
      </c>
      <c r="L495" s="81">
        <v>6</v>
      </c>
      <c r="M495" s="80">
        <v>2.3889999999999998</v>
      </c>
      <c r="N495" s="79">
        <v>24</v>
      </c>
      <c r="O495" s="161">
        <v>6</v>
      </c>
      <c r="P495" s="77"/>
      <c r="Q495" s="162"/>
      <c r="R495" s="77" t="s">
        <v>366</v>
      </c>
      <c r="S495" s="77"/>
      <c r="T495" s="77"/>
    </row>
    <row r="496" spans="1:20" ht="13.5" customHeight="1" x14ac:dyDescent="0.25">
      <c r="A496" s="77" t="s">
        <v>362</v>
      </c>
      <c r="B496" s="161">
        <v>20193</v>
      </c>
      <c r="C496" s="162">
        <v>44761</v>
      </c>
      <c r="D496" s="77" t="s">
        <v>427</v>
      </c>
      <c r="E496" s="163" t="s">
        <v>428</v>
      </c>
      <c r="F496" s="77" t="s">
        <v>172</v>
      </c>
      <c r="G496" s="77" t="s">
        <v>173</v>
      </c>
      <c r="H496" s="79">
        <v>1.542</v>
      </c>
      <c r="I496" s="79">
        <v>4.3899999999999997</v>
      </c>
      <c r="J496" s="78">
        <v>5</v>
      </c>
      <c r="K496" s="79">
        <v>4</v>
      </c>
      <c r="L496" s="81">
        <v>6</v>
      </c>
      <c r="M496" s="80">
        <v>2.3889999999999998</v>
      </c>
      <c r="N496" s="79">
        <v>24</v>
      </c>
      <c r="O496" s="161">
        <v>6</v>
      </c>
      <c r="P496" s="77"/>
      <c r="Q496" s="162"/>
      <c r="R496" s="77" t="s">
        <v>366</v>
      </c>
      <c r="S496" s="77"/>
      <c r="T496" s="77"/>
    </row>
    <row r="497" spans="1:20" ht="13.5" customHeight="1" x14ac:dyDescent="0.25">
      <c r="A497" s="77" t="s">
        <v>362</v>
      </c>
      <c r="B497" s="161">
        <v>20203</v>
      </c>
      <c r="C497" s="162">
        <v>44761</v>
      </c>
      <c r="D497" s="77" t="s">
        <v>423</v>
      </c>
      <c r="E497" s="163" t="s">
        <v>424</v>
      </c>
      <c r="F497" s="77" t="s">
        <v>172</v>
      </c>
      <c r="G497" s="77" t="s">
        <v>173</v>
      </c>
      <c r="H497" s="79">
        <v>1</v>
      </c>
      <c r="I497" s="79">
        <v>4.3899999999999997</v>
      </c>
      <c r="J497" s="78" t="s">
        <v>113</v>
      </c>
      <c r="K497" s="79">
        <v>4.3899999999999997</v>
      </c>
      <c r="L497" s="81">
        <v>12</v>
      </c>
      <c r="M497" s="80">
        <v>4.7779999999999996</v>
      </c>
      <c r="N497" s="79">
        <v>52.68</v>
      </c>
      <c r="O497" s="161">
        <v>6</v>
      </c>
      <c r="P497" s="77"/>
      <c r="Q497" s="162"/>
      <c r="R497" s="77" t="s">
        <v>366</v>
      </c>
      <c r="S497" s="77" t="s">
        <v>365</v>
      </c>
      <c r="T497" s="77" t="s">
        <v>376</v>
      </c>
    </row>
    <row r="498" spans="1:20" ht="13.5" customHeight="1" x14ac:dyDescent="0.25">
      <c r="A498" s="77" t="s">
        <v>362</v>
      </c>
      <c r="B498" s="161">
        <v>20231</v>
      </c>
      <c r="C498" s="162">
        <v>44762</v>
      </c>
      <c r="D498" s="77" t="s">
        <v>458</v>
      </c>
      <c r="E498" s="163" t="s">
        <v>459</v>
      </c>
      <c r="F498" s="77" t="s">
        <v>172</v>
      </c>
      <c r="G498" s="77" t="s">
        <v>173</v>
      </c>
      <c r="H498" s="79">
        <v>1</v>
      </c>
      <c r="I498" s="79">
        <v>4.3899999999999997</v>
      </c>
      <c r="J498" s="78">
        <v>13</v>
      </c>
      <c r="K498" s="79">
        <v>3.82</v>
      </c>
      <c r="L498" s="81">
        <v>18</v>
      </c>
      <c r="M498" s="80">
        <v>7.1669999999999998</v>
      </c>
      <c r="N498" s="79">
        <v>68.760000000000005</v>
      </c>
      <c r="O498" s="161">
        <v>6</v>
      </c>
      <c r="P498" s="77"/>
      <c r="Q498" s="162"/>
      <c r="R498" s="77" t="s">
        <v>366</v>
      </c>
      <c r="S498" s="77" t="s">
        <v>365</v>
      </c>
      <c r="T498" s="77" t="s">
        <v>376</v>
      </c>
    </row>
    <row r="499" spans="1:20" ht="13.5" customHeight="1" x14ac:dyDescent="0.25">
      <c r="A499" s="77" t="s">
        <v>362</v>
      </c>
      <c r="B499" s="161">
        <v>20196</v>
      </c>
      <c r="C499" s="162">
        <v>44761</v>
      </c>
      <c r="D499" s="77" t="s">
        <v>417</v>
      </c>
      <c r="E499" s="163" t="s">
        <v>418</v>
      </c>
      <c r="F499" s="77" t="s">
        <v>172</v>
      </c>
      <c r="G499" s="77" t="s">
        <v>173</v>
      </c>
      <c r="H499" s="79">
        <v>1</v>
      </c>
      <c r="I499" s="79">
        <v>4.3899999999999997</v>
      </c>
      <c r="J499" s="78">
        <v>13</v>
      </c>
      <c r="K499" s="79">
        <v>3.82</v>
      </c>
      <c r="L499" s="81">
        <v>6</v>
      </c>
      <c r="M499" s="80">
        <v>2.3889999999999998</v>
      </c>
      <c r="N499" s="79">
        <v>22.92</v>
      </c>
      <c r="O499" s="161">
        <v>6</v>
      </c>
      <c r="P499" s="77"/>
      <c r="Q499" s="162"/>
      <c r="R499" s="77" t="s">
        <v>366</v>
      </c>
      <c r="S499" s="77" t="s">
        <v>365</v>
      </c>
      <c r="T499" s="77" t="s">
        <v>376</v>
      </c>
    </row>
    <row r="500" spans="1:20" ht="13.5" customHeight="1" x14ac:dyDescent="0.25">
      <c r="A500" s="77" t="s">
        <v>362</v>
      </c>
      <c r="B500" s="161">
        <v>20214</v>
      </c>
      <c r="C500" s="162">
        <v>44761</v>
      </c>
      <c r="D500" s="77" t="s">
        <v>443</v>
      </c>
      <c r="E500" s="163" t="s">
        <v>444</v>
      </c>
      <c r="F500" s="77" t="s">
        <v>172</v>
      </c>
      <c r="G500" s="77" t="s">
        <v>173</v>
      </c>
      <c r="H500" s="79">
        <v>1</v>
      </c>
      <c r="I500" s="79">
        <v>0</v>
      </c>
      <c r="J500" s="78" t="s">
        <v>113</v>
      </c>
      <c r="K500" s="79">
        <v>0</v>
      </c>
      <c r="L500" s="81">
        <v>6</v>
      </c>
      <c r="M500" s="80">
        <v>2.3889999999999998</v>
      </c>
      <c r="N500" s="79" t="s">
        <v>113</v>
      </c>
      <c r="O500" s="161">
        <v>6</v>
      </c>
      <c r="P500" s="77"/>
      <c r="Q500" s="162"/>
      <c r="R500" s="77" t="s">
        <v>366</v>
      </c>
      <c r="S500" s="77" t="s">
        <v>365</v>
      </c>
      <c r="T500" s="77" t="s">
        <v>376</v>
      </c>
    </row>
    <row r="501" spans="1:20" ht="13.5" customHeight="1" x14ac:dyDescent="0.25">
      <c r="A501" s="77" t="s">
        <v>362</v>
      </c>
      <c r="B501" s="161">
        <v>20216</v>
      </c>
      <c r="C501" s="162">
        <v>44761</v>
      </c>
      <c r="D501" s="77" t="s">
        <v>455</v>
      </c>
      <c r="E501" s="163" t="s">
        <v>456</v>
      </c>
      <c r="F501" s="77" t="s">
        <v>172</v>
      </c>
      <c r="G501" s="77" t="s">
        <v>173</v>
      </c>
      <c r="H501" s="79">
        <v>1</v>
      </c>
      <c r="I501" s="79">
        <v>4.3899999999999997</v>
      </c>
      <c r="J501" s="78">
        <v>9.6</v>
      </c>
      <c r="K501" s="79">
        <v>3.97</v>
      </c>
      <c r="L501" s="81">
        <v>30</v>
      </c>
      <c r="M501" s="80">
        <v>11.945</v>
      </c>
      <c r="N501" s="79">
        <v>119.1</v>
      </c>
      <c r="O501" s="161">
        <v>6</v>
      </c>
      <c r="P501" s="77"/>
      <c r="Q501" s="162"/>
      <c r="R501" s="77" t="s">
        <v>366</v>
      </c>
      <c r="S501" s="77"/>
      <c r="T501" s="77" t="s">
        <v>457</v>
      </c>
    </row>
    <row r="502" spans="1:20" ht="13.5" customHeight="1" x14ac:dyDescent="0.25">
      <c r="A502" s="77" t="s">
        <v>362</v>
      </c>
      <c r="B502" s="161">
        <v>20223</v>
      </c>
      <c r="C502" s="162">
        <v>44761</v>
      </c>
      <c r="D502" s="77" t="s">
        <v>470</v>
      </c>
      <c r="E502" s="163" t="s">
        <v>471</v>
      </c>
      <c r="F502" s="77" t="s">
        <v>172</v>
      </c>
      <c r="G502" s="77" t="s">
        <v>173</v>
      </c>
      <c r="H502" s="79">
        <v>1</v>
      </c>
      <c r="I502" s="79">
        <v>4.3899999999999997</v>
      </c>
      <c r="J502" s="78">
        <v>10</v>
      </c>
      <c r="K502" s="79">
        <v>3.95</v>
      </c>
      <c r="L502" s="81">
        <v>12</v>
      </c>
      <c r="M502" s="80">
        <v>4.7779999999999996</v>
      </c>
      <c r="N502" s="79">
        <v>47.4</v>
      </c>
      <c r="O502" s="161">
        <v>6</v>
      </c>
      <c r="P502" s="77"/>
      <c r="Q502" s="162"/>
      <c r="R502" s="77" t="s">
        <v>366</v>
      </c>
      <c r="S502" s="77"/>
      <c r="T502" s="77"/>
    </row>
    <row r="503" spans="1:20" ht="13.5" customHeight="1" x14ac:dyDescent="0.25">
      <c r="A503" s="77" t="s">
        <v>362</v>
      </c>
      <c r="B503" s="161">
        <v>20194</v>
      </c>
      <c r="C503" s="162">
        <v>44761</v>
      </c>
      <c r="D503" s="77" t="s">
        <v>421</v>
      </c>
      <c r="E503" s="163" t="s">
        <v>422</v>
      </c>
      <c r="F503" s="77" t="s">
        <v>172</v>
      </c>
      <c r="G503" s="77" t="s">
        <v>173</v>
      </c>
      <c r="H503" s="79">
        <v>1.542</v>
      </c>
      <c r="I503" s="79">
        <v>4.3899999999999997</v>
      </c>
      <c r="J503" s="78">
        <v>5</v>
      </c>
      <c r="K503" s="79">
        <v>4</v>
      </c>
      <c r="L503" s="81">
        <v>6</v>
      </c>
      <c r="M503" s="80">
        <v>2.3889999999999998</v>
      </c>
      <c r="N503" s="79">
        <v>24</v>
      </c>
      <c r="O503" s="161">
        <v>6</v>
      </c>
      <c r="P503" s="77"/>
      <c r="Q503" s="162"/>
      <c r="R503" s="77" t="s">
        <v>366</v>
      </c>
      <c r="S503" s="77"/>
      <c r="T503" s="77"/>
    </row>
    <row r="504" spans="1:20" ht="13.5" customHeight="1" x14ac:dyDescent="0.25">
      <c r="A504" s="77" t="s">
        <v>362</v>
      </c>
      <c r="B504" s="161">
        <v>20211</v>
      </c>
      <c r="C504" s="162">
        <v>44761</v>
      </c>
      <c r="D504" s="77" t="s">
        <v>468</v>
      </c>
      <c r="E504" s="163" t="s">
        <v>469</v>
      </c>
      <c r="F504" s="77" t="s">
        <v>172</v>
      </c>
      <c r="G504" s="77" t="s">
        <v>173</v>
      </c>
      <c r="H504" s="79">
        <v>1</v>
      </c>
      <c r="I504" s="79">
        <v>4.3899999999999997</v>
      </c>
      <c r="J504" s="78">
        <v>13</v>
      </c>
      <c r="K504" s="79">
        <v>3.82</v>
      </c>
      <c r="L504" s="81">
        <v>6</v>
      </c>
      <c r="M504" s="80">
        <v>2.3889999999999998</v>
      </c>
      <c r="N504" s="79">
        <v>22.92</v>
      </c>
      <c r="O504" s="161">
        <v>6</v>
      </c>
      <c r="P504" s="77"/>
      <c r="Q504" s="162"/>
      <c r="R504" s="77" t="s">
        <v>366</v>
      </c>
      <c r="S504" s="77" t="s">
        <v>365</v>
      </c>
      <c r="T504" s="77" t="s">
        <v>376</v>
      </c>
    </row>
    <row r="505" spans="1:20" ht="13.5" customHeight="1" x14ac:dyDescent="0.25">
      <c r="A505" s="77"/>
      <c r="B505" s="161"/>
      <c r="C505" s="162"/>
      <c r="D505" s="77"/>
      <c r="E505" s="163"/>
      <c r="F505" s="77"/>
      <c r="G505" s="77"/>
      <c r="H505" s="79"/>
      <c r="I505" s="79"/>
      <c r="J505" s="78"/>
      <c r="K505" s="79"/>
      <c r="L505" s="81"/>
      <c r="M505" s="80"/>
      <c r="N505" s="79"/>
      <c r="O505" s="161"/>
      <c r="P505" s="77"/>
      <c r="Q505" s="162"/>
      <c r="R505" s="77"/>
      <c r="S505" s="77"/>
      <c r="T505" s="77"/>
    </row>
    <row r="506" spans="1:20" ht="13.5" customHeight="1" x14ac:dyDescent="0.25">
      <c r="A506" s="77"/>
      <c r="B506" s="161"/>
      <c r="C506" s="162"/>
      <c r="D506" s="77"/>
      <c r="E506" s="163"/>
      <c r="F506" s="77"/>
      <c r="G506" s="77"/>
      <c r="H506" s="79"/>
      <c r="I506" s="79"/>
      <c r="J506" s="78"/>
      <c r="K506" s="79"/>
      <c r="L506" s="81"/>
      <c r="M506" s="80"/>
      <c r="N506" s="79"/>
      <c r="O506" s="161"/>
      <c r="P506" s="77"/>
      <c r="Q506" s="162"/>
      <c r="R506" s="77"/>
      <c r="S506" s="77"/>
      <c r="T506" s="77"/>
    </row>
    <row r="507" spans="1:20" ht="13.5" customHeight="1" x14ac:dyDescent="0.25">
      <c r="A507" s="77"/>
      <c r="B507" s="161"/>
      <c r="C507" s="162"/>
      <c r="D507" s="77"/>
      <c r="E507" s="163"/>
      <c r="F507" s="77"/>
      <c r="G507" s="77"/>
      <c r="H507" s="79"/>
      <c r="I507" s="79"/>
      <c r="J507" s="78"/>
      <c r="K507" s="79"/>
      <c r="L507" s="81"/>
      <c r="M507" s="80"/>
      <c r="N507" s="79"/>
      <c r="O507" s="161"/>
      <c r="P507" s="77"/>
      <c r="Q507" s="162"/>
      <c r="R507" s="77"/>
      <c r="S507" s="77"/>
      <c r="T507" s="77"/>
    </row>
    <row r="508" spans="1:20" ht="13.5" customHeight="1" x14ac:dyDescent="0.25">
      <c r="A508" s="77"/>
      <c r="B508" s="161"/>
      <c r="C508" s="162"/>
      <c r="D508" s="77"/>
      <c r="E508" s="163"/>
      <c r="F508" s="77"/>
      <c r="G508" s="77"/>
      <c r="H508" s="79"/>
      <c r="I508" s="79"/>
      <c r="J508" s="78"/>
      <c r="K508" s="79"/>
      <c r="L508" s="81"/>
      <c r="M508" s="80"/>
      <c r="N508" s="79"/>
      <c r="O508" s="161"/>
      <c r="P508" s="77"/>
      <c r="Q508" s="162"/>
      <c r="R508" s="77"/>
      <c r="S508" s="77"/>
      <c r="T508" s="77"/>
    </row>
    <row r="509" spans="1:20" ht="13.5" customHeight="1" x14ac:dyDescent="0.25">
      <c r="A509" s="77" t="s">
        <v>362</v>
      </c>
      <c r="B509" s="161">
        <v>20224</v>
      </c>
      <c r="C509" s="162">
        <v>44761</v>
      </c>
      <c r="D509" s="77" t="s">
        <v>464</v>
      </c>
      <c r="E509" s="163" t="s">
        <v>465</v>
      </c>
      <c r="F509" s="77" t="s">
        <v>174</v>
      </c>
      <c r="G509" s="77" t="s">
        <v>175</v>
      </c>
      <c r="H509" s="79">
        <v>1.6240000000000001</v>
      </c>
      <c r="I509" s="79">
        <v>4.3899999999999997</v>
      </c>
      <c r="J509" s="78">
        <v>5</v>
      </c>
      <c r="K509" s="79">
        <v>4</v>
      </c>
      <c r="L509" s="81">
        <v>6</v>
      </c>
      <c r="M509" s="80">
        <v>2.4790000000000001</v>
      </c>
      <c r="N509" s="79">
        <v>24</v>
      </c>
      <c r="O509" s="161">
        <v>6</v>
      </c>
      <c r="P509" s="77"/>
      <c r="Q509" s="162"/>
      <c r="R509" s="77" t="s">
        <v>366</v>
      </c>
      <c r="S509" s="77"/>
      <c r="T509" s="77"/>
    </row>
    <row r="510" spans="1:20" ht="13.5" customHeight="1" x14ac:dyDescent="0.25">
      <c r="A510" s="77" t="s">
        <v>362</v>
      </c>
      <c r="B510" s="161">
        <v>20201</v>
      </c>
      <c r="C510" s="162">
        <v>44761</v>
      </c>
      <c r="D510" s="77" t="s">
        <v>439</v>
      </c>
      <c r="E510" s="163" t="s">
        <v>440</v>
      </c>
      <c r="F510" s="77" t="s">
        <v>174</v>
      </c>
      <c r="G510" s="77" t="s">
        <v>175</v>
      </c>
      <c r="H510" s="79">
        <v>1.6240000000000001</v>
      </c>
      <c r="I510" s="79">
        <v>4.3899999999999997</v>
      </c>
      <c r="J510" s="78">
        <v>13</v>
      </c>
      <c r="K510" s="79">
        <v>3.82</v>
      </c>
      <c r="L510" s="81">
        <v>6</v>
      </c>
      <c r="M510" s="80">
        <v>2.3889999999999998</v>
      </c>
      <c r="N510" s="79">
        <v>22.92</v>
      </c>
      <c r="O510" s="161">
        <v>6</v>
      </c>
      <c r="P510" s="77"/>
      <c r="Q510" s="162"/>
      <c r="R510" s="77" t="s">
        <v>366</v>
      </c>
      <c r="S510" s="77" t="s">
        <v>365</v>
      </c>
      <c r="T510" s="77"/>
    </row>
    <row r="511" spans="1:20" ht="13.5" customHeight="1" x14ac:dyDescent="0.25">
      <c r="A511" s="77" t="s">
        <v>362</v>
      </c>
      <c r="B511" s="161">
        <v>20222</v>
      </c>
      <c r="C511" s="162">
        <v>44761</v>
      </c>
      <c r="D511" s="77" t="s">
        <v>453</v>
      </c>
      <c r="E511" s="163" t="s">
        <v>454</v>
      </c>
      <c r="F511" s="77" t="s">
        <v>174</v>
      </c>
      <c r="G511" s="77" t="s">
        <v>175</v>
      </c>
      <c r="H511" s="79">
        <v>1.6240000000000001</v>
      </c>
      <c r="I511" s="79">
        <v>4.3899999999999997</v>
      </c>
      <c r="J511" s="78">
        <v>5</v>
      </c>
      <c r="K511" s="79">
        <v>4</v>
      </c>
      <c r="L511" s="81">
        <v>6</v>
      </c>
      <c r="M511" s="80">
        <v>2.4790000000000001</v>
      </c>
      <c r="N511" s="79">
        <v>24</v>
      </c>
      <c r="O511" s="161">
        <v>6</v>
      </c>
      <c r="P511" s="77"/>
      <c r="Q511" s="162"/>
      <c r="R511" s="77" t="s">
        <v>366</v>
      </c>
      <c r="S511" s="77"/>
      <c r="T511" s="77"/>
    </row>
    <row r="512" spans="1:20" ht="13.5" customHeight="1" x14ac:dyDescent="0.25">
      <c r="A512" s="77" t="s">
        <v>362</v>
      </c>
      <c r="B512" s="161">
        <v>20193</v>
      </c>
      <c r="C512" s="162">
        <v>44761</v>
      </c>
      <c r="D512" s="77" t="s">
        <v>427</v>
      </c>
      <c r="E512" s="163" t="s">
        <v>428</v>
      </c>
      <c r="F512" s="77" t="s">
        <v>174</v>
      </c>
      <c r="G512" s="77" t="s">
        <v>175</v>
      </c>
      <c r="H512" s="79">
        <v>1.6240000000000001</v>
      </c>
      <c r="I512" s="79">
        <v>4.3899999999999997</v>
      </c>
      <c r="J512" s="78">
        <v>5</v>
      </c>
      <c r="K512" s="79">
        <v>4</v>
      </c>
      <c r="L512" s="81">
        <v>6</v>
      </c>
      <c r="M512" s="80">
        <v>2.4790000000000001</v>
      </c>
      <c r="N512" s="79">
        <v>24</v>
      </c>
      <c r="O512" s="161">
        <v>6</v>
      </c>
      <c r="P512" s="77"/>
      <c r="Q512" s="162"/>
      <c r="R512" s="77" t="s">
        <v>366</v>
      </c>
      <c r="S512" s="77"/>
      <c r="T512" s="77"/>
    </row>
    <row r="513" spans="1:20" ht="13.5" customHeight="1" x14ac:dyDescent="0.25">
      <c r="A513" s="77" t="s">
        <v>362</v>
      </c>
      <c r="B513" s="161">
        <v>20203</v>
      </c>
      <c r="C513" s="162">
        <v>44761</v>
      </c>
      <c r="D513" s="77" t="s">
        <v>423</v>
      </c>
      <c r="E513" s="163" t="s">
        <v>424</v>
      </c>
      <c r="F513" s="77" t="s">
        <v>174</v>
      </c>
      <c r="G513" s="77" t="s">
        <v>175</v>
      </c>
      <c r="H513" s="79">
        <v>1.6240000000000001</v>
      </c>
      <c r="I513" s="79">
        <v>4.3899999999999997</v>
      </c>
      <c r="J513" s="78" t="s">
        <v>113</v>
      </c>
      <c r="K513" s="79">
        <v>4.3899999999999997</v>
      </c>
      <c r="L513" s="81">
        <v>72</v>
      </c>
      <c r="M513" s="80">
        <v>29.748000000000001</v>
      </c>
      <c r="N513" s="79">
        <v>316.08</v>
      </c>
      <c r="O513" s="161">
        <v>6</v>
      </c>
      <c r="P513" s="77"/>
      <c r="Q513" s="162"/>
      <c r="R513" s="77" t="s">
        <v>366</v>
      </c>
      <c r="S513" s="77" t="s">
        <v>365</v>
      </c>
      <c r="T513" s="77" t="s">
        <v>376</v>
      </c>
    </row>
    <row r="514" spans="1:20" ht="13.5" customHeight="1" x14ac:dyDescent="0.25">
      <c r="A514" s="77" t="s">
        <v>362</v>
      </c>
      <c r="B514" s="161">
        <v>20231</v>
      </c>
      <c r="C514" s="162">
        <v>44762</v>
      </c>
      <c r="D514" s="77" t="s">
        <v>458</v>
      </c>
      <c r="E514" s="163" t="s">
        <v>459</v>
      </c>
      <c r="F514" s="77" t="s">
        <v>174</v>
      </c>
      <c r="G514" s="77" t="s">
        <v>175</v>
      </c>
      <c r="H514" s="79">
        <v>1.6240000000000001</v>
      </c>
      <c r="I514" s="79">
        <v>4.3899999999999997</v>
      </c>
      <c r="J514" s="78">
        <v>13</v>
      </c>
      <c r="K514" s="79">
        <v>3.82</v>
      </c>
      <c r="L514" s="81">
        <v>30</v>
      </c>
      <c r="M514" s="80">
        <v>12.395</v>
      </c>
      <c r="N514" s="79">
        <v>114.6</v>
      </c>
      <c r="O514" s="161">
        <v>6</v>
      </c>
      <c r="P514" s="77"/>
      <c r="Q514" s="162"/>
      <c r="R514" s="77" t="s">
        <v>366</v>
      </c>
      <c r="S514" s="77" t="s">
        <v>365</v>
      </c>
      <c r="T514" s="77" t="s">
        <v>376</v>
      </c>
    </row>
    <row r="515" spans="1:20" ht="13.5" customHeight="1" x14ac:dyDescent="0.25">
      <c r="A515" s="77" t="s">
        <v>362</v>
      </c>
      <c r="B515" s="161">
        <v>20198</v>
      </c>
      <c r="C515" s="162">
        <v>44761</v>
      </c>
      <c r="D515" s="77" t="s">
        <v>441</v>
      </c>
      <c r="E515" s="163" t="s">
        <v>442</v>
      </c>
      <c r="F515" s="77" t="s">
        <v>174</v>
      </c>
      <c r="G515" s="77" t="s">
        <v>175</v>
      </c>
      <c r="H515" s="79">
        <v>1.6240000000000001</v>
      </c>
      <c r="I515" s="79">
        <v>4.3899999999999997</v>
      </c>
      <c r="J515" s="78" t="s">
        <v>113</v>
      </c>
      <c r="K515" s="79">
        <v>4.3899999999999997</v>
      </c>
      <c r="L515" s="81">
        <v>18</v>
      </c>
      <c r="M515" s="80">
        <v>7.5629999999999997</v>
      </c>
      <c r="N515" s="79">
        <v>79.02</v>
      </c>
      <c r="O515" s="161">
        <v>6</v>
      </c>
      <c r="P515" s="77"/>
      <c r="Q515" s="162"/>
      <c r="R515" s="77" t="s">
        <v>366</v>
      </c>
      <c r="S515" s="77" t="s">
        <v>365</v>
      </c>
      <c r="T515" s="77" t="s">
        <v>400</v>
      </c>
    </row>
    <row r="516" spans="1:20" ht="13.5" customHeight="1" x14ac:dyDescent="0.25">
      <c r="A516" s="77" t="s">
        <v>362</v>
      </c>
      <c r="B516" s="161">
        <v>20209</v>
      </c>
      <c r="C516" s="162">
        <v>44761</v>
      </c>
      <c r="D516" s="77" t="s">
        <v>425</v>
      </c>
      <c r="E516" s="163" t="s">
        <v>426</v>
      </c>
      <c r="F516" s="77" t="s">
        <v>174</v>
      </c>
      <c r="G516" s="77" t="s">
        <v>175</v>
      </c>
      <c r="H516" s="79">
        <v>1.6240000000000001</v>
      </c>
      <c r="I516" s="79">
        <v>4.3899999999999997</v>
      </c>
      <c r="J516" s="78">
        <v>9.6</v>
      </c>
      <c r="K516" s="79">
        <v>3.97</v>
      </c>
      <c r="L516" s="81">
        <v>24</v>
      </c>
      <c r="M516" s="80">
        <v>9.9160000000000004</v>
      </c>
      <c r="N516" s="79">
        <v>95.28</v>
      </c>
      <c r="O516" s="161">
        <v>6</v>
      </c>
      <c r="P516" s="77"/>
      <c r="Q516" s="162"/>
      <c r="R516" s="77" t="s">
        <v>366</v>
      </c>
      <c r="S516" s="77" t="s">
        <v>365</v>
      </c>
      <c r="T516" s="77" t="s">
        <v>400</v>
      </c>
    </row>
    <row r="517" spans="1:20" ht="13.5" customHeight="1" x14ac:dyDescent="0.25">
      <c r="A517" s="77" t="s">
        <v>362</v>
      </c>
      <c r="B517" s="161">
        <v>20200</v>
      </c>
      <c r="C517" s="162">
        <v>44761</v>
      </c>
      <c r="D517" s="77" t="s">
        <v>419</v>
      </c>
      <c r="E517" s="163" t="s">
        <v>420</v>
      </c>
      <c r="F517" s="77" t="s">
        <v>174</v>
      </c>
      <c r="G517" s="77" t="s">
        <v>175</v>
      </c>
      <c r="H517" s="79">
        <v>1.6240000000000001</v>
      </c>
      <c r="I517" s="79">
        <v>4.3899999999999997</v>
      </c>
      <c r="J517" s="78">
        <v>13</v>
      </c>
      <c r="K517" s="79">
        <v>3.82</v>
      </c>
      <c r="L517" s="81">
        <v>12</v>
      </c>
      <c r="M517" s="80">
        <v>4.9580000000000002</v>
      </c>
      <c r="N517" s="79">
        <v>45.84</v>
      </c>
      <c r="O517" s="161">
        <v>6</v>
      </c>
      <c r="P517" s="77"/>
      <c r="Q517" s="162"/>
      <c r="R517" s="77" t="s">
        <v>366</v>
      </c>
      <c r="S517" s="77" t="s">
        <v>365</v>
      </c>
      <c r="T517" s="77" t="s">
        <v>376</v>
      </c>
    </row>
    <row r="518" spans="1:20" ht="13.5" customHeight="1" x14ac:dyDescent="0.25">
      <c r="A518" s="77" t="s">
        <v>362</v>
      </c>
      <c r="B518" s="161">
        <v>20196</v>
      </c>
      <c r="C518" s="162">
        <v>44761</v>
      </c>
      <c r="D518" s="77" t="s">
        <v>417</v>
      </c>
      <c r="E518" s="163" t="s">
        <v>418</v>
      </c>
      <c r="F518" s="77" t="s">
        <v>174</v>
      </c>
      <c r="G518" s="77" t="s">
        <v>175</v>
      </c>
      <c r="H518" s="79">
        <v>1.6240000000000001</v>
      </c>
      <c r="I518" s="79">
        <v>4.3899999999999997</v>
      </c>
      <c r="J518" s="78">
        <v>13</v>
      </c>
      <c r="K518" s="79">
        <v>3.82</v>
      </c>
      <c r="L518" s="81">
        <v>12</v>
      </c>
      <c r="M518" s="80">
        <v>4.9580000000000002</v>
      </c>
      <c r="N518" s="79">
        <v>45.84</v>
      </c>
      <c r="O518" s="161">
        <v>6</v>
      </c>
      <c r="P518" s="77"/>
      <c r="Q518" s="162"/>
      <c r="R518" s="77" t="s">
        <v>366</v>
      </c>
      <c r="S518" s="77" t="s">
        <v>365</v>
      </c>
      <c r="T518" s="77" t="s">
        <v>376</v>
      </c>
    </row>
    <row r="519" spans="1:20" ht="13.5" customHeight="1" x14ac:dyDescent="0.25">
      <c r="A519" s="77" t="s">
        <v>362</v>
      </c>
      <c r="B519" s="161">
        <v>20214</v>
      </c>
      <c r="C519" s="162">
        <v>44761</v>
      </c>
      <c r="D519" s="77" t="s">
        <v>443</v>
      </c>
      <c r="E519" s="163" t="s">
        <v>444</v>
      </c>
      <c r="F519" s="77" t="s">
        <v>174</v>
      </c>
      <c r="G519" s="77" t="s">
        <v>175</v>
      </c>
      <c r="H519" s="79">
        <v>1.6240000000000001</v>
      </c>
      <c r="I519" s="79">
        <v>4.3899999999999997</v>
      </c>
      <c r="J519" s="78" t="s">
        <v>113</v>
      </c>
      <c r="K519" s="79">
        <v>4.3899999999999997</v>
      </c>
      <c r="L519" s="81">
        <v>150</v>
      </c>
      <c r="M519" s="80">
        <v>61.375</v>
      </c>
      <c r="N519" s="79">
        <v>658.5</v>
      </c>
      <c r="O519" s="161">
        <v>6</v>
      </c>
      <c r="P519" s="77"/>
      <c r="Q519" s="162"/>
      <c r="R519" s="77" t="s">
        <v>366</v>
      </c>
      <c r="S519" s="77" t="s">
        <v>365</v>
      </c>
      <c r="T519" s="77" t="s">
        <v>376</v>
      </c>
    </row>
    <row r="520" spans="1:20" ht="13.5" customHeight="1" x14ac:dyDescent="0.25">
      <c r="A520" s="77" t="s">
        <v>362</v>
      </c>
      <c r="B520" s="161">
        <v>20216</v>
      </c>
      <c r="C520" s="162">
        <v>44761</v>
      </c>
      <c r="D520" s="77" t="s">
        <v>455</v>
      </c>
      <c r="E520" s="163" t="s">
        <v>456</v>
      </c>
      <c r="F520" s="77" t="s">
        <v>174</v>
      </c>
      <c r="G520" s="77" t="s">
        <v>175</v>
      </c>
      <c r="H520" s="79">
        <v>1.6240000000000001</v>
      </c>
      <c r="I520" s="79">
        <v>4.3899999999999997</v>
      </c>
      <c r="J520" s="78">
        <v>9.6</v>
      </c>
      <c r="K520" s="79">
        <v>3.97</v>
      </c>
      <c r="L520" s="81">
        <v>30</v>
      </c>
      <c r="M520" s="80">
        <v>12.395</v>
      </c>
      <c r="N520" s="79">
        <v>119.1</v>
      </c>
      <c r="O520" s="161">
        <v>6</v>
      </c>
      <c r="P520" s="77"/>
      <c r="Q520" s="162"/>
      <c r="R520" s="77" t="s">
        <v>366</v>
      </c>
      <c r="S520" s="77"/>
      <c r="T520" s="77" t="s">
        <v>457</v>
      </c>
    </row>
    <row r="521" spans="1:20" ht="13.5" customHeight="1" x14ac:dyDescent="0.25">
      <c r="A521" s="77"/>
      <c r="B521" s="161"/>
      <c r="C521" s="162"/>
      <c r="D521" s="77"/>
      <c r="E521" s="163"/>
      <c r="F521" s="77"/>
      <c r="G521" s="77"/>
      <c r="H521" s="79"/>
      <c r="I521" s="79"/>
      <c r="J521" s="78"/>
      <c r="K521" s="79"/>
      <c r="L521" s="81"/>
      <c r="M521" s="80"/>
      <c r="N521" s="79"/>
      <c r="O521" s="161"/>
      <c r="P521" s="77"/>
      <c r="Q521" s="162"/>
      <c r="R521" s="77"/>
      <c r="S521" s="77"/>
      <c r="T521" s="77"/>
    </row>
    <row r="522" spans="1:20" ht="13.5" customHeight="1" x14ac:dyDescent="0.25">
      <c r="A522" s="77"/>
      <c r="B522" s="161"/>
      <c r="C522" s="162"/>
      <c r="D522" s="77"/>
      <c r="E522" s="163"/>
      <c r="F522" s="77"/>
      <c r="G522" s="77"/>
      <c r="H522" s="79"/>
      <c r="I522" s="79"/>
      <c r="J522" s="78"/>
      <c r="K522" s="79"/>
      <c r="L522" s="81"/>
      <c r="M522" s="80"/>
      <c r="N522" s="79"/>
      <c r="O522" s="161"/>
      <c r="P522" s="77"/>
      <c r="Q522" s="162"/>
      <c r="R522" s="77"/>
      <c r="S522" s="77"/>
      <c r="T522" s="77"/>
    </row>
    <row r="523" spans="1:20" ht="13.5" customHeight="1" x14ac:dyDescent="0.25">
      <c r="A523" s="77" t="s">
        <v>362</v>
      </c>
      <c r="B523" s="161">
        <v>20223</v>
      </c>
      <c r="C523" s="162">
        <v>44761</v>
      </c>
      <c r="D523" s="77" t="s">
        <v>470</v>
      </c>
      <c r="E523" s="163" t="s">
        <v>471</v>
      </c>
      <c r="F523" s="77" t="s">
        <v>174</v>
      </c>
      <c r="G523" s="77" t="s">
        <v>175</v>
      </c>
      <c r="H523" s="79">
        <v>1.6240000000000001</v>
      </c>
      <c r="I523" s="79">
        <v>4.3899999999999997</v>
      </c>
      <c r="J523" s="78">
        <v>10</v>
      </c>
      <c r="K523" s="79">
        <v>3.95</v>
      </c>
      <c r="L523" s="81">
        <v>12</v>
      </c>
      <c r="M523" s="80">
        <v>4.9580000000000002</v>
      </c>
      <c r="N523" s="79">
        <v>47.4</v>
      </c>
      <c r="O523" s="161">
        <v>6</v>
      </c>
      <c r="P523" s="77"/>
      <c r="Q523" s="162"/>
      <c r="R523" s="77" t="s">
        <v>366</v>
      </c>
      <c r="S523" s="77"/>
      <c r="T523" s="77"/>
    </row>
    <row r="524" spans="1:20" ht="13.5" customHeight="1" x14ac:dyDescent="0.25">
      <c r="A524" s="77" t="s">
        <v>362</v>
      </c>
      <c r="B524" s="161">
        <v>20194</v>
      </c>
      <c r="C524" s="162">
        <v>44761</v>
      </c>
      <c r="D524" s="77" t="s">
        <v>421</v>
      </c>
      <c r="E524" s="163" t="s">
        <v>422</v>
      </c>
      <c r="F524" s="77" t="s">
        <v>174</v>
      </c>
      <c r="G524" s="77" t="s">
        <v>175</v>
      </c>
      <c r="H524" s="79">
        <v>1.6240000000000001</v>
      </c>
      <c r="I524" s="79">
        <v>4.3899999999999997</v>
      </c>
      <c r="J524" s="78">
        <v>5</v>
      </c>
      <c r="K524" s="79">
        <v>4</v>
      </c>
      <c r="L524" s="81">
        <v>6</v>
      </c>
      <c r="M524" s="80">
        <v>2.4790000000000001</v>
      </c>
      <c r="N524" s="79">
        <v>24</v>
      </c>
      <c r="O524" s="161">
        <v>6</v>
      </c>
      <c r="P524" s="77"/>
      <c r="Q524" s="162"/>
      <c r="R524" s="77" t="s">
        <v>366</v>
      </c>
      <c r="S524" s="77"/>
      <c r="T524" s="77"/>
    </row>
    <row r="525" spans="1:20" ht="13.5" customHeight="1" x14ac:dyDescent="0.25">
      <c r="A525" s="77"/>
      <c r="B525" s="161"/>
      <c r="C525" s="162"/>
      <c r="D525" s="77"/>
      <c r="E525" s="163"/>
      <c r="F525" s="77"/>
      <c r="G525" s="77"/>
      <c r="H525" s="79"/>
      <c r="I525" s="79"/>
      <c r="J525" s="78"/>
      <c r="K525" s="79"/>
      <c r="L525" s="81"/>
      <c r="M525" s="80"/>
      <c r="N525" s="79"/>
      <c r="O525" s="161"/>
      <c r="P525" s="77"/>
      <c r="Q525" s="162"/>
      <c r="R525" s="77"/>
      <c r="S525" s="77"/>
      <c r="T525" s="77"/>
    </row>
    <row r="526" spans="1:20" ht="13.5" customHeight="1" x14ac:dyDescent="0.25">
      <c r="A526" s="77" t="s">
        <v>362</v>
      </c>
      <c r="B526" s="161">
        <v>20224</v>
      </c>
      <c r="C526" s="162">
        <v>44761</v>
      </c>
      <c r="D526" s="77" t="s">
        <v>464</v>
      </c>
      <c r="E526" s="163" t="s">
        <v>465</v>
      </c>
      <c r="F526" s="77" t="s">
        <v>176</v>
      </c>
      <c r="G526" s="77" t="s">
        <v>177</v>
      </c>
      <c r="H526" s="79">
        <v>2.0739999999999998</v>
      </c>
      <c r="I526" s="79">
        <v>4.3899999999999997</v>
      </c>
      <c r="J526" s="78">
        <v>5</v>
      </c>
      <c r="K526" s="79">
        <v>4</v>
      </c>
      <c r="L526" s="81">
        <v>6</v>
      </c>
      <c r="M526" s="80">
        <v>2.5209999999999999</v>
      </c>
      <c r="N526" s="79">
        <v>24</v>
      </c>
      <c r="O526" s="161">
        <v>6</v>
      </c>
      <c r="P526" s="77"/>
      <c r="Q526" s="162"/>
      <c r="R526" s="77" t="s">
        <v>366</v>
      </c>
      <c r="S526" s="77"/>
      <c r="T526" s="77"/>
    </row>
    <row r="527" spans="1:20" ht="13.5" customHeight="1" x14ac:dyDescent="0.25">
      <c r="A527" s="77" t="s">
        <v>362</v>
      </c>
      <c r="B527" s="161">
        <v>20222</v>
      </c>
      <c r="C527" s="162">
        <v>44761</v>
      </c>
      <c r="D527" s="77" t="s">
        <v>453</v>
      </c>
      <c r="E527" s="163" t="s">
        <v>454</v>
      </c>
      <c r="F527" s="77" t="s">
        <v>176</v>
      </c>
      <c r="G527" s="77" t="s">
        <v>177</v>
      </c>
      <c r="H527" s="79">
        <v>2.0739999999999998</v>
      </c>
      <c r="I527" s="79">
        <v>4.3899999999999997</v>
      </c>
      <c r="J527" s="78">
        <v>5</v>
      </c>
      <c r="K527" s="79">
        <v>4</v>
      </c>
      <c r="L527" s="81">
        <v>6</v>
      </c>
      <c r="M527" s="80">
        <v>2.5209999999999999</v>
      </c>
      <c r="N527" s="79">
        <v>24</v>
      </c>
      <c r="O527" s="161">
        <v>6</v>
      </c>
      <c r="P527" s="77"/>
      <c r="Q527" s="162"/>
      <c r="R527" s="77" t="s">
        <v>366</v>
      </c>
      <c r="S527" s="77"/>
      <c r="T527" s="77"/>
    </row>
    <row r="528" spans="1:20" ht="13.5" customHeight="1" x14ac:dyDescent="0.25">
      <c r="A528" s="77" t="s">
        <v>362</v>
      </c>
      <c r="B528" s="161">
        <v>20219</v>
      </c>
      <c r="C528" s="162">
        <v>44761</v>
      </c>
      <c r="D528" s="77" t="s">
        <v>466</v>
      </c>
      <c r="E528" s="163" t="s">
        <v>467</v>
      </c>
      <c r="F528" s="77" t="s">
        <v>176</v>
      </c>
      <c r="G528" s="77" t="s">
        <v>177</v>
      </c>
      <c r="H528" s="79">
        <v>2.0739999999999998</v>
      </c>
      <c r="I528" s="79">
        <v>4.3899999999999997</v>
      </c>
      <c r="J528" s="78">
        <v>5</v>
      </c>
      <c r="K528" s="79">
        <v>4</v>
      </c>
      <c r="L528" s="81">
        <v>12</v>
      </c>
      <c r="M528" s="80">
        <v>5.0419999999999998</v>
      </c>
      <c r="N528" s="79">
        <v>48</v>
      </c>
      <c r="O528" s="161">
        <v>6</v>
      </c>
      <c r="P528" s="77"/>
      <c r="Q528" s="162"/>
      <c r="R528" s="77" t="s">
        <v>366</v>
      </c>
      <c r="S528" s="77" t="s">
        <v>365</v>
      </c>
      <c r="T528" s="77"/>
    </row>
    <row r="529" spans="1:20" ht="13.5" customHeight="1" x14ac:dyDescent="0.25">
      <c r="A529" s="77" t="s">
        <v>362</v>
      </c>
      <c r="B529" s="161">
        <v>20203</v>
      </c>
      <c r="C529" s="162">
        <v>44761</v>
      </c>
      <c r="D529" s="77" t="s">
        <v>423</v>
      </c>
      <c r="E529" s="163" t="s">
        <v>424</v>
      </c>
      <c r="F529" s="77" t="s">
        <v>176</v>
      </c>
      <c r="G529" s="77" t="s">
        <v>177</v>
      </c>
      <c r="H529" s="79">
        <v>2.0739999999999998</v>
      </c>
      <c r="I529" s="79">
        <v>4.3899999999999997</v>
      </c>
      <c r="J529" s="78" t="s">
        <v>113</v>
      </c>
      <c r="K529" s="79">
        <v>4.3899999999999997</v>
      </c>
      <c r="L529" s="81">
        <v>12</v>
      </c>
      <c r="M529" s="80">
        <v>5.0419999999999998</v>
      </c>
      <c r="N529" s="79">
        <v>52.68</v>
      </c>
      <c r="O529" s="161">
        <v>6</v>
      </c>
      <c r="P529" s="77"/>
      <c r="Q529" s="162"/>
      <c r="R529" s="77" t="s">
        <v>366</v>
      </c>
      <c r="S529" s="77" t="s">
        <v>365</v>
      </c>
      <c r="T529" s="77" t="s">
        <v>376</v>
      </c>
    </row>
    <row r="530" spans="1:20" ht="13.5" customHeight="1" x14ac:dyDescent="0.25">
      <c r="A530" s="77" t="s">
        <v>362</v>
      </c>
      <c r="B530" s="161">
        <v>20231</v>
      </c>
      <c r="C530" s="162">
        <v>44762</v>
      </c>
      <c r="D530" s="77" t="s">
        <v>458</v>
      </c>
      <c r="E530" s="163" t="s">
        <v>459</v>
      </c>
      <c r="F530" s="77" t="s">
        <v>176</v>
      </c>
      <c r="G530" s="77" t="s">
        <v>177</v>
      </c>
      <c r="H530" s="79">
        <v>2.0739999999999998</v>
      </c>
      <c r="I530" s="79">
        <v>4.3899999999999997</v>
      </c>
      <c r="J530" s="78">
        <v>13</v>
      </c>
      <c r="K530" s="79">
        <v>3.82</v>
      </c>
      <c r="L530" s="81">
        <v>30</v>
      </c>
      <c r="M530" s="80">
        <v>12.605</v>
      </c>
      <c r="N530" s="79">
        <v>114.6</v>
      </c>
      <c r="O530" s="161">
        <v>6</v>
      </c>
      <c r="P530" s="77"/>
      <c r="Q530" s="162"/>
      <c r="R530" s="77" t="s">
        <v>366</v>
      </c>
      <c r="S530" s="77" t="s">
        <v>365</v>
      </c>
      <c r="T530" s="77" t="s">
        <v>376</v>
      </c>
    </row>
    <row r="531" spans="1:20" ht="13.5" customHeight="1" x14ac:dyDescent="0.25">
      <c r="A531" s="77" t="s">
        <v>362</v>
      </c>
      <c r="B531" s="161">
        <v>20198</v>
      </c>
      <c r="C531" s="162">
        <v>44761</v>
      </c>
      <c r="D531" s="77" t="s">
        <v>441</v>
      </c>
      <c r="E531" s="163" t="s">
        <v>442</v>
      </c>
      <c r="F531" s="77" t="s">
        <v>176</v>
      </c>
      <c r="G531" s="77" t="s">
        <v>177</v>
      </c>
      <c r="H531" s="79">
        <v>2.0739999999999998</v>
      </c>
      <c r="I531" s="79">
        <v>4.3899999999999997</v>
      </c>
      <c r="J531" s="78" t="s">
        <v>113</v>
      </c>
      <c r="K531" s="79">
        <v>4.3899999999999997</v>
      </c>
      <c r="L531" s="81">
        <v>18</v>
      </c>
      <c r="M531" s="80">
        <v>7.5629999999999997</v>
      </c>
      <c r="N531" s="79">
        <v>79.02</v>
      </c>
      <c r="O531" s="161">
        <v>6</v>
      </c>
      <c r="P531" s="77"/>
      <c r="Q531" s="162"/>
      <c r="R531" s="77" t="s">
        <v>366</v>
      </c>
      <c r="S531" s="77" t="s">
        <v>365</v>
      </c>
      <c r="T531" s="77" t="s">
        <v>400</v>
      </c>
    </row>
    <row r="532" spans="1:20" ht="13.5" customHeight="1" x14ac:dyDescent="0.25">
      <c r="A532" s="77" t="s">
        <v>362</v>
      </c>
      <c r="B532" s="161">
        <v>20200</v>
      </c>
      <c r="C532" s="162">
        <v>44761</v>
      </c>
      <c r="D532" s="77" t="s">
        <v>419</v>
      </c>
      <c r="E532" s="163" t="s">
        <v>420</v>
      </c>
      <c r="F532" s="77" t="s">
        <v>176</v>
      </c>
      <c r="G532" s="77" t="s">
        <v>177</v>
      </c>
      <c r="H532" s="79">
        <v>2.0739999999999998</v>
      </c>
      <c r="I532" s="79">
        <v>4.3899999999999997</v>
      </c>
      <c r="J532" s="78">
        <v>13</v>
      </c>
      <c r="K532" s="79">
        <v>3.82</v>
      </c>
      <c r="L532" s="81">
        <v>6</v>
      </c>
      <c r="M532" s="80">
        <v>2.5209999999999999</v>
      </c>
      <c r="N532" s="79">
        <v>22.92</v>
      </c>
      <c r="O532" s="161">
        <v>6</v>
      </c>
      <c r="P532" s="77"/>
      <c r="Q532" s="162"/>
      <c r="R532" s="77" t="s">
        <v>366</v>
      </c>
      <c r="S532" s="77" t="s">
        <v>365</v>
      </c>
      <c r="T532" s="77" t="s">
        <v>376</v>
      </c>
    </row>
    <row r="533" spans="1:20" ht="13.5" customHeight="1" x14ac:dyDescent="0.25">
      <c r="A533" s="77" t="s">
        <v>362</v>
      </c>
      <c r="B533" s="161">
        <v>20196</v>
      </c>
      <c r="C533" s="162">
        <v>44761</v>
      </c>
      <c r="D533" s="77" t="s">
        <v>417</v>
      </c>
      <c r="E533" s="163" t="s">
        <v>418</v>
      </c>
      <c r="F533" s="77" t="s">
        <v>176</v>
      </c>
      <c r="G533" s="77" t="s">
        <v>177</v>
      </c>
      <c r="H533" s="79">
        <v>2.0739999999999998</v>
      </c>
      <c r="I533" s="79">
        <v>4.3899999999999997</v>
      </c>
      <c r="J533" s="78">
        <v>13</v>
      </c>
      <c r="K533" s="79">
        <v>3.82</v>
      </c>
      <c r="L533" s="81">
        <v>6</v>
      </c>
      <c r="M533" s="80">
        <v>2.5209999999999999</v>
      </c>
      <c r="N533" s="79">
        <v>22.92</v>
      </c>
      <c r="O533" s="161">
        <v>6</v>
      </c>
      <c r="P533" s="77"/>
      <c r="Q533" s="162"/>
      <c r="R533" s="77" t="s">
        <v>366</v>
      </c>
      <c r="S533" s="77" t="s">
        <v>365</v>
      </c>
      <c r="T533" s="77" t="s">
        <v>376</v>
      </c>
    </row>
    <row r="534" spans="1:20" ht="13.5" customHeight="1" x14ac:dyDescent="0.25">
      <c r="A534" s="77" t="s">
        <v>362</v>
      </c>
      <c r="B534" s="161">
        <v>20216</v>
      </c>
      <c r="C534" s="162">
        <v>44761</v>
      </c>
      <c r="D534" s="77" t="s">
        <v>455</v>
      </c>
      <c r="E534" s="163" t="s">
        <v>456</v>
      </c>
      <c r="F534" s="77" t="s">
        <v>176</v>
      </c>
      <c r="G534" s="77" t="s">
        <v>177</v>
      </c>
      <c r="H534" s="79">
        <v>2.0739999999999998</v>
      </c>
      <c r="I534" s="79">
        <v>4.3899999999999997</v>
      </c>
      <c r="J534" s="78">
        <v>9.6</v>
      </c>
      <c r="K534" s="79">
        <v>3.97</v>
      </c>
      <c r="L534" s="81">
        <v>12</v>
      </c>
      <c r="M534" s="80">
        <v>5.0419999999999998</v>
      </c>
      <c r="N534" s="79">
        <v>47.64</v>
      </c>
      <c r="O534" s="161">
        <v>6</v>
      </c>
      <c r="P534" s="77"/>
      <c r="Q534" s="162"/>
      <c r="R534" s="77" t="s">
        <v>366</v>
      </c>
      <c r="S534" s="77"/>
      <c r="T534" s="77" t="s">
        <v>457</v>
      </c>
    </row>
    <row r="535" spans="1:20" ht="13.5" customHeight="1" x14ac:dyDescent="0.25">
      <c r="A535" s="77" t="s">
        <v>362</v>
      </c>
      <c r="B535" s="161">
        <v>20223</v>
      </c>
      <c r="C535" s="162">
        <v>44761</v>
      </c>
      <c r="D535" s="77" t="s">
        <v>470</v>
      </c>
      <c r="E535" s="163" t="s">
        <v>471</v>
      </c>
      <c r="F535" s="77" t="s">
        <v>176</v>
      </c>
      <c r="G535" s="77" t="s">
        <v>177</v>
      </c>
      <c r="H535" s="79">
        <v>2.0739999999999998</v>
      </c>
      <c r="I535" s="79">
        <v>4.3899999999999997</v>
      </c>
      <c r="J535" s="78">
        <v>10</v>
      </c>
      <c r="K535" s="79">
        <v>3.95</v>
      </c>
      <c r="L535" s="81">
        <v>6</v>
      </c>
      <c r="M535" s="80">
        <v>2.5209999999999999</v>
      </c>
      <c r="N535" s="79">
        <v>23.7</v>
      </c>
      <c r="O535" s="161">
        <v>6</v>
      </c>
      <c r="P535" s="77"/>
      <c r="Q535" s="162"/>
      <c r="R535" s="77" t="s">
        <v>366</v>
      </c>
      <c r="S535" s="77"/>
      <c r="T535" s="77"/>
    </row>
    <row r="536" spans="1:20" ht="13.5" customHeight="1" x14ac:dyDescent="0.25">
      <c r="A536" s="77" t="s">
        <v>362</v>
      </c>
      <c r="B536" s="161">
        <v>20194</v>
      </c>
      <c r="C536" s="162">
        <v>44761</v>
      </c>
      <c r="D536" s="77" t="s">
        <v>421</v>
      </c>
      <c r="E536" s="163" t="s">
        <v>422</v>
      </c>
      <c r="F536" s="77" t="s">
        <v>176</v>
      </c>
      <c r="G536" s="77" t="s">
        <v>177</v>
      </c>
      <c r="H536" s="79">
        <v>2.0739999999999998</v>
      </c>
      <c r="I536" s="79">
        <v>4.3899999999999997</v>
      </c>
      <c r="J536" s="78">
        <v>5</v>
      </c>
      <c r="K536" s="79">
        <v>4</v>
      </c>
      <c r="L536" s="81">
        <v>6</v>
      </c>
      <c r="M536" s="80">
        <v>2.5209999999999999</v>
      </c>
      <c r="N536" s="79">
        <v>24</v>
      </c>
      <c r="O536" s="161">
        <v>6</v>
      </c>
      <c r="P536" s="77"/>
      <c r="Q536" s="162"/>
      <c r="R536" s="77" t="s">
        <v>366</v>
      </c>
      <c r="S536" s="77"/>
      <c r="T536" s="77"/>
    </row>
    <row r="537" spans="1:20" ht="13.5" customHeight="1" x14ac:dyDescent="0.25">
      <c r="A537" s="77"/>
      <c r="B537" s="161"/>
      <c r="C537" s="162"/>
      <c r="D537" s="77"/>
      <c r="E537" s="163"/>
      <c r="F537" s="77"/>
      <c r="G537" s="77"/>
      <c r="H537" s="79"/>
      <c r="I537" s="79"/>
      <c r="J537" s="78"/>
      <c r="K537" s="79"/>
      <c r="L537" s="81"/>
      <c r="M537" s="80"/>
      <c r="N537" s="79"/>
      <c r="O537" s="161"/>
      <c r="P537" s="77"/>
      <c r="Q537" s="162"/>
      <c r="R537" s="77"/>
      <c r="S537" s="77"/>
      <c r="T537" s="77"/>
    </row>
    <row r="538" spans="1:20" ht="13.5" customHeight="1" x14ac:dyDescent="0.25">
      <c r="A538" s="77"/>
      <c r="B538" s="161"/>
      <c r="C538" s="162"/>
      <c r="D538" s="77"/>
      <c r="E538" s="163"/>
      <c r="F538" s="77"/>
      <c r="G538" s="77"/>
      <c r="H538" s="79"/>
      <c r="I538" s="79"/>
      <c r="J538" s="78"/>
      <c r="K538" s="79"/>
      <c r="L538" s="81"/>
      <c r="M538" s="80"/>
      <c r="N538" s="79"/>
      <c r="O538" s="161"/>
      <c r="P538" s="77"/>
      <c r="Q538" s="162"/>
      <c r="R538" s="77"/>
      <c r="S538" s="77"/>
      <c r="T538" s="77"/>
    </row>
    <row r="539" spans="1:20" ht="13.5" customHeight="1" x14ac:dyDescent="0.25">
      <c r="A539" s="77" t="s">
        <v>362</v>
      </c>
      <c r="B539" s="161">
        <v>20205</v>
      </c>
      <c r="C539" s="162">
        <v>44761</v>
      </c>
      <c r="D539" s="77" t="s">
        <v>437</v>
      </c>
      <c r="E539" s="163" t="s">
        <v>438</v>
      </c>
      <c r="F539" s="77" t="s">
        <v>178</v>
      </c>
      <c r="G539" s="77" t="s">
        <v>179</v>
      </c>
      <c r="H539" s="79">
        <v>1.7370000000000001</v>
      </c>
      <c r="I539" s="79">
        <v>4.3899999999999997</v>
      </c>
      <c r="J539" s="78">
        <v>5</v>
      </c>
      <c r="K539" s="79">
        <v>4.17</v>
      </c>
      <c r="L539" s="81">
        <v>12</v>
      </c>
      <c r="M539" s="80">
        <v>4.7779999999999996</v>
      </c>
      <c r="N539" s="79">
        <v>50.04</v>
      </c>
      <c r="O539" s="161">
        <v>6</v>
      </c>
      <c r="P539" s="77"/>
      <c r="Q539" s="162"/>
      <c r="R539" s="77" t="s">
        <v>366</v>
      </c>
      <c r="S539" s="77"/>
      <c r="T539" s="77"/>
    </row>
    <row r="540" spans="1:20" ht="13.5" customHeight="1" x14ac:dyDescent="0.25">
      <c r="A540" s="77" t="s">
        <v>362</v>
      </c>
      <c r="B540" s="161">
        <v>20224</v>
      </c>
      <c r="C540" s="162">
        <v>44761</v>
      </c>
      <c r="D540" s="77" t="s">
        <v>464</v>
      </c>
      <c r="E540" s="163" t="s">
        <v>465</v>
      </c>
      <c r="F540" s="77" t="s">
        <v>178</v>
      </c>
      <c r="G540" s="77" t="s">
        <v>179</v>
      </c>
      <c r="H540" s="79">
        <v>1.7370000000000001</v>
      </c>
      <c r="I540" s="79">
        <v>4.3899999999999997</v>
      </c>
      <c r="J540" s="78">
        <v>5</v>
      </c>
      <c r="K540" s="79">
        <v>4</v>
      </c>
      <c r="L540" s="81">
        <v>6</v>
      </c>
      <c r="M540" s="80">
        <v>2.1970000000000001</v>
      </c>
      <c r="N540" s="79">
        <v>24</v>
      </c>
      <c r="O540" s="161">
        <v>6</v>
      </c>
      <c r="P540" s="77"/>
      <c r="Q540" s="162"/>
      <c r="R540" s="77" t="s">
        <v>366</v>
      </c>
      <c r="S540" s="77"/>
      <c r="T540" s="77"/>
    </row>
    <row r="541" spans="1:20" ht="13.5" customHeight="1" x14ac:dyDescent="0.25">
      <c r="A541" s="77" t="s">
        <v>362</v>
      </c>
      <c r="B541" s="161">
        <v>20201</v>
      </c>
      <c r="C541" s="162">
        <v>44761</v>
      </c>
      <c r="D541" s="77" t="s">
        <v>439</v>
      </c>
      <c r="E541" s="163" t="s">
        <v>440</v>
      </c>
      <c r="F541" s="77" t="s">
        <v>178</v>
      </c>
      <c r="G541" s="77" t="s">
        <v>179</v>
      </c>
      <c r="H541" s="79">
        <v>1.7370000000000001</v>
      </c>
      <c r="I541" s="79">
        <v>4.3899999999999997</v>
      </c>
      <c r="J541" s="78">
        <v>13</v>
      </c>
      <c r="K541" s="79">
        <v>3.82</v>
      </c>
      <c r="L541" s="81">
        <v>6</v>
      </c>
      <c r="M541" s="80">
        <v>2.3889999999999998</v>
      </c>
      <c r="N541" s="79">
        <v>22.92</v>
      </c>
      <c r="O541" s="161">
        <v>6</v>
      </c>
      <c r="P541" s="77"/>
      <c r="Q541" s="162"/>
      <c r="R541" s="77" t="s">
        <v>366</v>
      </c>
      <c r="S541" s="77" t="s">
        <v>365</v>
      </c>
      <c r="T541" s="77"/>
    </row>
    <row r="542" spans="1:20" ht="13.5" customHeight="1" x14ac:dyDescent="0.25">
      <c r="A542" s="77" t="s">
        <v>362</v>
      </c>
      <c r="B542" s="161">
        <v>20193</v>
      </c>
      <c r="C542" s="162">
        <v>44761</v>
      </c>
      <c r="D542" s="77" t="s">
        <v>427</v>
      </c>
      <c r="E542" s="163" t="s">
        <v>428</v>
      </c>
      <c r="F542" s="77" t="s">
        <v>178</v>
      </c>
      <c r="G542" s="77" t="s">
        <v>179</v>
      </c>
      <c r="H542" s="79">
        <v>1.7370000000000001</v>
      </c>
      <c r="I542" s="79">
        <v>4.3899999999999997</v>
      </c>
      <c r="J542" s="78">
        <v>5</v>
      </c>
      <c r="K542" s="79">
        <v>4</v>
      </c>
      <c r="L542" s="81">
        <v>6</v>
      </c>
      <c r="M542" s="80">
        <v>2.1970000000000001</v>
      </c>
      <c r="N542" s="79">
        <v>24</v>
      </c>
      <c r="O542" s="161">
        <v>6</v>
      </c>
      <c r="P542" s="77"/>
      <c r="Q542" s="162"/>
      <c r="R542" s="77" t="s">
        <v>366</v>
      </c>
      <c r="S542" s="77"/>
      <c r="T542" s="77"/>
    </row>
    <row r="543" spans="1:20" ht="13.5" customHeight="1" x14ac:dyDescent="0.25">
      <c r="A543" s="77" t="s">
        <v>362</v>
      </c>
      <c r="B543" s="161">
        <v>20203</v>
      </c>
      <c r="C543" s="162">
        <v>44761</v>
      </c>
      <c r="D543" s="77" t="s">
        <v>423</v>
      </c>
      <c r="E543" s="163" t="s">
        <v>424</v>
      </c>
      <c r="F543" s="77" t="s">
        <v>178</v>
      </c>
      <c r="G543" s="77" t="s">
        <v>179</v>
      </c>
      <c r="H543" s="79">
        <v>1.7370000000000001</v>
      </c>
      <c r="I543" s="79">
        <v>4.3899999999999997</v>
      </c>
      <c r="J543" s="78" t="s">
        <v>113</v>
      </c>
      <c r="K543" s="79">
        <v>4.3899999999999997</v>
      </c>
      <c r="L543" s="81">
        <v>12</v>
      </c>
      <c r="M543" s="80">
        <v>4.3940000000000001</v>
      </c>
      <c r="N543" s="79">
        <v>52.68</v>
      </c>
      <c r="O543" s="161">
        <v>6</v>
      </c>
      <c r="P543" s="77"/>
      <c r="Q543" s="162"/>
      <c r="R543" s="77" t="s">
        <v>366</v>
      </c>
      <c r="S543" s="77" t="s">
        <v>365</v>
      </c>
      <c r="T543" s="77" t="s">
        <v>376</v>
      </c>
    </row>
    <row r="544" spans="1:20" ht="13.5" customHeight="1" x14ac:dyDescent="0.25">
      <c r="A544" s="77" t="s">
        <v>362</v>
      </c>
      <c r="B544" s="161">
        <v>20198</v>
      </c>
      <c r="C544" s="162">
        <v>44761</v>
      </c>
      <c r="D544" s="77" t="s">
        <v>441</v>
      </c>
      <c r="E544" s="163" t="s">
        <v>442</v>
      </c>
      <c r="F544" s="77" t="s">
        <v>178</v>
      </c>
      <c r="G544" s="77" t="s">
        <v>179</v>
      </c>
      <c r="H544" s="79">
        <v>1.7370000000000001</v>
      </c>
      <c r="I544" s="79">
        <v>4.3899999999999997</v>
      </c>
      <c r="J544" s="78" t="s">
        <v>113</v>
      </c>
      <c r="K544" s="79">
        <v>4.3899999999999997</v>
      </c>
      <c r="L544" s="81">
        <v>12</v>
      </c>
      <c r="M544" s="80">
        <v>5.0419999999999998</v>
      </c>
      <c r="N544" s="79">
        <v>52.68</v>
      </c>
      <c r="O544" s="161">
        <v>6</v>
      </c>
      <c r="P544" s="77"/>
      <c r="Q544" s="162"/>
      <c r="R544" s="77" t="s">
        <v>366</v>
      </c>
      <c r="S544" s="77" t="s">
        <v>365</v>
      </c>
      <c r="T544" s="77" t="s">
        <v>400</v>
      </c>
    </row>
    <row r="545" spans="1:20" ht="13.5" customHeight="1" x14ac:dyDescent="0.25">
      <c r="A545" s="77" t="s">
        <v>362</v>
      </c>
      <c r="B545" s="161">
        <v>20200</v>
      </c>
      <c r="C545" s="162">
        <v>44761</v>
      </c>
      <c r="D545" s="77" t="s">
        <v>419</v>
      </c>
      <c r="E545" s="163" t="s">
        <v>420</v>
      </c>
      <c r="F545" s="77" t="s">
        <v>178</v>
      </c>
      <c r="G545" s="77" t="s">
        <v>179</v>
      </c>
      <c r="H545" s="79">
        <v>1.7370000000000001</v>
      </c>
      <c r="I545" s="79">
        <v>4.3899999999999997</v>
      </c>
      <c r="J545" s="78">
        <v>13</v>
      </c>
      <c r="K545" s="79">
        <v>3.82</v>
      </c>
      <c r="L545" s="81">
        <v>6</v>
      </c>
      <c r="M545" s="80">
        <v>2.1970000000000001</v>
      </c>
      <c r="N545" s="79">
        <v>22.92</v>
      </c>
      <c r="O545" s="161">
        <v>6</v>
      </c>
      <c r="P545" s="77"/>
      <c r="Q545" s="162"/>
      <c r="R545" s="77" t="s">
        <v>366</v>
      </c>
      <c r="S545" s="77" t="s">
        <v>365</v>
      </c>
      <c r="T545" s="77" t="s">
        <v>376</v>
      </c>
    </row>
    <row r="546" spans="1:20" ht="13.5" customHeight="1" x14ac:dyDescent="0.25">
      <c r="A546" s="77" t="s">
        <v>362</v>
      </c>
      <c r="B546" s="161">
        <v>20196</v>
      </c>
      <c r="C546" s="162">
        <v>44761</v>
      </c>
      <c r="D546" s="77" t="s">
        <v>417</v>
      </c>
      <c r="E546" s="163" t="s">
        <v>418</v>
      </c>
      <c r="F546" s="77" t="s">
        <v>178</v>
      </c>
      <c r="G546" s="77" t="s">
        <v>179</v>
      </c>
      <c r="H546" s="79">
        <v>1.7370000000000001</v>
      </c>
      <c r="I546" s="79">
        <v>4.3899999999999997</v>
      </c>
      <c r="J546" s="78">
        <v>13</v>
      </c>
      <c r="K546" s="79">
        <v>3.82</v>
      </c>
      <c r="L546" s="81">
        <v>6</v>
      </c>
      <c r="M546" s="80">
        <v>2.1970000000000001</v>
      </c>
      <c r="N546" s="79">
        <v>22.92</v>
      </c>
      <c r="O546" s="161">
        <v>6</v>
      </c>
      <c r="P546" s="77"/>
      <c r="Q546" s="162"/>
      <c r="R546" s="77" t="s">
        <v>366</v>
      </c>
      <c r="S546" s="77" t="s">
        <v>365</v>
      </c>
      <c r="T546" s="77" t="s">
        <v>376</v>
      </c>
    </row>
    <row r="547" spans="1:20" ht="13.5" customHeight="1" x14ac:dyDescent="0.25">
      <c r="A547" s="77" t="s">
        <v>362</v>
      </c>
      <c r="B547" s="161">
        <v>20216</v>
      </c>
      <c r="C547" s="162">
        <v>44761</v>
      </c>
      <c r="D547" s="77" t="s">
        <v>455</v>
      </c>
      <c r="E547" s="163" t="s">
        <v>456</v>
      </c>
      <c r="F547" s="77" t="s">
        <v>178</v>
      </c>
      <c r="G547" s="77" t="s">
        <v>179</v>
      </c>
      <c r="H547" s="79">
        <v>1.7370000000000001</v>
      </c>
      <c r="I547" s="79">
        <v>4.3899999999999997</v>
      </c>
      <c r="J547" s="78">
        <v>9.6</v>
      </c>
      <c r="K547" s="79">
        <v>3.97</v>
      </c>
      <c r="L547" s="81">
        <v>6</v>
      </c>
      <c r="M547" s="80">
        <v>2.1970000000000001</v>
      </c>
      <c r="N547" s="79">
        <v>23.82</v>
      </c>
      <c r="O547" s="161">
        <v>6</v>
      </c>
      <c r="P547" s="77"/>
      <c r="Q547" s="162"/>
      <c r="R547" s="77" t="s">
        <v>366</v>
      </c>
      <c r="S547" s="77"/>
      <c r="T547" s="77" t="s">
        <v>457</v>
      </c>
    </row>
    <row r="548" spans="1:20" ht="13.5" customHeight="1" x14ac:dyDescent="0.25">
      <c r="A548" s="77" t="s">
        <v>362</v>
      </c>
      <c r="B548" s="161">
        <v>20223</v>
      </c>
      <c r="C548" s="162">
        <v>44761</v>
      </c>
      <c r="D548" s="77" t="s">
        <v>470</v>
      </c>
      <c r="E548" s="163" t="s">
        <v>471</v>
      </c>
      <c r="F548" s="77" t="s">
        <v>178</v>
      </c>
      <c r="G548" s="77" t="s">
        <v>179</v>
      </c>
      <c r="H548" s="79">
        <v>1.7370000000000001</v>
      </c>
      <c r="I548" s="79">
        <v>4.3899999999999997</v>
      </c>
      <c r="J548" s="78">
        <v>10</v>
      </c>
      <c r="K548" s="79">
        <v>3.95</v>
      </c>
      <c r="L548" s="81">
        <v>6</v>
      </c>
      <c r="M548" s="80">
        <v>2.1970000000000001</v>
      </c>
      <c r="N548" s="79">
        <v>23.7</v>
      </c>
      <c r="O548" s="161">
        <v>6</v>
      </c>
      <c r="P548" s="77"/>
      <c r="Q548" s="162"/>
      <c r="R548" s="77" t="s">
        <v>366</v>
      </c>
      <c r="S548" s="77"/>
      <c r="T548" s="77"/>
    </row>
    <row r="549" spans="1:20" ht="13.5" customHeight="1" x14ac:dyDescent="0.25">
      <c r="A549" s="77" t="s">
        <v>362</v>
      </c>
      <c r="B549" s="161">
        <v>20194</v>
      </c>
      <c r="C549" s="162">
        <v>44761</v>
      </c>
      <c r="D549" s="77" t="s">
        <v>421</v>
      </c>
      <c r="E549" s="163" t="s">
        <v>422</v>
      </c>
      <c r="F549" s="77" t="s">
        <v>178</v>
      </c>
      <c r="G549" s="77" t="s">
        <v>179</v>
      </c>
      <c r="H549" s="79">
        <v>1.7370000000000001</v>
      </c>
      <c r="I549" s="79">
        <v>4.3899999999999997</v>
      </c>
      <c r="J549" s="78">
        <v>5</v>
      </c>
      <c r="K549" s="79">
        <v>4</v>
      </c>
      <c r="L549" s="81">
        <v>6</v>
      </c>
      <c r="M549" s="80">
        <v>2.1970000000000001</v>
      </c>
      <c r="N549" s="79">
        <v>24</v>
      </c>
      <c r="O549" s="161">
        <v>6</v>
      </c>
      <c r="P549" s="77"/>
      <c r="Q549" s="162"/>
      <c r="R549" s="77" t="s">
        <v>366</v>
      </c>
      <c r="S549" s="77"/>
      <c r="T549" s="77"/>
    </row>
    <row r="550" spans="1:20" ht="13.5" customHeight="1" x14ac:dyDescent="0.25">
      <c r="A550" s="77"/>
      <c r="B550" s="161"/>
      <c r="C550" s="162"/>
      <c r="D550" s="77"/>
      <c r="E550" s="163"/>
      <c r="F550" s="77"/>
      <c r="G550" s="77"/>
      <c r="H550" s="79"/>
      <c r="I550" s="79"/>
      <c r="J550" s="78"/>
      <c r="K550" s="79"/>
      <c r="L550" s="81"/>
      <c r="M550" s="80"/>
      <c r="N550" s="79"/>
      <c r="O550" s="161"/>
      <c r="P550" s="77"/>
      <c r="Q550" s="162"/>
      <c r="R550" s="77"/>
      <c r="S550" s="77"/>
      <c r="T550" s="77"/>
    </row>
    <row r="551" spans="1:20" ht="13.5" customHeight="1" x14ac:dyDescent="0.25">
      <c r="A551" s="77"/>
      <c r="B551" s="161"/>
      <c r="C551" s="162"/>
      <c r="D551" s="77"/>
      <c r="E551" s="163"/>
      <c r="F551" s="77"/>
      <c r="G551" s="77"/>
      <c r="H551" s="79"/>
      <c r="I551" s="79"/>
      <c r="J551" s="78"/>
      <c r="K551" s="79"/>
      <c r="L551" s="81"/>
      <c r="M551" s="80"/>
      <c r="N551" s="79"/>
      <c r="O551" s="161"/>
      <c r="P551" s="77"/>
      <c r="Q551" s="162"/>
      <c r="R551" s="77"/>
      <c r="S551" s="77"/>
      <c r="T551" s="77"/>
    </row>
    <row r="552" spans="1:20" ht="13.5" customHeight="1" x14ac:dyDescent="0.25">
      <c r="A552" s="77"/>
      <c r="B552" s="161"/>
      <c r="C552" s="162"/>
      <c r="D552" s="77"/>
      <c r="E552" s="163"/>
      <c r="F552" s="77"/>
      <c r="G552" s="77"/>
      <c r="H552" s="79"/>
      <c r="I552" s="79"/>
      <c r="J552" s="78"/>
      <c r="K552" s="79"/>
      <c r="L552" s="81"/>
      <c r="M552" s="80"/>
      <c r="N552" s="79"/>
      <c r="O552" s="161"/>
      <c r="P552" s="77"/>
      <c r="Q552" s="162"/>
      <c r="R552" s="77"/>
      <c r="S552" s="77"/>
      <c r="T552" s="77"/>
    </row>
    <row r="553" spans="1:20" ht="13.5" customHeight="1" x14ac:dyDescent="0.25">
      <c r="A553" s="77"/>
      <c r="B553" s="161"/>
      <c r="C553" s="162"/>
      <c r="D553" s="77"/>
      <c r="E553" s="163"/>
      <c r="F553" s="77"/>
      <c r="G553" s="77"/>
      <c r="H553" s="79"/>
      <c r="I553" s="79"/>
      <c r="J553" s="78"/>
      <c r="K553" s="79"/>
      <c r="L553" s="81"/>
      <c r="M553" s="80"/>
      <c r="N553" s="79"/>
      <c r="O553" s="161"/>
      <c r="P553" s="77"/>
      <c r="Q553" s="162"/>
      <c r="R553" s="77"/>
      <c r="S553" s="77"/>
      <c r="T553" s="77"/>
    </row>
    <row r="554" spans="1:20" ht="13.5" customHeight="1" x14ac:dyDescent="0.25">
      <c r="A554" s="77"/>
      <c r="B554" s="161"/>
      <c r="C554" s="162"/>
      <c r="D554" s="77"/>
      <c r="E554" s="163"/>
      <c r="F554" s="77"/>
      <c r="G554" s="77"/>
      <c r="H554" s="79"/>
      <c r="I554" s="79"/>
      <c r="J554" s="78"/>
      <c r="K554" s="79"/>
      <c r="L554" s="81"/>
      <c r="M554" s="80"/>
      <c r="N554" s="79"/>
      <c r="O554" s="161"/>
      <c r="P554" s="77"/>
      <c r="Q554" s="162"/>
      <c r="R554" s="77"/>
      <c r="S554" s="77"/>
      <c r="T554" s="77"/>
    </row>
    <row r="555" spans="1:20" ht="13.5" customHeight="1" x14ac:dyDescent="0.25">
      <c r="A555" s="77" t="s">
        <v>362</v>
      </c>
      <c r="B555" s="161">
        <v>20205</v>
      </c>
      <c r="C555" s="162">
        <v>44761</v>
      </c>
      <c r="D555" s="77" t="s">
        <v>437</v>
      </c>
      <c r="E555" s="163" t="s">
        <v>438</v>
      </c>
      <c r="F555" s="77" t="s">
        <v>180</v>
      </c>
      <c r="G555" s="77" t="s">
        <v>181</v>
      </c>
      <c r="H555" s="79">
        <v>2.044</v>
      </c>
      <c r="I555" s="79">
        <v>4.3899999999999997</v>
      </c>
      <c r="J555" s="78">
        <v>5</v>
      </c>
      <c r="K555" s="79">
        <v>4.17</v>
      </c>
      <c r="L555" s="81">
        <v>12</v>
      </c>
      <c r="M555" s="80">
        <v>4.7779999999999996</v>
      </c>
      <c r="N555" s="79">
        <v>50.04</v>
      </c>
      <c r="O555" s="161">
        <v>6</v>
      </c>
      <c r="P555" s="77"/>
      <c r="Q555" s="162"/>
      <c r="R555" s="77" t="s">
        <v>366</v>
      </c>
      <c r="S555" s="77"/>
      <c r="T555" s="77"/>
    </row>
    <row r="556" spans="1:20" ht="13.5" customHeight="1" x14ac:dyDescent="0.25">
      <c r="A556" s="77" t="s">
        <v>362</v>
      </c>
      <c r="B556" s="161">
        <v>20201</v>
      </c>
      <c r="C556" s="162">
        <v>44761</v>
      </c>
      <c r="D556" s="77" t="s">
        <v>439</v>
      </c>
      <c r="E556" s="163" t="s">
        <v>440</v>
      </c>
      <c r="F556" s="77" t="s">
        <v>180</v>
      </c>
      <c r="G556" s="77" t="s">
        <v>181</v>
      </c>
      <c r="H556" s="79">
        <v>2.044</v>
      </c>
      <c r="I556" s="79">
        <v>4.3899999999999997</v>
      </c>
      <c r="J556" s="78">
        <v>13</v>
      </c>
      <c r="K556" s="79">
        <v>3.82</v>
      </c>
      <c r="L556" s="81">
        <v>6</v>
      </c>
      <c r="M556" s="80">
        <v>2.3889999999999998</v>
      </c>
      <c r="N556" s="79">
        <v>22.92</v>
      </c>
      <c r="O556" s="161">
        <v>6</v>
      </c>
      <c r="P556" s="77"/>
      <c r="Q556" s="162"/>
      <c r="R556" s="77" t="s">
        <v>366</v>
      </c>
      <c r="S556" s="77" t="s">
        <v>365</v>
      </c>
      <c r="T556" s="77"/>
    </row>
    <row r="557" spans="1:20" ht="13.5" customHeight="1" x14ac:dyDescent="0.25">
      <c r="A557" s="77" t="s">
        <v>362</v>
      </c>
      <c r="B557" s="161">
        <v>20222</v>
      </c>
      <c r="C557" s="162">
        <v>44761</v>
      </c>
      <c r="D557" s="77" t="s">
        <v>453</v>
      </c>
      <c r="E557" s="163" t="s">
        <v>454</v>
      </c>
      <c r="F557" s="77" t="s">
        <v>180</v>
      </c>
      <c r="G557" s="77" t="s">
        <v>181</v>
      </c>
      <c r="H557" s="79">
        <v>2.044</v>
      </c>
      <c r="I557" s="79">
        <v>4.3899999999999997</v>
      </c>
      <c r="J557" s="78">
        <v>5</v>
      </c>
      <c r="K557" s="79">
        <v>4</v>
      </c>
      <c r="L557" s="81">
        <v>6</v>
      </c>
      <c r="M557" s="80">
        <v>2.3889999999999998</v>
      </c>
      <c r="N557" s="79">
        <v>24</v>
      </c>
      <c r="O557" s="161">
        <v>6</v>
      </c>
      <c r="P557" s="77"/>
      <c r="Q557" s="162"/>
      <c r="R557" s="77" t="s">
        <v>366</v>
      </c>
      <c r="S557" s="77"/>
      <c r="T557" s="77"/>
    </row>
    <row r="558" spans="1:20" ht="13.5" customHeight="1" x14ac:dyDescent="0.25">
      <c r="A558" s="77" t="s">
        <v>362</v>
      </c>
      <c r="B558" s="161">
        <v>20193</v>
      </c>
      <c r="C558" s="162">
        <v>44761</v>
      </c>
      <c r="D558" s="77" t="s">
        <v>427</v>
      </c>
      <c r="E558" s="163" t="s">
        <v>428</v>
      </c>
      <c r="F558" s="77" t="s">
        <v>180</v>
      </c>
      <c r="G558" s="77" t="s">
        <v>181</v>
      </c>
      <c r="H558" s="79">
        <v>2.044</v>
      </c>
      <c r="I558" s="79">
        <v>4.3899999999999997</v>
      </c>
      <c r="J558" s="78">
        <v>5</v>
      </c>
      <c r="K558" s="79">
        <v>4</v>
      </c>
      <c r="L558" s="81">
        <v>12</v>
      </c>
      <c r="M558" s="80">
        <v>4.7779999999999996</v>
      </c>
      <c r="N558" s="79">
        <v>48</v>
      </c>
      <c r="O558" s="161">
        <v>6</v>
      </c>
      <c r="P558" s="77"/>
      <c r="Q558" s="162"/>
      <c r="R558" s="77" t="s">
        <v>366</v>
      </c>
      <c r="S558" s="77"/>
      <c r="T558" s="77"/>
    </row>
    <row r="559" spans="1:20" ht="13.5" customHeight="1" x14ac:dyDescent="0.25">
      <c r="A559" s="77" t="s">
        <v>362</v>
      </c>
      <c r="B559" s="161">
        <v>20219</v>
      </c>
      <c r="C559" s="162">
        <v>44761</v>
      </c>
      <c r="D559" s="77" t="s">
        <v>466</v>
      </c>
      <c r="E559" s="163" t="s">
        <v>467</v>
      </c>
      <c r="F559" s="77" t="s">
        <v>180</v>
      </c>
      <c r="G559" s="77" t="s">
        <v>181</v>
      </c>
      <c r="H559" s="79">
        <v>2.044</v>
      </c>
      <c r="I559" s="79">
        <v>4.3899999999999997</v>
      </c>
      <c r="J559" s="78">
        <v>5</v>
      </c>
      <c r="K559" s="79">
        <v>4</v>
      </c>
      <c r="L559" s="81">
        <v>24</v>
      </c>
      <c r="M559" s="80">
        <v>9.5559999999999992</v>
      </c>
      <c r="N559" s="79">
        <v>96</v>
      </c>
      <c r="O559" s="161">
        <v>6</v>
      </c>
      <c r="P559" s="77"/>
      <c r="Q559" s="162"/>
      <c r="R559" s="77" t="s">
        <v>366</v>
      </c>
      <c r="S559" s="77" t="s">
        <v>365</v>
      </c>
      <c r="T559" s="77"/>
    </row>
    <row r="560" spans="1:20" ht="13.5" customHeight="1" x14ac:dyDescent="0.25">
      <c r="A560" s="77" t="s">
        <v>362</v>
      </c>
      <c r="B560" s="161">
        <v>20203</v>
      </c>
      <c r="C560" s="162">
        <v>44761</v>
      </c>
      <c r="D560" s="77" t="s">
        <v>423</v>
      </c>
      <c r="E560" s="163" t="s">
        <v>424</v>
      </c>
      <c r="F560" s="77" t="s">
        <v>180</v>
      </c>
      <c r="G560" s="77" t="s">
        <v>181</v>
      </c>
      <c r="H560" s="79">
        <v>2.044</v>
      </c>
      <c r="I560" s="79">
        <v>4.3899999999999997</v>
      </c>
      <c r="J560" s="78" t="s">
        <v>113</v>
      </c>
      <c r="K560" s="79">
        <v>4.3899999999999997</v>
      </c>
      <c r="L560" s="81">
        <v>150</v>
      </c>
      <c r="M560" s="80">
        <v>59.725000000000001</v>
      </c>
      <c r="N560" s="79">
        <v>658.5</v>
      </c>
      <c r="O560" s="161">
        <v>6</v>
      </c>
      <c r="P560" s="77"/>
      <c r="Q560" s="162"/>
      <c r="R560" s="77" t="s">
        <v>366</v>
      </c>
      <c r="S560" s="77" t="s">
        <v>365</v>
      </c>
      <c r="T560" s="77" t="s">
        <v>376</v>
      </c>
    </row>
    <row r="561" spans="1:20" ht="13.5" customHeight="1" x14ac:dyDescent="0.25">
      <c r="A561" s="77" t="s">
        <v>362</v>
      </c>
      <c r="B561" s="161">
        <v>20231</v>
      </c>
      <c r="C561" s="162">
        <v>44762</v>
      </c>
      <c r="D561" s="77" t="s">
        <v>458</v>
      </c>
      <c r="E561" s="163" t="s">
        <v>459</v>
      </c>
      <c r="F561" s="77" t="s">
        <v>180</v>
      </c>
      <c r="G561" s="77" t="s">
        <v>181</v>
      </c>
      <c r="H561" s="79">
        <v>2.044</v>
      </c>
      <c r="I561" s="79">
        <v>4.3899999999999997</v>
      </c>
      <c r="J561" s="78">
        <v>13</v>
      </c>
      <c r="K561" s="79">
        <v>3.82</v>
      </c>
      <c r="L561" s="81">
        <v>60</v>
      </c>
      <c r="M561" s="80">
        <v>23.89</v>
      </c>
      <c r="N561" s="79">
        <v>229.2</v>
      </c>
      <c r="O561" s="161">
        <v>6</v>
      </c>
      <c r="P561" s="77"/>
      <c r="Q561" s="162"/>
      <c r="R561" s="77" t="s">
        <v>366</v>
      </c>
      <c r="S561" s="77" t="s">
        <v>365</v>
      </c>
      <c r="T561" s="77" t="s">
        <v>376</v>
      </c>
    </row>
    <row r="562" spans="1:20" ht="13.5" customHeight="1" x14ac:dyDescent="0.25">
      <c r="A562" s="77" t="s">
        <v>362</v>
      </c>
      <c r="B562" s="161">
        <v>20198</v>
      </c>
      <c r="C562" s="162">
        <v>44761</v>
      </c>
      <c r="D562" s="77" t="s">
        <v>441</v>
      </c>
      <c r="E562" s="163" t="s">
        <v>442</v>
      </c>
      <c r="F562" s="77" t="s">
        <v>180</v>
      </c>
      <c r="G562" s="77" t="s">
        <v>181</v>
      </c>
      <c r="H562" s="79">
        <v>2.044</v>
      </c>
      <c r="I562" s="79">
        <v>0</v>
      </c>
      <c r="J562" s="78" t="s">
        <v>113</v>
      </c>
      <c r="K562" s="79">
        <v>0</v>
      </c>
      <c r="L562" s="81">
        <v>30</v>
      </c>
      <c r="M562" s="80">
        <v>12.605</v>
      </c>
      <c r="N562" s="79" t="s">
        <v>113</v>
      </c>
      <c r="O562" s="161">
        <v>6</v>
      </c>
      <c r="P562" s="77"/>
      <c r="Q562" s="162"/>
      <c r="R562" s="77" t="s">
        <v>366</v>
      </c>
      <c r="S562" s="77" t="s">
        <v>365</v>
      </c>
      <c r="T562" s="77" t="s">
        <v>400</v>
      </c>
    </row>
    <row r="563" spans="1:20" ht="13.5" customHeight="1" x14ac:dyDescent="0.25">
      <c r="A563" s="77" t="s">
        <v>362</v>
      </c>
      <c r="B563" s="161">
        <v>20198</v>
      </c>
      <c r="C563" s="162">
        <v>44761</v>
      </c>
      <c r="D563" s="77" t="s">
        <v>441</v>
      </c>
      <c r="E563" s="163" t="s">
        <v>442</v>
      </c>
      <c r="F563" s="77" t="s">
        <v>180</v>
      </c>
      <c r="G563" s="77" t="s">
        <v>181</v>
      </c>
      <c r="H563" s="79">
        <v>2.044</v>
      </c>
      <c r="I563" s="79">
        <v>4.3899999999999997</v>
      </c>
      <c r="J563" s="78" t="s">
        <v>113</v>
      </c>
      <c r="K563" s="79">
        <v>4.3899999999999997</v>
      </c>
      <c r="L563" s="81">
        <v>48</v>
      </c>
      <c r="M563" s="80">
        <v>20.167999999999999</v>
      </c>
      <c r="N563" s="79">
        <v>210.72</v>
      </c>
      <c r="O563" s="161">
        <v>6</v>
      </c>
      <c r="P563" s="77"/>
      <c r="Q563" s="162"/>
      <c r="R563" s="77" t="s">
        <v>366</v>
      </c>
      <c r="S563" s="77" t="s">
        <v>365</v>
      </c>
      <c r="T563" s="77" t="s">
        <v>400</v>
      </c>
    </row>
    <row r="564" spans="1:20" ht="13.5" customHeight="1" x14ac:dyDescent="0.25">
      <c r="A564" s="77" t="s">
        <v>362</v>
      </c>
      <c r="B564" s="161">
        <v>20209</v>
      </c>
      <c r="C564" s="162">
        <v>44761</v>
      </c>
      <c r="D564" s="77" t="s">
        <v>425</v>
      </c>
      <c r="E564" s="163" t="s">
        <v>426</v>
      </c>
      <c r="F564" s="77" t="s">
        <v>180</v>
      </c>
      <c r="G564" s="77" t="s">
        <v>181</v>
      </c>
      <c r="H564" s="79">
        <v>2.044</v>
      </c>
      <c r="I564" s="79">
        <v>4.3899999999999997</v>
      </c>
      <c r="J564" s="78">
        <v>9.6</v>
      </c>
      <c r="K564" s="79">
        <v>3.97</v>
      </c>
      <c r="L564" s="81">
        <v>30</v>
      </c>
      <c r="M564" s="80">
        <v>11.945</v>
      </c>
      <c r="N564" s="79">
        <v>119.1</v>
      </c>
      <c r="O564" s="161">
        <v>6</v>
      </c>
      <c r="P564" s="77"/>
      <c r="Q564" s="162"/>
      <c r="R564" s="77" t="s">
        <v>366</v>
      </c>
      <c r="S564" s="77" t="s">
        <v>365</v>
      </c>
      <c r="T564" s="77" t="s">
        <v>400</v>
      </c>
    </row>
    <row r="565" spans="1:20" ht="13.5" customHeight="1" x14ac:dyDescent="0.25">
      <c r="A565" s="77" t="s">
        <v>362</v>
      </c>
      <c r="B565" s="161">
        <v>20200</v>
      </c>
      <c r="C565" s="162">
        <v>44761</v>
      </c>
      <c r="D565" s="77" t="s">
        <v>419</v>
      </c>
      <c r="E565" s="163" t="s">
        <v>420</v>
      </c>
      <c r="F565" s="77" t="s">
        <v>180</v>
      </c>
      <c r="G565" s="77" t="s">
        <v>181</v>
      </c>
      <c r="H565" s="79">
        <v>2.044</v>
      </c>
      <c r="I565" s="79">
        <v>4.3899999999999997</v>
      </c>
      <c r="J565" s="78">
        <v>13</v>
      </c>
      <c r="K565" s="79">
        <v>3.82</v>
      </c>
      <c r="L565" s="81">
        <v>12</v>
      </c>
      <c r="M565" s="80">
        <v>4.7779999999999996</v>
      </c>
      <c r="N565" s="79">
        <v>45.84</v>
      </c>
      <c r="O565" s="161">
        <v>6</v>
      </c>
      <c r="P565" s="77"/>
      <c r="Q565" s="162"/>
      <c r="R565" s="77" t="s">
        <v>366</v>
      </c>
      <c r="S565" s="77" t="s">
        <v>365</v>
      </c>
      <c r="T565" s="77" t="s">
        <v>376</v>
      </c>
    </row>
    <row r="566" spans="1:20" ht="13.5" customHeight="1" x14ac:dyDescent="0.25">
      <c r="A566" s="77" t="s">
        <v>362</v>
      </c>
      <c r="B566" s="161">
        <v>20196</v>
      </c>
      <c r="C566" s="162">
        <v>44761</v>
      </c>
      <c r="D566" s="77" t="s">
        <v>417</v>
      </c>
      <c r="E566" s="163" t="s">
        <v>418</v>
      </c>
      <c r="F566" s="77" t="s">
        <v>180</v>
      </c>
      <c r="G566" s="77" t="s">
        <v>181</v>
      </c>
      <c r="H566" s="79">
        <v>2.044</v>
      </c>
      <c r="I566" s="79">
        <v>4.3899999999999997</v>
      </c>
      <c r="J566" s="78">
        <v>13</v>
      </c>
      <c r="K566" s="79">
        <v>3.82</v>
      </c>
      <c r="L566" s="81">
        <v>12</v>
      </c>
      <c r="M566" s="80">
        <v>4.7779999999999996</v>
      </c>
      <c r="N566" s="79">
        <v>45.84</v>
      </c>
      <c r="O566" s="161">
        <v>6</v>
      </c>
      <c r="P566" s="77"/>
      <c r="Q566" s="162"/>
      <c r="R566" s="77" t="s">
        <v>366</v>
      </c>
      <c r="S566" s="77" t="s">
        <v>365</v>
      </c>
      <c r="T566" s="77" t="s">
        <v>376</v>
      </c>
    </row>
    <row r="567" spans="1:20" ht="13.5" customHeight="1" x14ac:dyDescent="0.25">
      <c r="A567" s="77" t="s">
        <v>362</v>
      </c>
      <c r="B567" s="161">
        <v>20214</v>
      </c>
      <c r="C567" s="162">
        <v>44761</v>
      </c>
      <c r="D567" s="77" t="s">
        <v>443</v>
      </c>
      <c r="E567" s="163" t="s">
        <v>444</v>
      </c>
      <c r="F567" s="77" t="s">
        <v>180</v>
      </c>
      <c r="G567" s="77" t="s">
        <v>181</v>
      </c>
      <c r="H567" s="79">
        <v>2.044</v>
      </c>
      <c r="I567" s="79">
        <v>4.3899999999999997</v>
      </c>
      <c r="J567" s="78" t="s">
        <v>113</v>
      </c>
      <c r="K567" s="79">
        <v>4.3899999999999997</v>
      </c>
      <c r="L567" s="81">
        <v>180</v>
      </c>
      <c r="M567" s="80">
        <v>71.67</v>
      </c>
      <c r="N567" s="79">
        <v>790.2</v>
      </c>
      <c r="O567" s="161">
        <v>6</v>
      </c>
      <c r="P567" s="77"/>
      <c r="Q567" s="162"/>
      <c r="R567" s="77" t="s">
        <v>366</v>
      </c>
      <c r="S567" s="77" t="s">
        <v>365</v>
      </c>
      <c r="T567" s="77" t="s">
        <v>376</v>
      </c>
    </row>
    <row r="568" spans="1:20" ht="13.5" customHeight="1" x14ac:dyDescent="0.25">
      <c r="A568" s="77" t="s">
        <v>362</v>
      </c>
      <c r="B568" s="161">
        <v>20216</v>
      </c>
      <c r="C568" s="162">
        <v>44761</v>
      </c>
      <c r="D568" s="77" t="s">
        <v>455</v>
      </c>
      <c r="E568" s="163" t="s">
        <v>456</v>
      </c>
      <c r="F568" s="77" t="s">
        <v>180</v>
      </c>
      <c r="G568" s="77" t="s">
        <v>181</v>
      </c>
      <c r="H568" s="79">
        <v>2.044</v>
      </c>
      <c r="I568" s="79">
        <v>4.3899999999999997</v>
      </c>
      <c r="J568" s="78">
        <v>9.6</v>
      </c>
      <c r="K568" s="79">
        <v>3.97</v>
      </c>
      <c r="L568" s="81">
        <v>48</v>
      </c>
      <c r="M568" s="80">
        <v>19.111999999999998</v>
      </c>
      <c r="N568" s="79">
        <v>190.56</v>
      </c>
      <c r="O568" s="161">
        <v>6</v>
      </c>
      <c r="P568" s="77"/>
      <c r="Q568" s="162"/>
      <c r="R568" s="77" t="s">
        <v>366</v>
      </c>
      <c r="S568" s="77"/>
      <c r="T568" s="77" t="s">
        <v>457</v>
      </c>
    </row>
    <row r="569" spans="1:20" ht="13.5" customHeight="1" x14ac:dyDescent="0.25">
      <c r="A569" s="77"/>
      <c r="B569" s="161"/>
      <c r="C569" s="162"/>
      <c r="D569" s="77"/>
      <c r="E569" s="163"/>
      <c r="F569" s="77"/>
      <c r="G569" s="77"/>
      <c r="H569" s="79"/>
      <c r="I569" s="79"/>
      <c r="J569" s="78"/>
      <c r="K569" s="79"/>
      <c r="L569" s="81"/>
      <c r="M569" s="80"/>
      <c r="N569" s="79"/>
      <c r="O569" s="161"/>
      <c r="P569" s="77"/>
      <c r="Q569" s="162"/>
      <c r="R569" s="77"/>
      <c r="S569" s="77"/>
      <c r="T569" s="77"/>
    </row>
    <row r="570" spans="1:20" ht="13.5" customHeight="1" x14ac:dyDescent="0.25">
      <c r="A570" s="77"/>
      <c r="B570" s="161"/>
      <c r="C570" s="162"/>
      <c r="D570" s="77"/>
      <c r="E570" s="163"/>
      <c r="F570" s="77"/>
      <c r="G570" s="77"/>
      <c r="H570" s="79"/>
      <c r="I570" s="79"/>
      <c r="J570" s="78"/>
      <c r="K570" s="79"/>
      <c r="L570" s="81"/>
      <c r="M570" s="80"/>
      <c r="N570" s="79"/>
      <c r="O570" s="161"/>
      <c r="P570" s="77"/>
      <c r="Q570" s="162"/>
      <c r="R570" s="77"/>
      <c r="S570" s="77"/>
      <c r="T570" s="77"/>
    </row>
    <row r="571" spans="1:20" ht="13.5" customHeight="1" x14ac:dyDescent="0.25">
      <c r="A571" s="77"/>
      <c r="B571" s="161"/>
      <c r="C571" s="162"/>
      <c r="D571" s="77"/>
      <c r="E571" s="163"/>
      <c r="F571" s="77"/>
      <c r="G571" s="77"/>
      <c r="H571" s="79"/>
      <c r="I571" s="79"/>
      <c r="J571" s="78"/>
      <c r="K571" s="79"/>
      <c r="L571" s="81"/>
      <c r="M571" s="80"/>
      <c r="N571" s="79"/>
      <c r="O571" s="161"/>
      <c r="P571" s="77"/>
      <c r="Q571" s="162"/>
      <c r="R571" s="77"/>
      <c r="S571" s="77"/>
      <c r="T571" s="77"/>
    </row>
    <row r="572" spans="1:20" ht="13.5" customHeight="1" x14ac:dyDescent="0.25">
      <c r="A572" s="77" t="s">
        <v>362</v>
      </c>
      <c r="B572" s="161">
        <v>20217</v>
      </c>
      <c r="C572" s="162">
        <v>44761</v>
      </c>
      <c r="D572" s="77" t="s">
        <v>449</v>
      </c>
      <c r="E572" s="163" t="s">
        <v>450</v>
      </c>
      <c r="F572" s="77" t="s">
        <v>180</v>
      </c>
      <c r="G572" s="77" t="s">
        <v>181</v>
      </c>
      <c r="H572" s="79">
        <v>2.044</v>
      </c>
      <c r="I572" s="79">
        <v>4.3899999999999997</v>
      </c>
      <c r="J572" s="78" t="s">
        <v>113</v>
      </c>
      <c r="K572" s="79">
        <v>4.3899999999999997</v>
      </c>
      <c r="L572" s="81">
        <v>6</v>
      </c>
      <c r="M572" s="80">
        <v>2.3889999999999998</v>
      </c>
      <c r="N572" s="79">
        <v>26.34</v>
      </c>
      <c r="O572" s="161">
        <v>6</v>
      </c>
      <c r="P572" s="77"/>
      <c r="Q572" s="162"/>
      <c r="R572" s="77" t="s">
        <v>366</v>
      </c>
      <c r="S572" s="77"/>
      <c r="T572" s="77"/>
    </row>
    <row r="573" spans="1:20" ht="13.5" customHeight="1" x14ac:dyDescent="0.25">
      <c r="A573" s="77" t="s">
        <v>362</v>
      </c>
      <c r="B573" s="161">
        <v>20194</v>
      </c>
      <c r="C573" s="162">
        <v>44761</v>
      </c>
      <c r="D573" s="77" t="s">
        <v>421</v>
      </c>
      <c r="E573" s="163" t="s">
        <v>422</v>
      </c>
      <c r="F573" s="77" t="s">
        <v>180</v>
      </c>
      <c r="G573" s="77" t="s">
        <v>181</v>
      </c>
      <c r="H573" s="79">
        <v>2.044</v>
      </c>
      <c r="I573" s="79">
        <v>4.3899999999999997</v>
      </c>
      <c r="J573" s="78">
        <v>5</v>
      </c>
      <c r="K573" s="79">
        <v>4</v>
      </c>
      <c r="L573" s="81">
        <v>12</v>
      </c>
      <c r="M573" s="80">
        <v>4.7779999999999996</v>
      </c>
      <c r="N573" s="79">
        <v>48</v>
      </c>
      <c r="O573" s="161">
        <v>6</v>
      </c>
      <c r="P573" s="77"/>
      <c r="Q573" s="162"/>
      <c r="R573" s="77" t="s">
        <v>366</v>
      </c>
      <c r="S573" s="77"/>
      <c r="T573" s="77"/>
    </row>
    <row r="574" spans="1:20" ht="13.5" customHeight="1" x14ac:dyDescent="0.25">
      <c r="A574" s="77"/>
      <c r="B574" s="161"/>
      <c r="C574" s="162"/>
      <c r="D574" s="77"/>
      <c r="E574" s="163"/>
      <c r="F574" s="77"/>
      <c r="G574" s="77"/>
      <c r="H574" s="79"/>
      <c r="I574" s="79"/>
      <c r="J574" s="78"/>
      <c r="K574" s="79"/>
      <c r="L574" s="81"/>
      <c r="M574" s="80"/>
      <c r="N574" s="79"/>
      <c r="O574" s="161"/>
      <c r="P574" s="77"/>
      <c r="Q574" s="162"/>
      <c r="R574" s="77"/>
      <c r="S574" s="77"/>
      <c r="T574" s="77"/>
    </row>
    <row r="575" spans="1:20" ht="13.5" customHeight="1" x14ac:dyDescent="0.25">
      <c r="A575" s="77" t="s">
        <v>362</v>
      </c>
      <c r="B575" s="161">
        <v>20222</v>
      </c>
      <c r="C575" s="162">
        <v>44761</v>
      </c>
      <c r="D575" s="77" t="s">
        <v>453</v>
      </c>
      <c r="E575" s="163" t="s">
        <v>454</v>
      </c>
      <c r="F575" s="77" t="s">
        <v>182</v>
      </c>
      <c r="G575" s="77" t="s">
        <v>183</v>
      </c>
      <c r="H575" s="79">
        <v>1.4750000000000001</v>
      </c>
      <c r="I575" s="79">
        <v>4.3899999999999997</v>
      </c>
      <c r="J575" s="78">
        <v>5</v>
      </c>
      <c r="K575" s="79">
        <v>4</v>
      </c>
      <c r="L575" s="81">
        <v>6</v>
      </c>
      <c r="M575" s="80">
        <v>2.3889999999999998</v>
      </c>
      <c r="N575" s="79">
        <v>24</v>
      </c>
      <c r="O575" s="161">
        <v>6</v>
      </c>
      <c r="P575" s="77"/>
      <c r="Q575" s="162"/>
      <c r="R575" s="77" t="s">
        <v>366</v>
      </c>
      <c r="S575" s="77"/>
      <c r="T575" s="77"/>
    </row>
    <row r="576" spans="1:20" ht="13.5" customHeight="1" x14ac:dyDescent="0.25">
      <c r="A576" s="77" t="s">
        <v>362</v>
      </c>
      <c r="B576" s="161">
        <v>20203</v>
      </c>
      <c r="C576" s="162">
        <v>44761</v>
      </c>
      <c r="D576" s="77" t="s">
        <v>423</v>
      </c>
      <c r="E576" s="163" t="s">
        <v>424</v>
      </c>
      <c r="F576" s="77" t="s">
        <v>182</v>
      </c>
      <c r="G576" s="77" t="s">
        <v>183</v>
      </c>
      <c r="H576" s="79">
        <v>1.4750000000000001</v>
      </c>
      <c r="I576" s="79">
        <v>0</v>
      </c>
      <c r="J576" s="78" t="s">
        <v>113</v>
      </c>
      <c r="K576" s="79">
        <v>0</v>
      </c>
      <c r="L576" s="81">
        <v>42</v>
      </c>
      <c r="M576" s="80">
        <v>16.722999999999999</v>
      </c>
      <c r="N576" s="79" t="s">
        <v>113</v>
      </c>
      <c r="O576" s="161">
        <v>6</v>
      </c>
      <c r="P576" s="77"/>
      <c r="Q576" s="162"/>
      <c r="R576" s="77" t="s">
        <v>366</v>
      </c>
      <c r="S576" s="77" t="s">
        <v>365</v>
      </c>
      <c r="T576" s="77" t="s">
        <v>376</v>
      </c>
    </row>
    <row r="577" spans="1:20" ht="13.5" customHeight="1" x14ac:dyDescent="0.25">
      <c r="A577" s="77" t="s">
        <v>362</v>
      </c>
      <c r="B577" s="161">
        <v>20198</v>
      </c>
      <c r="C577" s="162">
        <v>44761</v>
      </c>
      <c r="D577" s="77" t="s">
        <v>441</v>
      </c>
      <c r="E577" s="163" t="s">
        <v>442</v>
      </c>
      <c r="F577" s="77" t="s">
        <v>182</v>
      </c>
      <c r="G577" s="77" t="s">
        <v>183</v>
      </c>
      <c r="H577" s="79">
        <v>1.4750000000000001</v>
      </c>
      <c r="I577" s="79">
        <v>4.3899999999999997</v>
      </c>
      <c r="J577" s="78" t="s">
        <v>113</v>
      </c>
      <c r="K577" s="79">
        <v>4.3899999999999997</v>
      </c>
      <c r="L577" s="81">
        <v>6</v>
      </c>
      <c r="M577" s="80">
        <v>2.5209999999999999</v>
      </c>
      <c r="N577" s="79">
        <v>26.34</v>
      </c>
      <c r="O577" s="161">
        <v>6</v>
      </c>
      <c r="P577" s="77"/>
      <c r="Q577" s="162"/>
      <c r="R577" s="77" t="s">
        <v>366</v>
      </c>
      <c r="S577" s="77" t="s">
        <v>365</v>
      </c>
      <c r="T577" s="77" t="s">
        <v>400</v>
      </c>
    </row>
    <row r="578" spans="1:20" ht="13.5" customHeight="1" x14ac:dyDescent="0.25">
      <c r="A578" s="77" t="s">
        <v>362</v>
      </c>
      <c r="B578" s="161">
        <v>20200</v>
      </c>
      <c r="C578" s="162">
        <v>44761</v>
      </c>
      <c r="D578" s="77" t="s">
        <v>419</v>
      </c>
      <c r="E578" s="163" t="s">
        <v>420</v>
      </c>
      <c r="F578" s="77" t="s">
        <v>182</v>
      </c>
      <c r="G578" s="77" t="s">
        <v>183</v>
      </c>
      <c r="H578" s="79">
        <v>1.4750000000000001</v>
      </c>
      <c r="I578" s="79">
        <v>4.3899999999999997</v>
      </c>
      <c r="J578" s="78">
        <v>13</v>
      </c>
      <c r="K578" s="79">
        <v>3.82</v>
      </c>
      <c r="L578" s="81">
        <v>6</v>
      </c>
      <c r="M578" s="80">
        <v>2.3889999999999998</v>
      </c>
      <c r="N578" s="79">
        <v>22.92</v>
      </c>
      <c r="O578" s="161">
        <v>6</v>
      </c>
      <c r="P578" s="77"/>
      <c r="Q578" s="162"/>
      <c r="R578" s="77" t="s">
        <v>366</v>
      </c>
      <c r="S578" s="77" t="s">
        <v>365</v>
      </c>
      <c r="T578" s="77" t="s">
        <v>376</v>
      </c>
    </row>
    <row r="579" spans="1:20" ht="13.5" customHeight="1" x14ac:dyDescent="0.25">
      <c r="A579" s="77" t="s">
        <v>362</v>
      </c>
      <c r="B579" s="161">
        <v>20196</v>
      </c>
      <c r="C579" s="162">
        <v>44761</v>
      </c>
      <c r="D579" s="77" t="s">
        <v>417</v>
      </c>
      <c r="E579" s="163" t="s">
        <v>418</v>
      </c>
      <c r="F579" s="77" t="s">
        <v>182</v>
      </c>
      <c r="G579" s="77" t="s">
        <v>183</v>
      </c>
      <c r="H579" s="79">
        <v>1.4750000000000001</v>
      </c>
      <c r="I579" s="79">
        <v>4.3899999999999997</v>
      </c>
      <c r="J579" s="78">
        <v>13</v>
      </c>
      <c r="K579" s="79">
        <v>3.82</v>
      </c>
      <c r="L579" s="81">
        <v>6</v>
      </c>
      <c r="M579" s="80">
        <v>2.3889999999999998</v>
      </c>
      <c r="N579" s="79">
        <v>22.92</v>
      </c>
      <c r="O579" s="161">
        <v>6</v>
      </c>
      <c r="P579" s="77"/>
      <c r="Q579" s="162"/>
      <c r="R579" s="77" t="s">
        <v>366</v>
      </c>
      <c r="S579" s="77" t="s">
        <v>365</v>
      </c>
      <c r="T579" s="77" t="s">
        <v>376</v>
      </c>
    </row>
    <row r="580" spans="1:20" ht="13.5" customHeight="1" x14ac:dyDescent="0.25">
      <c r="A580" s="77" t="s">
        <v>362</v>
      </c>
      <c r="B580" s="161">
        <v>20214</v>
      </c>
      <c r="C580" s="162">
        <v>44761</v>
      </c>
      <c r="D580" s="77" t="s">
        <v>443</v>
      </c>
      <c r="E580" s="163" t="s">
        <v>444</v>
      </c>
      <c r="F580" s="77" t="s">
        <v>182</v>
      </c>
      <c r="G580" s="77" t="s">
        <v>183</v>
      </c>
      <c r="H580" s="79">
        <v>1.4750000000000001</v>
      </c>
      <c r="I580" s="79">
        <v>0</v>
      </c>
      <c r="J580" s="78" t="s">
        <v>113</v>
      </c>
      <c r="K580" s="79">
        <v>0</v>
      </c>
      <c r="L580" s="81">
        <v>6</v>
      </c>
      <c r="M580" s="80">
        <v>2.3889999999999998</v>
      </c>
      <c r="N580" s="79" t="s">
        <v>113</v>
      </c>
      <c r="O580" s="161">
        <v>6</v>
      </c>
      <c r="P580" s="77"/>
      <c r="Q580" s="162"/>
      <c r="R580" s="77" t="s">
        <v>366</v>
      </c>
      <c r="S580" s="77" t="s">
        <v>365</v>
      </c>
      <c r="T580" s="77" t="s">
        <v>376</v>
      </c>
    </row>
    <row r="581" spans="1:20" ht="13.5" customHeight="1" x14ac:dyDescent="0.25">
      <c r="A581" s="77" t="s">
        <v>362</v>
      </c>
      <c r="B581" s="161">
        <v>20214</v>
      </c>
      <c r="C581" s="162">
        <v>44761</v>
      </c>
      <c r="D581" s="77" t="s">
        <v>443</v>
      </c>
      <c r="E581" s="163" t="s">
        <v>444</v>
      </c>
      <c r="F581" s="77" t="s">
        <v>182</v>
      </c>
      <c r="G581" s="77" t="s">
        <v>183</v>
      </c>
      <c r="H581" s="79">
        <v>1.4750000000000001</v>
      </c>
      <c r="I581" s="79">
        <v>4.3899999999999997</v>
      </c>
      <c r="J581" s="78" t="s">
        <v>113</v>
      </c>
      <c r="K581" s="79">
        <v>4.3899999999999997</v>
      </c>
      <c r="L581" s="81">
        <v>24</v>
      </c>
      <c r="M581" s="80">
        <v>9.5559999999999992</v>
      </c>
      <c r="N581" s="79">
        <v>105.36</v>
      </c>
      <c r="O581" s="161">
        <v>6</v>
      </c>
      <c r="P581" s="77"/>
      <c r="Q581" s="162"/>
      <c r="R581" s="77" t="s">
        <v>366</v>
      </c>
      <c r="S581" s="77" t="s">
        <v>365</v>
      </c>
      <c r="T581" s="77" t="s">
        <v>376</v>
      </c>
    </row>
    <row r="582" spans="1:20" ht="13.5" customHeight="1" x14ac:dyDescent="0.25">
      <c r="A582" s="77" t="s">
        <v>362</v>
      </c>
      <c r="B582" s="161">
        <v>20216</v>
      </c>
      <c r="C582" s="162">
        <v>44761</v>
      </c>
      <c r="D582" s="77" t="s">
        <v>455</v>
      </c>
      <c r="E582" s="163" t="s">
        <v>456</v>
      </c>
      <c r="F582" s="77" t="s">
        <v>182</v>
      </c>
      <c r="G582" s="77" t="s">
        <v>183</v>
      </c>
      <c r="H582" s="79">
        <v>1.4750000000000001</v>
      </c>
      <c r="I582" s="79">
        <v>4.3899999999999997</v>
      </c>
      <c r="J582" s="78">
        <v>9.6</v>
      </c>
      <c r="K582" s="79">
        <v>3.97</v>
      </c>
      <c r="L582" s="81">
        <v>12</v>
      </c>
      <c r="M582" s="80">
        <v>4.7779999999999996</v>
      </c>
      <c r="N582" s="79">
        <v>47.64</v>
      </c>
      <c r="O582" s="161">
        <v>6</v>
      </c>
      <c r="P582" s="77"/>
      <c r="Q582" s="162"/>
      <c r="R582" s="77" t="s">
        <v>366</v>
      </c>
      <c r="S582" s="77"/>
      <c r="T582" s="77" t="s">
        <v>457</v>
      </c>
    </row>
    <row r="583" spans="1:20" ht="13.5" customHeight="1" x14ac:dyDescent="0.25">
      <c r="A583" s="77"/>
      <c r="B583" s="161"/>
      <c r="C583" s="162"/>
      <c r="D583" s="77"/>
      <c r="E583" s="163"/>
      <c r="F583" s="77"/>
      <c r="G583" s="77"/>
      <c r="H583" s="79"/>
      <c r="I583" s="79"/>
      <c r="J583" s="78"/>
      <c r="K583" s="79"/>
      <c r="L583" s="81"/>
      <c r="M583" s="80"/>
      <c r="N583" s="79"/>
      <c r="O583" s="161"/>
      <c r="P583" s="77"/>
      <c r="Q583" s="162"/>
      <c r="R583" s="77"/>
      <c r="S583" s="77"/>
      <c r="T583" s="77"/>
    </row>
    <row r="584" spans="1:20" ht="13.5" customHeight="1" x14ac:dyDescent="0.25">
      <c r="A584" s="77"/>
      <c r="B584" s="161"/>
      <c r="C584" s="162"/>
      <c r="D584" s="77"/>
      <c r="E584" s="163"/>
      <c r="F584" s="77"/>
      <c r="G584" s="77"/>
      <c r="H584" s="79"/>
      <c r="I584" s="79"/>
      <c r="J584" s="78"/>
      <c r="K584" s="79"/>
      <c r="L584" s="81"/>
      <c r="M584" s="80"/>
      <c r="N584" s="79"/>
      <c r="O584" s="161"/>
      <c r="P584" s="77"/>
      <c r="Q584" s="162"/>
      <c r="R584" s="77"/>
      <c r="S584" s="77"/>
      <c r="T584" s="77"/>
    </row>
    <row r="585" spans="1:20" ht="13.5" customHeight="1" x14ac:dyDescent="0.25">
      <c r="A585" s="77" t="s">
        <v>362</v>
      </c>
      <c r="B585" s="161">
        <v>20194</v>
      </c>
      <c r="C585" s="162">
        <v>44761</v>
      </c>
      <c r="D585" s="77" t="s">
        <v>421</v>
      </c>
      <c r="E585" s="163" t="s">
        <v>422</v>
      </c>
      <c r="F585" s="77" t="s">
        <v>182</v>
      </c>
      <c r="G585" s="77" t="s">
        <v>183</v>
      </c>
      <c r="H585" s="79">
        <v>1.4750000000000001</v>
      </c>
      <c r="I585" s="79">
        <v>4.3899999999999997</v>
      </c>
      <c r="J585" s="78">
        <v>5</v>
      </c>
      <c r="K585" s="79">
        <v>4</v>
      </c>
      <c r="L585" s="81">
        <v>6</v>
      </c>
      <c r="M585" s="80">
        <v>2.3889999999999998</v>
      </c>
      <c r="N585" s="79">
        <v>24</v>
      </c>
      <c r="O585" s="161">
        <v>6</v>
      </c>
      <c r="P585" s="77"/>
      <c r="Q585" s="162"/>
      <c r="R585" s="77" t="s">
        <v>366</v>
      </c>
      <c r="S585" s="77"/>
      <c r="T585" s="77"/>
    </row>
    <row r="586" spans="1:20" ht="13.5" customHeight="1" x14ac:dyDescent="0.25">
      <c r="A586" s="77" t="s">
        <v>362</v>
      </c>
      <c r="B586" s="161">
        <v>20211</v>
      </c>
      <c r="C586" s="162">
        <v>44761</v>
      </c>
      <c r="D586" s="77" t="s">
        <v>468</v>
      </c>
      <c r="E586" s="163" t="s">
        <v>469</v>
      </c>
      <c r="F586" s="77" t="s">
        <v>182</v>
      </c>
      <c r="G586" s="77" t="s">
        <v>183</v>
      </c>
      <c r="H586" s="79">
        <v>1.4750000000000001</v>
      </c>
      <c r="I586" s="79">
        <v>4.3899999999999997</v>
      </c>
      <c r="J586" s="78">
        <v>13</v>
      </c>
      <c r="K586" s="79">
        <v>3.82</v>
      </c>
      <c r="L586" s="81">
        <v>30</v>
      </c>
      <c r="M586" s="80">
        <v>11.945</v>
      </c>
      <c r="N586" s="79">
        <v>114.6</v>
      </c>
      <c r="O586" s="161">
        <v>6</v>
      </c>
      <c r="P586" s="77"/>
      <c r="Q586" s="162"/>
      <c r="R586" s="77" t="s">
        <v>366</v>
      </c>
      <c r="S586" s="77" t="s">
        <v>365</v>
      </c>
      <c r="T586" s="77" t="s">
        <v>376</v>
      </c>
    </row>
    <row r="587" spans="1:20" x14ac:dyDescent="0.25">
      <c r="A587" s="77" t="s">
        <v>377</v>
      </c>
      <c r="H587" s="79">
        <f>SUM(H2:H586)</f>
        <v>1044.6239999999957</v>
      </c>
      <c r="L587" s="81">
        <f>SUM(L2:L586)</f>
        <v>8406</v>
      </c>
    </row>
    <row r="588" spans="1:20" x14ac:dyDescent="0.25">
      <c r="A588" s="77" t="s">
        <v>185</v>
      </c>
      <c r="K588" s="79">
        <f>AVERAGE(K2:K586)</f>
        <v>5.534373673036094</v>
      </c>
    </row>
    <row r="589" spans="1:20" ht="15" customHeight="1" x14ac:dyDescent="0.25"/>
    <row r="590" spans="1:20" ht="15" customHeight="1" x14ac:dyDescent="0.25"/>
    <row r="591" spans="1:20" ht="15" customHeight="1" x14ac:dyDescent="0.25"/>
    <row r="592" spans="1:20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</sheetData>
  <autoFilter ref="A1:T64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53"/>
  <sheetViews>
    <sheetView topLeftCell="A49" workbookViewId="0">
      <selection sqref="A1:G53"/>
    </sheetView>
  </sheetViews>
  <sheetFormatPr baseColWidth="10" defaultColWidth="11.44140625" defaultRowHeight="13.2" x14ac:dyDescent="0.25"/>
  <cols>
    <col min="1" max="1" width="73.44140625" style="57" customWidth="1"/>
    <col min="2" max="2" width="103.44140625" style="57" customWidth="1"/>
    <col min="3" max="3" width="19.5546875" style="57" customWidth="1"/>
    <col min="4" max="4" width="17.44140625" style="57" customWidth="1"/>
    <col min="5" max="5" width="16.77734375" style="57" customWidth="1"/>
    <col min="6" max="6" width="17.77734375" style="57" customWidth="1"/>
    <col min="7" max="7" width="18.21875" style="57" customWidth="1"/>
    <col min="8" max="16384" width="11.44140625" style="57"/>
  </cols>
  <sheetData>
    <row r="1" spans="1:7" x14ac:dyDescent="0.25">
      <c r="A1" s="178" t="s">
        <v>98</v>
      </c>
      <c r="B1" s="178" t="s">
        <v>99</v>
      </c>
      <c r="C1" s="178" t="s">
        <v>186</v>
      </c>
      <c r="D1" s="178" t="s">
        <v>187</v>
      </c>
      <c r="E1" s="178" t="s">
        <v>188</v>
      </c>
      <c r="F1" s="178" t="s">
        <v>189</v>
      </c>
      <c r="G1" s="178" t="s">
        <v>190</v>
      </c>
    </row>
    <row r="2" spans="1:7" ht="18" customHeight="1" x14ac:dyDescent="0.25">
      <c r="A2" s="179" t="s">
        <v>110</v>
      </c>
      <c r="B2" s="179" t="s">
        <v>111</v>
      </c>
      <c r="C2" s="180">
        <v>1470</v>
      </c>
      <c r="D2" s="181" t="s">
        <v>113</v>
      </c>
      <c r="E2" s="181" t="s">
        <v>113</v>
      </c>
      <c r="F2" s="182">
        <v>0.57999999999999996</v>
      </c>
      <c r="G2" s="183">
        <v>852.6</v>
      </c>
    </row>
    <row r="3" spans="1:7" ht="18" customHeight="1" x14ac:dyDescent="0.25">
      <c r="A3" s="179" t="s">
        <v>114</v>
      </c>
      <c r="B3" s="179" t="s">
        <v>115</v>
      </c>
      <c r="C3" s="180">
        <v>1254</v>
      </c>
      <c r="D3" s="181" t="s">
        <v>113</v>
      </c>
      <c r="E3" s="181" t="s">
        <v>113</v>
      </c>
      <c r="F3" s="182">
        <v>1.7669999999999999</v>
      </c>
      <c r="G3" s="183">
        <v>1831.23</v>
      </c>
    </row>
    <row r="4" spans="1:7" ht="18" customHeight="1" x14ac:dyDescent="0.25">
      <c r="A4" s="179" t="s">
        <v>116</v>
      </c>
      <c r="B4" s="179" t="s">
        <v>117</v>
      </c>
      <c r="C4" s="180">
        <v>3054</v>
      </c>
      <c r="D4" s="181" t="s">
        <v>113</v>
      </c>
      <c r="E4" s="181" t="s">
        <v>113</v>
      </c>
      <c r="F4" s="182">
        <v>1.8049999999999999</v>
      </c>
      <c r="G4" s="183">
        <v>5512.47</v>
      </c>
    </row>
    <row r="5" spans="1:7" ht="18" customHeight="1" x14ac:dyDescent="0.25">
      <c r="A5" s="179" t="s">
        <v>118</v>
      </c>
      <c r="B5" s="179" t="s">
        <v>119</v>
      </c>
      <c r="C5" s="180">
        <v>2052</v>
      </c>
      <c r="D5" s="181" t="s">
        <v>113</v>
      </c>
      <c r="E5" s="181" t="s">
        <v>113</v>
      </c>
      <c r="F5" s="182">
        <v>0.57999999999999996</v>
      </c>
      <c r="G5" s="183">
        <v>1190.1600000000001</v>
      </c>
    </row>
    <row r="6" spans="1:7" ht="18" customHeight="1" x14ac:dyDescent="0.25">
      <c r="A6" s="179" t="s">
        <v>120</v>
      </c>
      <c r="B6" s="179" t="s">
        <v>121</v>
      </c>
      <c r="C6" s="180">
        <v>1626</v>
      </c>
      <c r="D6" s="181" t="s">
        <v>113</v>
      </c>
      <c r="E6" s="181" t="s">
        <v>113</v>
      </c>
      <c r="F6" s="182">
        <v>1.78</v>
      </c>
      <c r="G6" s="183">
        <v>2894.28</v>
      </c>
    </row>
    <row r="7" spans="1:7" ht="18" customHeight="1" x14ac:dyDescent="0.25">
      <c r="A7" s="179" t="s">
        <v>122</v>
      </c>
      <c r="B7" s="179" t="s">
        <v>123</v>
      </c>
      <c r="C7" s="180">
        <v>3744</v>
      </c>
      <c r="D7" s="181" t="s">
        <v>113</v>
      </c>
      <c r="E7" s="181" t="s">
        <v>113</v>
      </c>
      <c r="F7" s="182">
        <v>1.5369999999999999</v>
      </c>
      <c r="G7" s="183">
        <v>2223.1999999999998</v>
      </c>
    </row>
    <row r="8" spans="1:7" ht="18" customHeight="1" x14ac:dyDescent="0.25">
      <c r="A8" s="179" t="s">
        <v>124</v>
      </c>
      <c r="B8" s="179" t="s">
        <v>125</v>
      </c>
      <c r="C8" s="180">
        <v>666</v>
      </c>
      <c r="D8" s="181" t="s">
        <v>113</v>
      </c>
      <c r="E8" s="181" t="s">
        <v>113</v>
      </c>
      <c r="F8" s="182">
        <v>1.879</v>
      </c>
      <c r="G8" s="183">
        <v>1251.4100000000001</v>
      </c>
    </row>
    <row r="9" spans="1:7" ht="18" customHeight="1" x14ac:dyDescent="0.25">
      <c r="A9" s="179" t="s">
        <v>126</v>
      </c>
      <c r="B9" s="179" t="s">
        <v>127</v>
      </c>
      <c r="C9" s="180">
        <v>876</v>
      </c>
      <c r="D9" s="181" t="s">
        <v>113</v>
      </c>
      <c r="E9" s="181" t="s">
        <v>113</v>
      </c>
      <c r="F9" s="182">
        <v>1.95</v>
      </c>
      <c r="G9" s="183">
        <v>656.04</v>
      </c>
    </row>
    <row r="10" spans="1:7" ht="18" customHeight="1" x14ac:dyDescent="0.25">
      <c r="A10" s="179" t="s">
        <v>128</v>
      </c>
      <c r="B10" s="179" t="s">
        <v>129</v>
      </c>
      <c r="C10" s="180">
        <v>4236</v>
      </c>
      <c r="D10" s="181" t="s">
        <v>113</v>
      </c>
      <c r="E10" s="181" t="s">
        <v>113</v>
      </c>
      <c r="F10" s="182">
        <v>1.968</v>
      </c>
      <c r="G10" s="183">
        <v>8336.44</v>
      </c>
    </row>
    <row r="11" spans="1:7" ht="18" customHeight="1" x14ac:dyDescent="0.25">
      <c r="A11" s="179" t="s">
        <v>130</v>
      </c>
      <c r="B11" s="179" t="s">
        <v>131</v>
      </c>
      <c r="C11" s="180">
        <v>5664</v>
      </c>
      <c r="D11" s="181" t="s">
        <v>113</v>
      </c>
      <c r="E11" s="181" t="s">
        <v>113</v>
      </c>
      <c r="F11" s="182">
        <v>0.57999999999999996</v>
      </c>
      <c r="G11" s="183">
        <v>3285.12</v>
      </c>
    </row>
    <row r="12" spans="1:7" ht="18" customHeight="1" x14ac:dyDescent="0.25">
      <c r="A12" s="179" t="s">
        <v>191</v>
      </c>
      <c r="B12" s="179" t="s">
        <v>192</v>
      </c>
      <c r="C12" s="180">
        <v>1032</v>
      </c>
      <c r="D12" s="181" t="s">
        <v>113</v>
      </c>
      <c r="E12" s="181" t="s">
        <v>113</v>
      </c>
      <c r="F12" s="182">
        <v>4.3170000000000002</v>
      </c>
      <c r="G12" s="183">
        <v>3031.34</v>
      </c>
    </row>
    <row r="13" spans="1:7" ht="18" customHeight="1" x14ac:dyDescent="0.25">
      <c r="A13" s="179" t="s">
        <v>193</v>
      </c>
      <c r="B13" s="179" t="s">
        <v>194</v>
      </c>
      <c r="C13" s="180">
        <v>966</v>
      </c>
      <c r="D13" s="181" t="s">
        <v>113</v>
      </c>
      <c r="E13" s="181" t="s">
        <v>113</v>
      </c>
      <c r="F13" s="182">
        <v>2.5379999999999998</v>
      </c>
      <c r="G13" s="183">
        <v>2451.71</v>
      </c>
    </row>
    <row r="14" spans="1:7" ht="18" customHeight="1" x14ac:dyDescent="0.25">
      <c r="A14" s="179" t="s">
        <v>195</v>
      </c>
      <c r="B14" s="179" t="s">
        <v>196</v>
      </c>
      <c r="C14" s="180">
        <v>36</v>
      </c>
      <c r="D14" s="181" t="s">
        <v>113</v>
      </c>
      <c r="E14" s="181" t="s">
        <v>113</v>
      </c>
      <c r="F14" s="182">
        <v>2.548</v>
      </c>
      <c r="G14" s="183">
        <v>91.73</v>
      </c>
    </row>
    <row r="15" spans="1:7" ht="18" customHeight="1" x14ac:dyDescent="0.25">
      <c r="A15" s="179" t="s">
        <v>197</v>
      </c>
      <c r="B15" s="179" t="s">
        <v>198</v>
      </c>
      <c r="C15" s="180">
        <v>1134</v>
      </c>
      <c r="D15" s="181" t="s">
        <v>113</v>
      </c>
      <c r="E15" s="181" t="s">
        <v>113</v>
      </c>
      <c r="F15" s="182">
        <v>4.5570000000000004</v>
      </c>
      <c r="G15" s="183">
        <v>3861.27</v>
      </c>
    </row>
    <row r="16" spans="1:7" ht="18" customHeight="1" x14ac:dyDescent="0.25">
      <c r="A16" s="179" t="s">
        <v>199</v>
      </c>
      <c r="B16" s="179" t="s">
        <v>200</v>
      </c>
      <c r="C16" s="180">
        <v>1116</v>
      </c>
      <c r="D16" s="181" t="s">
        <v>113</v>
      </c>
      <c r="E16" s="181" t="s">
        <v>113</v>
      </c>
      <c r="F16" s="182">
        <v>4.6589999999999998</v>
      </c>
      <c r="G16" s="183">
        <v>3414.81</v>
      </c>
    </row>
    <row r="17" spans="1:7" ht="18" customHeight="1" x14ac:dyDescent="0.25">
      <c r="A17" s="179" t="s">
        <v>201</v>
      </c>
      <c r="B17" s="179" t="s">
        <v>202</v>
      </c>
      <c r="C17" s="180">
        <v>1392</v>
      </c>
      <c r="D17" s="181" t="s">
        <v>113</v>
      </c>
      <c r="E17" s="181" t="s">
        <v>113</v>
      </c>
      <c r="F17" s="182">
        <v>4.625</v>
      </c>
      <c r="G17" s="183">
        <v>4301.12</v>
      </c>
    </row>
    <row r="18" spans="1:7" ht="18" customHeight="1" x14ac:dyDescent="0.25">
      <c r="A18" s="179" t="s">
        <v>132</v>
      </c>
      <c r="B18" s="179" t="s">
        <v>133</v>
      </c>
      <c r="C18" s="180">
        <v>2718</v>
      </c>
      <c r="D18" s="181" t="s">
        <v>113</v>
      </c>
      <c r="E18" s="181" t="s">
        <v>113</v>
      </c>
      <c r="F18" s="182">
        <v>2</v>
      </c>
      <c r="G18" s="183">
        <v>5436</v>
      </c>
    </row>
    <row r="19" spans="1:7" ht="18" customHeight="1" x14ac:dyDescent="0.25">
      <c r="A19" s="179" t="s">
        <v>134</v>
      </c>
      <c r="B19" s="179" t="s">
        <v>135</v>
      </c>
      <c r="C19" s="180">
        <v>3540</v>
      </c>
      <c r="D19" s="181" t="s">
        <v>113</v>
      </c>
      <c r="E19" s="181" t="s">
        <v>113</v>
      </c>
      <c r="F19" s="182">
        <v>1.653</v>
      </c>
      <c r="G19" s="183">
        <v>5851.62</v>
      </c>
    </row>
    <row r="20" spans="1:7" ht="18" customHeight="1" x14ac:dyDescent="0.25">
      <c r="A20" s="179" t="s">
        <v>136</v>
      </c>
      <c r="B20" s="179" t="s">
        <v>137</v>
      </c>
      <c r="C20" s="180">
        <v>3744</v>
      </c>
      <c r="D20" s="181" t="s">
        <v>113</v>
      </c>
      <c r="E20" s="181" t="s">
        <v>113</v>
      </c>
      <c r="F20" s="182">
        <v>2.0830000000000002</v>
      </c>
      <c r="G20" s="183">
        <v>7798.75</v>
      </c>
    </row>
    <row r="21" spans="1:7" ht="18" customHeight="1" x14ac:dyDescent="0.25">
      <c r="A21" s="179" t="s">
        <v>138</v>
      </c>
      <c r="B21" s="179" t="s">
        <v>139</v>
      </c>
      <c r="C21" s="180">
        <v>2418</v>
      </c>
      <c r="D21" s="181" t="s">
        <v>113</v>
      </c>
      <c r="E21" s="181" t="s">
        <v>113</v>
      </c>
      <c r="F21" s="182">
        <v>1.9630000000000001</v>
      </c>
      <c r="G21" s="183">
        <v>4746.53</v>
      </c>
    </row>
    <row r="22" spans="1:7" ht="18" customHeight="1" x14ac:dyDescent="0.25">
      <c r="A22" s="179" t="s">
        <v>203</v>
      </c>
      <c r="B22" s="179" t="s">
        <v>204</v>
      </c>
      <c r="C22" s="180">
        <v>864</v>
      </c>
      <c r="D22" s="181" t="s">
        <v>113</v>
      </c>
      <c r="E22" s="181" t="s">
        <v>113</v>
      </c>
      <c r="F22" s="182">
        <v>0.55400000000000005</v>
      </c>
      <c r="G22" s="183">
        <v>478.66</v>
      </c>
    </row>
    <row r="23" spans="1:7" ht="18" customHeight="1" x14ac:dyDescent="0.25">
      <c r="A23" s="179" t="s">
        <v>205</v>
      </c>
      <c r="B23" s="179" t="s">
        <v>206</v>
      </c>
      <c r="C23" s="180">
        <v>1212</v>
      </c>
      <c r="D23" s="181" t="s">
        <v>113</v>
      </c>
      <c r="E23" s="181" t="s">
        <v>113</v>
      </c>
      <c r="F23" s="182">
        <v>0.47599999999999998</v>
      </c>
      <c r="G23" s="183">
        <v>576.91</v>
      </c>
    </row>
    <row r="24" spans="1:7" ht="18" customHeight="1" x14ac:dyDescent="0.25">
      <c r="A24" s="179" t="s">
        <v>207</v>
      </c>
      <c r="B24" s="179" t="s">
        <v>208</v>
      </c>
      <c r="C24" s="180">
        <v>3120</v>
      </c>
      <c r="D24" s="181" t="s">
        <v>113</v>
      </c>
      <c r="E24" s="181" t="s">
        <v>113</v>
      </c>
      <c r="F24" s="182">
        <v>0.41799999999999998</v>
      </c>
      <c r="G24" s="183">
        <v>1304.1600000000001</v>
      </c>
    </row>
    <row r="25" spans="1:7" ht="18" customHeight="1" x14ac:dyDescent="0.25">
      <c r="A25" s="179" t="s">
        <v>140</v>
      </c>
      <c r="B25" s="179" t="s">
        <v>141</v>
      </c>
      <c r="C25" s="180">
        <v>3036</v>
      </c>
      <c r="D25" s="181" t="s">
        <v>113</v>
      </c>
      <c r="E25" s="181" t="s">
        <v>113</v>
      </c>
      <c r="F25" s="182">
        <v>0.495</v>
      </c>
      <c r="G25" s="183">
        <v>1502.82</v>
      </c>
    </row>
    <row r="26" spans="1:7" ht="18" customHeight="1" x14ac:dyDescent="0.25">
      <c r="A26" s="179" t="s">
        <v>209</v>
      </c>
      <c r="B26" s="179" t="s">
        <v>210</v>
      </c>
      <c r="C26" s="180">
        <v>1584</v>
      </c>
      <c r="D26" s="181" t="s">
        <v>113</v>
      </c>
      <c r="E26" s="181" t="s">
        <v>113</v>
      </c>
      <c r="F26" s="182">
        <v>0.71599999999999997</v>
      </c>
      <c r="G26" s="183">
        <v>817.46</v>
      </c>
    </row>
    <row r="27" spans="1:7" ht="18" customHeight="1" x14ac:dyDescent="0.25">
      <c r="A27" s="179" t="s">
        <v>211</v>
      </c>
      <c r="B27" s="179" t="s">
        <v>212</v>
      </c>
      <c r="C27" s="180">
        <v>4224</v>
      </c>
      <c r="D27" s="181" t="s">
        <v>113</v>
      </c>
      <c r="E27" s="181" t="s">
        <v>113</v>
      </c>
      <c r="F27" s="182">
        <v>0.53900000000000003</v>
      </c>
      <c r="G27" s="183">
        <v>1593.46</v>
      </c>
    </row>
    <row r="28" spans="1:7" ht="18" customHeight="1" x14ac:dyDescent="0.25">
      <c r="A28" s="179" t="s">
        <v>142</v>
      </c>
      <c r="B28" s="179" t="s">
        <v>143</v>
      </c>
      <c r="C28" s="180">
        <v>2130</v>
      </c>
      <c r="D28" s="181" t="s">
        <v>113</v>
      </c>
      <c r="E28" s="181" t="s">
        <v>113</v>
      </c>
      <c r="F28" s="182">
        <v>0.57999999999999996</v>
      </c>
      <c r="G28" s="183">
        <v>1235.4000000000001</v>
      </c>
    </row>
    <row r="29" spans="1:7" ht="18" customHeight="1" x14ac:dyDescent="0.25">
      <c r="A29" s="179" t="s">
        <v>213</v>
      </c>
      <c r="B29" s="179" t="s">
        <v>214</v>
      </c>
      <c r="C29" s="180">
        <v>1056</v>
      </c>
      <c r="D29" s="181" t="s">
        <v>113</v>
      </c>
      <c r="E29" s="181" t="s">
        <v>113</v>
      </c>
      <c r="F29" s="182">
        <v>0.51600000000000001</v>
      </c>
      <c r="G29" s="183">
        <v>1847.54</v>
      </c>
    </row>
    <row r="30" spans="1:7" ht="18" customHeight="1" x14ac:dyDescent="0.25">
      <c r="A30" s="179" t="s">
        <v>144</v>
      </c>
      <c r="B30" s="179" t="s">
        <v>145</v>
      </c>
      <c r="C30" s="180">
        <v>5802</v>
      </c>
      <c r="D30" s="181" t="s">
        <v>113</v>
      </c>
      <c r="E30" s="181" t="s">
        <v>113</v>
      </c>
      <c r="F30" s="182">
        <v>0.57999999999999996</v>
      </c>
      <c r="G30" s="183">
        <v>3365.16</v>
      </c>
    </row>
    <row r="31" spans="1:7" ht="18" customHeight="1" x14ac:dyDescent="0.25">
      <c r="A31" s="179" t="s">
        <v>146</v>
      </c>
      <c r="B31" s="179" t="s">
        <v>147</v>
      </c>
      <c r="C31" s="180">
        <v>4074</v>
      </c>
      <c r="D31" s="181" t="s">
        <v>113</v>
      </c>
      <c r="E31" s="181" t="s">
        <v>113</v>
      </c>
      <c r="F31" s="182">
        <v>1.04</v>
      </c>
      <c r="G31" s="183">
        <v>2970.12</v>
      </c>
    </row>
    <row r="32" spans="1:7" ht="18" customHeight="1" x14ac:dyDescent="0.25">
      <c r="A32" s="179" t="s">
        <v>148</v>
      </c>
      <c r="B32" s="179" t="s">
        <v>149</v>
      </c>
      <c r="C32" s="180">
        <v>10254</v>
      </c>
      <c r="D32" s="181" t="s">
        <v>113</v>
      </c>
      <c r="E32" s="181" t="s">
        <v>113</v>
      </c>
      <c r="F32" s="182">
        <v>0.57999999999999996</v>
      </c>
      <c r="G32" s="183">
        <v>9140.1</v>
      </c>
    </row>
    <row r="33" spans="1:7" ht="18" customHeight="1" x14ac:dyDescent="0.25">
      <c r="A33" s="179" t="s">
        <v>150</v>
      </c>
      <c r="B33" s="179" t="s">
        <v>151</v>
      </c>
      <c r="C33" s="180">
        <v>732</v>
      </c>
      <c r="D33" s="181" t="s">
        <v>113</v>
      </c>
      <c r="E33" s="181" t="s">
        <v>113</v>
      </c>
      <c r="F33" s="182">
        <v>0.57999999999999996</v>
      </c>
      <c r="G33" s="183">
        <v>424.56</v>
      </c>
    </row>
    <row r="34" spans="1:7" ht="18" customHeight="1" x14ac:dyDescent="0.25">
      <c r="A34" s="179" t="s">
        <v>215</v>
      </c>
      <c r="B34" s="179" t="s">
        <v>216</v>
      </c>
      <c r="C34" s="180">
        <v>1746</v>
      </c>
      <c r="D34" s="181" t="s">
        <v>113</v>
      </c>
      <c r="E34" s="181" t="s">
        <v>113</v>
      </c>
      <c r="F34" s="182">
        <v>1.1519999999999999</v>
      </c>
      <c r="G34" s="183">
        <v>1486.3</v>
      </c>
    </row>
    <row r="35" spans="1:7" ht="18" customHeight="1" x14ac:dyDescent="0.25">
      <c r="A35" s="179" t="s">
        <v>217</v>
      </c>
      <c r="B35" s="179" t="s">
        <v>218</v>
      </c>
      <c r="C35" s="180">
        <v>4056</v>
      </c>
      <c r="D35" s="181" t="s">
        <v>113</v>
      </c>
      <c r="E35" s="181" t="s">
        <v>113</v>
      </c>
      <c r="F35" s="182">
        <v>1.663</v>
      </c>
      <c r="G35" s="183">
        <v>2768.35</v>
      </c>
    </row>
    <row r="36" spans="1:7" ht="18" customHeight="1" x14ac:dyDescent="0.25">
      <c r="A36" s="179" t="s">
        <v>152</v>
      </c>
      <c r="B36" s="179" t="s">
        <v>153</v>
      </c>
      <c r="C36" s="180">
        <v>3360</v>
      </c>
      <c r="D36" s="181" t="s">
        <v>113</v>
      </c>
      <c r="E36" s="181" t="s">
        <v>113</v>
      </c>
      <c r="F36" s="182">
        <v>2</v>
      </c>
      <c r="G36" s="183">
        <v>2809.32</v>
      </c>
    </row>
    <row r="37" spans="1:7" ht="18" customHeight="1" x14ac:dyDescent="0.25">
      <c r="A37" s="179" t="s">
        <v>319</v>
      </c>
      <c r="B37" s="179" t="s">
        <v>320</v>
      </c>
      <c r="C37" s="180">
        <v>864</v>
      </c>
      <c r="D37" s="181" t="s">
        <v>113</v>
      </c>
      <c r="E37" s="181" t="s">
        <v>113</v>
      </c>
      <c r="F37" s="182">
        <v>1.8160000000000001</v>
      </c>
      <c r="G37" s="183">
        <v>1569.02</v>
      </c>
    </row>
    <row r="38" spans="1:7" ht="18" customHeight="1" x14ac:dyDescent="0.25">
      <c r="A38" s="179" t="s">
        <v>154</v>
      </c>
      <c r="B38" s="179" t="s">
        <v>155</v>
      </c>
      <c r="C38" s="180">
        <v>8334</v>
      </c>
      <c r="D38" s="181" t="s">
        <v>113</v>
      </c>
      <c r="E38" s="181" t="s">
        <v>113</v>
      </c>
      <c r="F38" s="182">
        <v>0.57999999999999996</v>
      </c>
      <c r="G38" s="183">
        <v>6442.16</v>
      </c>
    </row>
    <row r="39" spans="1:7" ht="18" customHeight="1" x14ac:dyDescent="0.25">
      <c r="A39" s="179" t="s">
        <v>156</v>
      </c>
      <c r="B39" s="179" t="s">
        <v>157</v>
      </c>
      <c r="C39" s="180">
        <v>3282</v>
      </c>
      <c r="D39" s="181" t="s">
        <v>113</v>
      </c>
      <c r="E39" s="181" t="s">
        <v>113</v>
      </c>
      <c r="F39" s="182">
        <v>0.57999999999999996</v>
      </c>
      <c r="G39" s="183">
        <v>1903.56</v>
      </c>
    </row>
    <row r="40" spans="1:7" ht="18" customHeight="1" x14ac:dyDescent="0.25">
      <c r="A40" s="179" t="s">
        <v>158</v>
      </c>
      <c r="B40" s="179" t="s">
        <v>159</v>
      </c>
      <c r="C40" s="180">
        <v>1320</v>
      </c>
      <c r="D40" s="181" t="s">
        <v>113</v>
      </c>
      <c r="E40" s="181" t="s">
        <v>113</v>
      </c>
      <c r="F40" s="182">
        <v>1.0209999999999999</v>
      </c>
      <c r="G40" s="183">
        <v>942.88</v>
      </c>
    </row>
    <row r="41" spans="1:7" ht="18" customHeight="1" x14ac:dyDescent="0.25">
      <c r="A41" s="179" t="s">
        <v>160</v>
      </c>
      <c r="B41" s="179" t="s">
        <v>161</v>
      </c>
      <c r="C41" s="180">
        <v>401</v>
      </c>
      <c r="D41" s="181" t="s">
        <v>113</v>
      </c>
      <c r="E41" s="181" t="s">
        <v>113</v>
      </c>
      <c r="F41" s="182">
        <v>1</v>
      </c>
      <c r="G41" s="183">
        <v>273.32</v>
      </c>
    </row>
    <row r="42" spans="1:7" ht="18" customHeight="1" x14ac:dyDescent="0.25">
      <c r="A42" s="179" t="s">
        <v>162</v>
      </c>
      <c r="B42" s="179" t="s">
        <v>163</v>
      </c>
      <c r="C42" s="180">
        <v>3168</v>
      </c>
      <c r="D42" s="181" t="s">
        <v>113</v>
      </c>
      <c r="E42" s="181" t="s">
        <v>113</v>
      </c>
      <c r="F42" s="182">
        <v>0.57999999999999996</v>
      </c>
      <c r="G42" s="183">
        <v>1837.44</v>
      </c>
    </row>
    <row r="43" spans="1:7" ht="18" customHeight="1" x14ac:dyDescent="0.25">
      <c r="A43" s="179" t="s">
        <v>164</v>
      </c>
      <c r="B43" s="179" t="s">
        <v>165</v>
      </c>
      <c r="C43" s="180">
        <v>1644</v>
      </c>
      <c r="D43" s="181" t="s">
        <v>113</v>
      </c>
      <c r="E43" s="181" t="s">
        <v>113</v>
      </c>
      <c r="F43" s="182">
        <v>1.89</v>
      </c>
      <c r="G43" s="183">
        <v>3107.16</v>
      </c>
    </row>
    <row r="44" spans="1:7" ht="18" customHeight="1" x14ac:dyDescent="0.25">
      <c r="A44" s="179" t="s">
        <v>166</v>
      </c>
      <c r="B44" s="179" t="s">
        <v>167</v>
      </c>
      <c r="C44" s="180">
        <v>570</v>
      </c>
      <c r="D44" s="181" t="s">
        <v>113</v>
      </c>
      <c r="E44" s="181" t="s">
        <v>113</v>
      </c>
      <c r="F44" s="182">
        <v>0.57999999999999996</v>
      </c>
      <c r="G44" s="183">
        <v>330.6</v>
      </c>
    </row>
    <row r="45" spans="1:7" ht="18" customHeight="1" x14ac:dyDescent="0.25">
      <c r="A45" s="179" t="s">
        <v>168</v>
      </c>
      <c r="B45" s="179" t="s">
        <v>169</v>
      </c>
      <c r="C45" s="180">
        <v>2580</v>
      </c>
      <c r="D45" s="181" t="s">
        <v>113</v>
      </c>
      <c r="E45" s="181" t="s">
        <v>113</v>
      </c>
      <c r="F45" s="182">
        <v>0.57999999999999996</v>
      </c>
      <c r="G45" s="183">
        <v>1496.4</v>
      </c>
    </row>
    <row r="46" spans="1:7" ht="18" customHeight="1" x14ac:dyDescent="0.25">
      <c r="A46" s="179" t="s">
        <v>170</v>
      </c>
      <c r="B46" s="179" t="s">
        <v>171</v>
      </c>
      <c r="C46" s="180">
        <v>354</v>
      </c>
      <c r="D46" s="181" t="s">
        <v>113</v>
      </c>
      <c r="E46" s="181" t="s">
        <v>113</v>
      </c>
      <c r="F46" s="182">
        <v>1.383</v>
      </c>
      <c r="G46" s="183">
        <v>292.04000000000002</v>
      </c>
    </row>
    <row r="47" spans="1:7" ht="18" customHeight="1" x14ac:dyDescent="0.25">
      <c r="A47" s="179" t="s">
        <v>172</v>
      </c>
      <c r="B47" s="179" t="s">
        <v>173</v>
      </c>
      <c r="C47" s="180">
        <v>1158</v>
      </c>
      <c r="D47" s="181" t="s">
        <v>113</v>
      </c>
      <c r="E47" s="181" t="s">
        <v>113</v>
      </c>
      <c r="F47" s="182">
        <v>1.1910000000000001</v>
      </c>
      <c r="G47" s="183">
        <v>1379.18</v>
      </c>
    </row>
    <row r="48" spans="1:7" ht="18" customHeight="1" x14ac:dyDescent="0.25">
      <c r="A48" s="179" t="s">
        <v>174</v>
      </c>
      <c r="B48" s="179" t="s">
        <v>175</v>
      </c>
      <c r="C48" s="180">
        <v>7422</v>
      </c>
      <c r="D48" s="181" t="s">
        <v>113</v>
      </c>
      <c r="E48" s="181" t="s">
        <v>113</v>
      </c>
      <c r="F48" s="182">
        <v>0.57999999999999996</v>
      </c>
      <c r="G48" s="183">
        <v>4304.76</v>
      </c>
    </row>
    <row r="49" spans="1:7" ht="18" customHeight="1" x14ac:dyDescent="0.25">
      <c r="A49" s="179" t="s">
        <v>176</v>
      </c>
      <c r="B49" s="179" t="s">
        <v>177</v>
      </c>
      <c r="C49" s="180">
        <v>3222</v>
      </c>
      <c r="D49" s="181" t="s">
        <v>113</v>
      </c>
      <c r="E49" s="181" t="s">
        <v>113</v>
      </c>
      <c r="F49" s="182">
        <v>2.0739999999999998</v>
      </c>
      <c r="G49" s="183">
        <v>3608.96</v>
      </c>
    </row>
    <row r="50" spans="1:7" ht="18" customHeight="1" x14ac:dyDescent="0.25">
      <c r="A50" s="179" t="s">
        <v>178</v>
      </c>
      <c r="B50" s="179" t="s">
        <v>179</v>
      </c>
      <c r="C50" s="180">
        <v>4236</v>
      </c>
      <c r="D50" s="181" t="s">
        <v>113</v>
      </c>
      <c r="E50" s="181" t="s">
        <v>113</v>
      </c>
      <c r="F50" s="182">
        <v>1.512</v>
      </c>
      <c r="G50" s="183">
        <v>7231.03</v>
      </c>
    </row>
    <row r="51" spans="1:7" ht="18" customHeight="1" x14ac:dyDescent="0.25">
      <c r="A51" s="179" t="s">
        <v>180</v>
      </c>
      <c r="B51" s="179" t="s">
        <v>181</v>
      </c>
      <c r="C51" s="180">
        <v>15900</v>
      </c>
      <c r="D51" s="181" t="s">
        <v>113</v>
      </c>
      <c r="E51" s="181" t="s">
        <v>113</v>
      </c>
      <c r="F51" s="182">
        <v>1.504</v>
      </c>
      <c r="G51" s="183">
        <v>12252.84</v>
      </c>
    </row>
    <row r="52" spans="1:7" ht="18" customHeight="1" x14ac:dyDescent="0.25">
      <c r="A52" s="179" t="s">
        <v>182</v>
      </c>
      <c r="B52" s="179" t="s">
        <v>183</v>
      </c>
      <c r="C52" s="180">
        <v>1092</v>
      </c>
      <c r="D52" s="181" t="s">
        <v>113</v>
      </c>
      <c r="E52" s="181" t="s">
        <v>113</v>
      </c>
      <c r="F52" s="182">
        <v>0.57999999999999996</v>
      </c>
      <c r="G52" s="183">
        <v>633.36</v>
      </c>
    </row>
    <row r="53" spans="1:7" x14ac:dyDescent="0.25">
      <c r="A53" s="179" t="s">
        <v>219</v>
      </c>
      <c r="B53" s="177"/>
      <c r="C53" s="180">
        <v>145535</v>
      </c>
      <c r="D53" s="177"/>
      <c r="E53" s="177"/>
      <c r="F53" s="177"/>
      <c r="G53" s="183">
        <v>148942.85999999999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103"/>
  <sheetViews>
    <sheetView workbookViewId="0">
      <selection activeCell="B18" sqref="B18"/>
    </sheetView>
  </sheetViews>
  <sheetFormatPr baseColWidth="10" defaultColWidth="11.44140625" defaultRowHeight="13.2" x14ac:dyDescent="0.25"/>
  <cols>
    <col min="1" max="1" width="73.44140625" style="57" customWidth="1"/>
    <col min="2" max="2" width="103.44140625" style="57" customWidth="1"/>
    <col min="3" max="3" width="19.5546875" style="57" customWidth="1"/>
    <col min="4" max="4" width="17.44140625" style="57" customWidth="1"/>
    <col min="5" max="5" width="16.77734375" style="57" customWidth="1"/>
    <col min="6" max="6" width="17.77734375" style="57" customWidth="1"/>
    <col min="7" max="7" width="18.21875" style="57" customWidth="1"/>
    <col min="8" max="16384" width="11.44140625" style="57"/>
  </cols>
  <sheetData>
    <row r="1" spans="1:7" x14ac:dyDescent="0.25">
      <c r="A1" s="171" t="s">
        <v>98</v>
      </c>
      <c r="B1" s="171" t="s">
        <v>99</v>
      </c>
      <c r="C1" s="171" t="s">
        <v>186</v>
      </c>
      <c r="D1" s="171" t="s">
        <v>187</v>
      </c>
      <c r="E1" s="171" t="s">
        <v>188</v>
      </c>
      <c r="F1" s="171" t="s">
        <v>189</v>
      </c>
      <c r="G1" s="171" t="s">
        <v>190</v>
      </c>
    </row>
    <row r="2" spans="1:7" ht="18" customHeight="1" x14ac:dyDescent="0.25">
      <c r="A2" s="172" t="s">
        <v>339</v>
      </c>
      <c r="B2" s="172" t="s">
        <v>340</v>
      </c>
      <c r="C2" s="173">
        <v>1320</v>
      </c>
      <c r="D2" s="174" t="s">
        <v>113</v>
      </c>
      <c r="E2" s="174" t="s">
        <v>113</v>
      </c>
      <c r="F2" s="175">
        <v>0</v>
      </c>
      <c r="G2" s="176" t="s">
        <v>113</v>
      </c>
    </row>
    <row r="3" spans="1:7" ht="18" customHeight="1" x14ac:dyDescent="0.25">
      <c r="A3" s="172" t="s">
        <v>220</v>
      </c>
      <c r="B3" s="172" t="s">
        <v>221</v>
      </c>
      <c r="C3" s="173">
        <v>83</v>
      </c>
      <c r="D3" s="174" t="s">
        <v>113</v>
      </c>
      <c r="E3" s="174" t="s">
        <v>113</v>
      </c>
      <c r="F3" s="175">
        <v>2.61</v>
      </c>
      <c r="G3" s="176">
        <v>216.63</v>
      </c>
    </row>
    <row r="4" spans="1:7" ht="18" customHeight="1" x14ac:dyDescent="0.25">
      <c r="A4" s="172" t="s">
        <v>222</v>
      </c>
      <c r="B4" s="172" t="s">
        <v>223</v>
      </c>
      <c r="C4" s="173">
        <v>66</v>
      </c>
      <c r="D4" s="174" t="s">
        <v>113</v>
      </c>
      <c r="E4" s="174" t="s">
        <v>113</v>
      </c>
      <c r="F4" s="175">
        <v>2.61</v>
      </c>
      <c r="G4" s="176">
        <v>172.26</v>
      </c>
    </row>
    <row r="5" spans="1:7" ht="18" customHeight="1" x14ac:dyDescent="0.25">
      <c r="A5" s="172" t="s">
        <v>224</v>
      </c>
      <c r="B5" s="172" t="s">
        <v>225</v>
      </c>
      <c r="C5" s="173">
        <v>131</v>
      </c>
      <c r="D5" s="174" t="s">
        <v>113</v>
      </c>
      <c r="E5" s="174" t="s">
        <v>113</v>
      </c>
      <c r="F5" s="175">
        <v>2.61</v>
      </c>
      <c r="G5" s="176">
        <v>341.91</v>
      </c>
    </row>
    <row r="6" spans="1:7" ht="18" customHeight="1" x14ac:dyDescent="0.25">
      <c r="A6" s="172" t="s">
        <v>226</v>
      </c>
      <c r="B6" s="172" t="s">
        <v>227</v>
      </c>
      <c r="C6" s="173">
        <v>78</v>
      </c>
      <c r="D6" s="174" t="s">
        <v>113</v>
      </c>
      <c r="E6" s="174" t="s">
        <v>113</v>
      </c>
      <c r="F6" s="175">
        <v>4.8920000000000003</v>
      </c>
      <c r="G6" s="176">
        <v>210.43</v>
      </c>
    </row>
    <row r="7" spans="1:7" ht="18" customHeight="1" x14ac:dyDescent="0.25">
      <c r="A7" s="172" t="s">
        <v>228</v>
      </c>
      <c r="B7" s="172" t="s">
        <v>229</v>
      </c>
      <c r="C7" s="173">
        <v>206</v>
      </c>
      <c r="D7" s="174" t="s">
        <v>113</v>
      </c>
      <c r="E7" s="174" t="s">
        <v>113</v>
      </c>
      <c r="F7" s="175">
        <v>2.61</v>
      </c>
      <c r="G7" s="176">
        <v>537.66</v>
      </c>
    </row>
    <row r="8" spans="1:7" ht="18" customHeight="1" x14ac:dyDescent="0.25">
      <c r="A8" s="172" t="s">
        <v>230</v>
      </c>
      <c r="B8" s="172" t="s">
        <v>231</v>
      </c>
      <c r="C8" s="173">
        <v>187</v>
      </c>
      <c r="D8" s="174" t="s">
        <v>113</v>
      </c>
      <c r="E8" s="174" t="s">
        <v>113</v>
      </c>
      <c r="F8" s="175">
        <v>2.61</v>
      </c>
      <c r="G8" s="176">
        <v>488.07</v>
      </c>
    </row>
    <row r="9" spans="1:7" ht="18" customHeight="1" x14ac:dyDescent="0.25">
      <c r="A9" s="172" t="s">
        <v>232</v>
      </c>
      <c r="B9" s="172" t="s">
        <v>233</v>
      </c>
      <c r="C9" s="173">
        <v>18</v>
      </c>
      <c r="D9" s="174" t="s">
        <v>113</v>
      </c>
      <c r="E9" s="174" t="s">
        <v>113</v>
      </c>
      <c r="F9" s="175">
        <v>5.2080000000000002</v>
      </c>
      <c r="G9" s="176">
        <v>93.74</v>
      </c>
    </row>
    <row r="10" spans="1:7" ht="18" customHeight="1" x14ac:dyDescent="0.25">
      <c r="A10" s="172" t="s">
        <v>234</v>
      </c>
      <c r="B10" s="172" t="s">
        <v>235</v>
      </c>
      <c r="C10" s="173">
        <v>68</v>
      </c>
      <c r="D10" s="174" t="s">
        <v>113</v>
      </c>
      <c r="E10" s="174" t="s">
        <v>113</v>
      </c>
      <c r="F10" s="175">
        <v>2.61</v>
      </c>
      <c r="G10" s="176">
        <v>177.48</v>
      </c>
    </row>
    <row r="11" spans="1:7" ht="18" customHeight="1" x14ac:dyDescent="0.25">
      <c r="A11" s="172" t="s">
        <v>236</v>
      </c>
      <c r="B11" s="172" t="s">
        <v>237</v>
      </c>
      <c r="C11" s="173">
        <v>165</v>
      </c>
      <c r="D11" s="174" t="s">
        <v>113</v>
      </c>
      <c r="E11" s="174" t="s">
        <v>113</v>
      </c>
      <c r="F11" s="175">
        <v>2.61</v>
      </c>
      <c r="G11" s="176">
        <v>430.65</v>
      </c>
    </row>
    <row r="12" spans="1:7" ht="18" customHeight="1" x14ac:dyDescent="0.25">
      <c r="A12" s="172" t="s">
        <v>238</v>
      </c>
      <c r="B12" s="172" t="s">
        <v>239</v>
      </c>
      <c r="C12" s="173">
        <v>24</v>
      </c>
      <c r="D12" s="174" t="s">
        <v>113</v>
      </c>
      <c r="E12" s="174" t="s">
        <v>113</v>
      </c>
      <c r="F12" s="175">
        <v>4.9080000000000004</v>
      </c>
      <c r="G12" s="176">
        <v>143.29</v>
      </c>
    </row>
    <row r="13" spans="1:7" ht="18" customHeight="1" x14ac:dyDescent="0.25">
      <c r="A13" s="172" t="s">
        <v>241</v>
      </c>
      <c r="B13" s="172" t="s">
        <v>242</v>
      </c>
      <c r="C13" s="173">
        <v>65</v>
      </c>
      <c r="D13" s="174" t="s">
        <v>113</v>
      </c>
      <c r="E13" s="174" t="s">
        <v>113</v>
      </c>
      <c r="F13" s="175">
        <v>2.61</v>
      </c>
      <c r="G13" s="176">
        <v>169.65</v>
      </c>
    </row>
    <row r="14" spans="1:7" ht="18" customHeight="1" x14ac:dyDescent="0.25">
      <c r="A14" s="172" t="s">
        <v>245</v>
      </c>
      <c r="B14" s="172" t="s">
        <v>246</v>
      </c>
      <c r="C14" s="173">
        <v>88</v>
      </c>
      <c r="D14" s="174" t="s">
        <v>113</v>
      </c>
      <c r="E14" s="174" t="s">
        <v>113</v>
      </c>
      <c r="F14" s="175">
        <v>2.61</v>
      </c>
      <c r="G14" s="176">
        <v>229.68</v>
      </c>
    </row>
    <row r="15" spans="1:7" ht="18" customHeight="1" x14ac:dyDescent="0.25">
      <c r="A15" s="172" t="s">
        <v>247</v>
      </c>
      <c r="B15" s="172" t="s">
        <v>248</v>
      </c>
      <c r="C15" s="173">
        <v>41</v>
      </c>
      <c r="D15" s="174" t="s">
        <v>113</v>
      </c>
      <c r="E15" s="174" t="s">
        <v>113</v>
      </c>
      <c r="F15" s="175">
        <v>2.61</v>
      </c>
      <c r="G15" s="176">
        <v>107.01</v>
      </c>
    </row>
    <row r="16" spans="1:7" ht="18" customHeight="1" x14ac:dyDescent="0.25">
      <c r="A16" s="172" t="s">
        <v>249</v>
      </c>
      <c r="B16" s="172" t="s">
        <v>250</v>
      </c>
      <c r="C16" s="173">
        <v>5</v>
      </c>
      <c r="D16" s="174" t="s">
        <v>113</v>
      </c>
      <c r="E16" s="174" t="s">
        <v>113</v>
      </c>
      <c r="F16" s="175">
        <v>2.61</v>
      </c>
      <c r="G16" s="176">
        <v>13.05</v>
      </c>
    </row>
    <row r="17" spans="1:7" ht="18" customHeight="1" x14ac:dyDescent="0.25">
      <c r="A17" s="172" t="s">
        <v>251</v>
      </c>
      <c r="B17" s="172" t="s">
        <v>252</v>
      </c>
      <c r="C17" s="173">
        <v>18</v>
      </c>
      <c r="D17" s="174" t="s">
        <v>113</v>
      </c>
      <c r="E17" s="174" t="s">
        <v>113</v>
      </c>
      <c r="F17" s="175">
        <v>2.61</v>
      </c>
      <c r="G17" s="176">
        <v>46.98</v>
      </c>
    </row>
    <row r="18" spans="1:7" ht="18" customHeight="1" x14ac:dyDescent="0.25">
      <c r="A18" s="172" t="s">
        <v>253</v>
      </c>
      <c r="B18" s="172" t="s">
        <v>254</v>
      </c>
      <c r="C18" s="173">
        <v>28</v>
      </c>
      <c r="D18" s="174" t="s">
        <v>113</v>
      </c>
      <c r="E18" s="174" t="s">
        <v>113</v>
      </c>
      <c r="F18" s="175">
        <v>2.61</v>
      </c>
      <c r="G18" s="176">
        <v>73.08</v>
      </c>
    </row>
    <row r="19" spans="1:7" ht="18" customHeight="1" x14ac:dyDescent="0.25">
      <c r="A19" s="172" t="s">
        <v>255</v>
      </c>
      <c r="B19" s="172" t="s">
        <v>256</v>
      </c>
      <c r="C19" s="173">
        <v>100</v>
      </c>
      <c r="D19" s="174" t="s">
        <v>113</v>
      </c>
      <c r="E19" s="174" t="s">
        <v>113</v>
      </c>
      <c r="F19" s="175">
        <v>2.61</v>
      </c>
      <c r="G19" s="176">
        <v>261</v>
      </c>
    </row>
    <row r="20" spans="1:7" ht="18" customHeight="1" x14ac:dyDescent="0.25">
      <c r="A20" s="172" t="s">
        <v>257</v>
      </c>
      <c r="B20" s="172" t="s">
        <v>258</v>
      </c>
      <c r="C20" s="173">
        <v>92</v>
      </c>
      <c r="D20" s="174" t="s">
        <v>113</v>
      </c>
      <c r="E20" s="174" t="s">
        <v>113</v>
      </c>
      <c r="F20" s="175">
        <v>2.61</v>
      </c>
      <c r="G20" s="176">
        <v>240.12</v>
      </c>
    </row>
    <row r="21" spans="1:7" ht="18" customHeight="1" x14ac:dyDescent="0.25">
      <c r="A21" s="172" t="s">
        <v>259</v>
      </c>
      <c r="B21" s="172" t="s">
        <v>260</v>
      </c>
      <c r="C21" s="173">
        <v>11</v>
      </c>
      <c r="D21" s="174" t="s">
        <v>113</v>
      </c>
      <c r="E21" s="174" t="s">
        <v>113</v>
      </c>
      <c r="F21" s="175">
        <v>18.109000000000002</v>
      </c>
      <c r="G21" s="176">
        <v>199.2</v>
      </c>
    </row>
    <row r="22" spans="1:7" ht="18" customHeight="1" x14ac:dyDescent="0.25">
      <c r="A22" s="172" t="s">
        <v>261</v>
      </c>
      <c r="B22" s="172" t="s">
        <v>262</v>
      </c>
      <c r="C22" s="173">
        <v>5</v>
      </c>
      <c r="D22" s="174" t="s">
        <v>113</v>
      </c>
      <c r="E22" s="174" t="s">
        <v>113</v>
      </c>
      <c r="F22" s="175">
        <v>23.577999999999999</v>
      </c>
      <c r="G22" s="176">
        <v>117.89</v>
      </c>
    </row>
    <row r="23" spans="1:7" ht="18" customHeight="1" x14ac:dyDescent="0.25">
      <c r="A23" s="172" t="s">
        <v>263</v>
      </c>
      <c r="B23" s="172" t="s">
        <v>264</v>
      </c>
      <c r="C23" s="173">
        <v>10</v>
      </c>
      <c r="D23" s="174" t="s">
        <v>113</v>
      </c>
      <c r="E23" s="174" t="s">
        <v>113</v>
      </c>
      <c r="F23" s="175">
        <v>17.681999999999999</v>
      </c>
      <c r="G23" s="176">
        <v>176.82</v>
      </c>
    </row>
    <row r="24" spans="1:7" ht="18" customHeight="1" x14ac:dyDescent="0.25">
      <c r="A24" s="172" t="s">
        <v>265</v>
      </c>
      <c r="B24" s="172" t="s">
        <v>266</v>
      </c>
      <c r="C24" s="173">
        <v>20</v>
      </c>
      <c r="D24" s="174" t="s">
        <v>113</v>
      </c>
      <c r="E24" s="174" t="s">
        <v>113</v>
      </c>
      <c r="F24" s="175">
        <v>25.873999999999999</v>
      </c>
      <c r="G24" s="176">
        <v>517.48</v>
      </c>
    </row>
    <row r="25" spans="1:7" ht="18" customHeight="1" x14ac:dyDescent="0.25">
      <c r="A25" s="172" t="s">
        <v>267</v>
      </c>
      <c r="B25" s="172" t="s">
        <v>268</v>
      </c>
      <c r="C25" s="173">
        <v>12</v>
      </c>
      <c r="D25" s="174" t="s">
        <v>113</v>
      </c>
      <c r="E25" s="174" t="s">
        <v>113</v>
      </c>
      <c r="F25" s="175">
        <v>15.535</v>
      </c>
      <c r="G25" s="176">
        <v>186.42</v>
      </c>
    </row>
    <row r="26" spans="1:7" ht="18" customHeight="1" x14ac:dyDescent="0.25">
      <c r="A26" s="172" t="s">
        <v>269</v>
      </c>
      <c r="B26" s="172" t="s">
        <v>270</v>
      </c>
      <c r="C26" s="173">
        <v>18</v>
      </c>
      <c r="D26" s="174" t="s">
        <v>113</v>
      </c>
      <c r="E26" s="174" t="s">
        <v>113</v>
      </c>
      <c r="F26" s="175">
        <v>21.015999999999998</v>
      </c>
      <c r="G26" s="176">
        <v>378.29</v>
      </c>
    </row>
    <row r="27" spans="1:7" ht="18" customHeight="1" x14ac:dyDescent="0.25">
      <c r="A27" s="172" t="s">
        <v>271</v>
      </c>
      <c r="B27" s="172" t="s">
        <v>272</v>
      </c>
      <c r="C27" s="173">
        <v>20</v>
      </c>
      <c r="D27" s="174" t="s">
        <v>113</v>
      </c>
      <c r="E27" s="174" t="s">
        <v>113</v>
      </c>
      <c r="F27" s="175">
        <v>16.962</v>
      </c>
      <c r="G27" s="176">
        <v>339.24</v>
      </c>
    </row>
    <row r="28" spans="1:7" ht="18" customHeight="1" x14ac:dyDescent="0.25">
      <c r="A28" s="172" t="s">
        <v>273</v>
      </c>
      <c r="B28" s="172" t="s">
        <v>274</v>
      </c>
      <c r="C28" s="173">
        <v>13</v>
      </c>
      <c r="D28" s="174" t="s">
        <v>113</v>
      </c>
      <c r="E28" s="174" t="s">
        <v>113</v>
      </c>
      <c r="F28" s="175">
        <v>27.036000000000001</v>
      </c>
      <c r="G28" s="176">
        <v>351.47</v>
      </c>
    </row>
    <row r="29" spans="1:7" ht="18" customHeight="1" x14ac:dyDescent="0.25">
      <c r="A29" s="172" t="s">
        <v>275</v>
      </c>
      <c r="B29" s="172" t="s">
        <v>276</v>
      </c>
      <c r="C29" s="173">
        <v>11</v>
      </c>
      <c r="D29" s="174" t="s">
        <v>113</v>
      </c>
      <c r="E29" s="174" t="s">
        <v>113</v>
      </c>
      <c r="F29" s="175">
        <v>14.827999999999999</v>
      </c>
      <c r="G29" s="176">
        <v>163.11000000000001</v>
      </c>
    </row>
    <row r="30" spans="1:7" ht="18" customHeight="1" x14ac:dyDescent="0.25">
      <c r="A30" s="172" t="s">
        <v>343</v>
      </c>
      <c r="B30" s="172" t="s">
        <v>344</v>
      </c>
      <c r="C30" s="173">
        <v>3</v>
      </c>
      <c r="D30" s="174" t="s">
        <v>113</v>
      </c>
      <c r="E30" s="174" t="s">
        <v>113</v>
      </c>
      <c r="F30" s="175">
        <v>17.082000000000001</v>
      </c>
      <c r="G30" s="176">
        <v>51.25</v>
      </c>
    </row>
    <row r="31" spans="1:7" ht="18" customHeight="1" x14ac:dyDescent="0.25">
      <c r="A31" s="172" t="s">
        <v>277</v>
      </c>
      <c r="B31" s="172" t="s">
        <v>278</v>
      </c>
      <c r="C31" s="173">
        <v>6</v>
      </c>
      <c r="D31" s="174" t="s">
        <v>113</v>
      </c>
      <c r="E31" s="174" t="s">
        <v>113</v>
      </c>
      <c r="F31" s="175">
        <v>20.51</v>
      </c>
      <c r="G31" s="176">
        <v>123.06</v>
      </c>
    </row>
    <row r="32" spans="1:7" ht="18" customHeight="1" x14ac:dyDescent="0.25">
      <c r="A32" s="172" t="s">
        <v>279</v>
      </c>
      <c r="B32" s="172" t="s">
        <v>280</v>
      </c>
      <c r="C32" s="173">
        <v>18</v>
      </c>
      <c r="D32" s="174" t="s">
        <v>113</v>
      </c>
      <c r="E32" s="174" t="s">
        <v>113</v>
      </c>
      <c r="F32" s="175">
        <v>23.417999999999999</v>
      </c>
      <c r="G32" s="176">
        <v>421.52</v>
      </c>
    </row>
    <row r="33" spans="1:7" ht="18" customHeight="1" x14ac:dyDescent="0.25">
      <c r="A33" s="172" t="s">
        <v>281</v>
      </c>
      <c r="B33" s="172" t="s">
        <v>282</v>
      </c>
      <c r="C33" s="173">
        <v>3</v>
      </c>
      <c r="D33" s="174" t="s">
        <v>113</v>
      </c>
      <c r="E33" s="174" t="s">
        <v>113</v>
      </c>
      <c r="F33" s="175">
        <v>25.111999999999998</v>
      </c>
      <c r="G33" s="176">
        <v>75.33</v>
      </c>
    </row>
    <row r="34" spans="1:7" ht="18" customHeight="1" x14ac:dyDescent="0.25">
      <c r="A34" s="172" t="s">
        <v>283</v>
      </c>
      <c r="B34" s="172" t="s">
        <v>284</v>
      </c>
      <c r="C34" s="173">
        <v>7</v>
      </c>
      <c r="D34" s="174" t="s">
        <v>113</v>
      </c>
      <c r="E34" s="174" t="s">
        <v>113</v>
      </c>
      <c r="F34" s="175">
        <v>21.137</v>
      </c>
      <c r="G34" s="176">
        <v>147.96</v>
      </c>
    </row>
    <row r="35" spans="1:7" ht="18" customHeight="1" x14ac:dyDescent="0.25">
      <c r="A35" s="172" t="s">
        <v>285</v>
      </c>
      <c r="B35" s="172" t="s">
        <v>286</v>
      </c>
      <c r="C35" s="173">
        <v>10</v>
      </c>
      <c r="D35" s="174" t="s">
        <v>113</v>
      </c>
      <c r="E35" s="174" t="s">
        <v>113</v>
      </c>
      <c r="F35" s="175">
        <v>18.242999999999999</v>
      </c>
      <c r="G35" s="176">
        <v>182.43</v>
      </c>
    </row>
    <row r="36" spans="1:7" ht="18" customHeight="1" x14ac:dyDescent="0.25">
      <c r="A36" s="172" t="s">
        <v>288</v>
      </c>
      <c r="B36" s="172" t="s">
        <v>289</v>
      </c>
      <c r="C36" s="173">
        <v>8</v>
      </c>
      <c r="D36" s="174" t="s">
        <v>113</v>
      </c>
      <c r="E36" s="174" t="s">
        <v>113</v>
      </c>
      <c r="F36" s="175">
        <v>20.337</v>
      </c>
      <c r="G36" s="176">
        <v>162.69999999999999</v>
      </c>
    </row>
    <row r="37" spans="1:7" ht="18" customHeight="1" x14ac:dyDescent="0.25">
      <c r="A37" s="172" t="s">
        <v>290</v>
      </c>
      <c r="B37" s="172" t="s">
        <v>291</v>
      </c>
      <c r="C37" s="173">
        <v>12</v>
      </c>
      <c r="D37" s="174" t="s">
        <v>113</v>
      </c>
      <c r="E37" s="174" t="s">
        <v>113</v>
      </c>
      <c r="F37" s="175">
        <v>18.149000000000001</v>
      </c>
      <c r="G37" s="176">
        <v>217.79</v>
      </c>
    </row>
    <row r="38" spans="1:7" ht="18" customHeight="1" x14ac:dyDescent="0.25">
      <c r="A38" s="172" t="s">
        <v>293</v>
      </c>
      <c r="B38" s="172" t="s">
        <v>294</v>
      </c>
      <c r="C38" s="173">
        <v>13</v>
      </c>
      <c r="D38" s="174" t="s">
        <v>113</v>
      </c>
      <c r="E38" s="174" t="s">
        <v>113</v>
      </c>
      <c r="F38" s="175">
        <v>18.963000000000001</v>
      </c>
      <c r="G38" s="176">
        <v>246.52</v>
      </c>
    </row>
    <row r="39" spans="1:7" ht="18" customHeight="1" x14ac:dyDescent="0.25">
      <c r="A39" s="172" t="s">
        <v>295</v>
      </c>
      <c r="B39" s="172" t="s">
        <v>296</v>
      </c>
      <c r="C39" s="173">
        <v>13</v>
      </c>
      <c r="D39" s="174" t="s">
        <v>113</v>
      </c>
      <c r="E39" s="174" t="s">
        <v>113</v>
      </c>
      <c r="F39" s="175">
        <v>18.163</v>
      </c>
      <c r="G39" s="176">
        <v>236.12</v>
      </c>
    </row>
    <row r="40" spans="1:7" ht="18" customHeight="1" x14ac:dyDescent="0.25">
      <c r="A40" s="172" t="s">
        <v>297</v>
      </c>
      <c r="B40" s="172" t="s">
        <v>298</v>
      </c>
      <c r="C40" s="173">
        <v>8</v>
      </c>
      <c r="D40" s="174" t="s">
        <v>113</v>
      </c>
      <c r="E40" s="174" t="s">
        <v>113</v>
      </c>
      <c r="F40" s="175">
        <v>25.338999999999999</v>
      </c>
      <c r="G40" s="176">
        <v>202.71</v>
      </c>
    </row>
    <row r="41" spans="1:7" ht="18" customHeight="1" x14ac:dyDescent="0.25">
      <c r="A41" s="172" t="s">
        <v>299</v>
      </c>
      <c r="B41" s="172" t="s">
        <v>300</v>
      </c>
      <c r="C41" s="173">
        <v>18</v>
      </c>
      <c r="D41" s="174" t="s">
        <v>113</v>
      </c>
      <c r="E41" s="174" t="s">
        <v>113</v>
      </c>
      <c r="F41" s="175">
        <v>22.870999999999999</v>
      </c>
      <c r="G41" s="176">
        <v>411.68</v>
      </c>
    </row>
    <row r="42" spans="1:7" ht="18" customHeight="1" x14ac:dyDescent="0.25">
      <c r="A42" s="172" t="s">
        <v>301</v>
      </c>
      <c r="B42" s="172" t="s">
        <v>302</v>
      </c>
      <c r="C42" s="173">
        <v>15</v>
      </c>
      <c r="D42" s="174" t="s">
        <v>113</v>
      </c>
      <c r="E42" s="174" t="s">
        <v>113</v>
      </c>
      <c r="F42" s="175">
        <v>25.356000000000002</v>
      </c>
      <c r="G42" s="176">
        <v>380.34</v>
      </c>
    </row>
    <row r="43" spans="1:7" ht="18" customHeight="1" x14ac:dyDescent="0.25">
      <c r="A43" s="172" t="s">
        <v>303</v>
      </c>
      <c r="B43" s="172" t="s">
        <v>304</v>
      </c>
      <c r="C43" s="173">
        <v>12</v>
      </c>
      <c r="D43" s="174" t="s">
        <v>113</v>
      </c>
      <c r="E43" s="174" t="s">
        <v>113</v>
      </c>
      <c r="F43" s="175">
        <v>17.669</v>
      </c>
      <c r="G43" s="176">
        <v>212.03</v>
      </c>
    </row>
    <row r="44" spans="1:7" ht="18" customHeight="1" x14ac:dyDescent="0.25">
      <c r="A44" s="172" t="s">
        <v>110</v>
      </c>
      <c r="B44" s="172" t="s">
        <v>111</v>
      </c>
      <c r="C44" s="173">
        <v>2166</v>
      </c>
      <c r="D44" s="174" t="s">
        <v>113</v>
      </c>
      <c r="E44" s="174" t="s">
        <v>113</v>
      </c>
      <c r="F44" s="175">
        <v>1.645</v>
      </c>
      <c r="G44" s="176">
        <v>2393.6999999999998</v>
      </c>
    </row>
    <row r="45" spans="1:7" ht="18" customHeight="1" x14ac:dyDescent="0.25">
      <c r="A45" s="172" t="s">
        <v>114</v>
      </c>
      <c r="B45" s="172" t="s">
        <v>115</v>
      </c>
      <c r="C45" s="173">
        <v>1584</v>
      </c>
      <c r="D45" s="174" t="s">
        <v>113</v>
      </c>
      <c r="E45" s="174" t="s">
        <v>113</v>
      </c>
      <c r="F45" s="175">
        <v>1.7669999999999999</v>
      </c>
      <c r="G45" s="176">
        <v>2798.93</v>
      </c>
    </row>
    <row r="46" spans="1:7" ht="18" customHeight="1" x14ac:dyDescent="0.25">
      <c r="A46" s="172" t="s">
        <v>116</v>
      </c>
      <c r="B46" s="172" t="s">
        <v>117</v>
      </c>
      <c r="C46" s="173">
        <v>1014</v>
      </c>
      <c r="D46" s="174" t="s">
        <v>113</v>
      </c>
      <c r="E46" s="174" t="s">
        <v>113</v>
      </c>
      <c r="F46" s="175">
        <v>1.8049999999999999</v>
      </c>
      <c r="G46" s="176">
        <v>1830.27</v>
      </c>
    </row>
    <row r="47" spans="1:7" ht="18" customHeight="1" x14ac:dyDescent="0.25">
      <c r="A47" s="172" t="s">
        <v>118</v>
      </c>
      <c r="B47" s="172" t="s">
        <v>119</v>
      </c>
      <c r="C47" s="173">
        <v>720</v>
      </c>
      <c r="D47" s="174" t="s">
        <v>113</v>
      </c>
      <c r="E47" s="174" t="s">
        <v>113</v>
      </c>
      <c r="F47" s="175">
        <v>0.57999999999999996</v>
      </c>
      <c r="G47" s="176">
        <v>417.6</v>
      </c>
    </row>
    <row r="48" spans="1:7" ht="18" customHeight="1" x14ac:dyDescent="0.25">
      <c r="A48" s="172" t="s">
        <v>120</v>
      </c>
      <c r="B48" s="172" t="s">
        <v>121</v>
      </c>
      <c r="C48" s="173">
        <v>1122</v>
      </c>
      <c r="D48" s="174" t="s">
        <v>113</v>
      </c>
      <c r="E48" s="174" t="s">
        <v>113</v>
      </c>
      <c r="F48" s="175">
        <v>1.78</v>
      </c>
      <c r="G48" s="176">
        <v>1707.6</v>
      </c>
    </row>
    <row r="49" spans="1:7" ht="18" customHeight="1" x14ac:dyDescent="0.25">
      <c r="A49" s="172" t="s">
        <v>122</v>
      </c>
      <c r="B49" s="172" t="s">
        <v>123</v>
      </c>
      <c r="C49" s="173">
        <v>924</v>
      </c>
      <c r="D49" s="174" t="s">
        <v>113</v>
      </c>
      <c r="E49" s="174" t="s">
        <v>113</v>
      </c>
      <c r="F49" s="175">
        <v>2.5299999999999998</v>
      </c>
      <c r="G49" s="176">
        <v>3114.54</v>
      </c>
    </row>
    <row r="50" spans="1:7" ht="18" customHeight="1" x14ac:dyDescent="0.25">
      <c r="A50" s="172" t="s">
        <v>124</v>
      </c>
      <c r="B50" s="172" t="s">
        <v>125</v>
      </c>
      <c r="C50" s="173">
        <v>480</v>
      </c>
      <c r="D50" s="174" t="s">
        <v>113</v>
      </c>
      <c r="E50" s="174" t="s">
        <v>113</v>
      </c>
      <c r="F50" s="175">
        <v>1.879</v>
      </c>
      <c r="G50" s="176">
        <v>901.92</v>
      </c>
    </row>
    <row r="51" spans="1:7" ht="18" customHeight="1" x14ac:dyDescent="0.25">
      <c r="A51" s="172" t="s">
        <v>126</v>
      </c>
      <c r="B51" s="172" t="s">
        <v>127</v>
      </c>
      <c r="C51" s="173">
        <v>2262</v>
      </c>
      <c r="D51" s="174" t="s">
        <v>113</v>
      </c>
      <c r="E51" s="174" t="s">
        <v>113</v>
      </c>
      <c r="F51" s="175">
        <v>1.89</v>
      </c>
      <c r="G51" s="176">
        <v>4062.96</v>
      </c>
    </row>
    <row r="52" spans="1:7" ht="18" customHeight="1" x14ac:dyDescent="0.25">
      <c r="A52" s="172" t="s">
        <v>128</v>
      </c>
      <c r="B52" s="172" t="s">
        <v>129</v>
      </c>
      <c r="C52" s="173">
        <v>660</v>
      </c>
      <c r="D52" s="174" t="s">
        <v>113</v>
      </c>
      <c r="E52" s="174" t="s">
        <v>113</v>
      </c>
      <c r="F52" s="175">
        <v>0.57999999999999996</v>
      </c>
      <c r="G52" s="176">
        <v>382.8</v>
      </c>
    </row>
    <row r="53" spans="1:7" ht="18" customHeight="1" x14ac:dyDescent="0.25">
      <c r="A53" s="172" t="s">
        <v>132</v>
      </c>
      <c r="B53" s="172" t="s">
        <v>133</v>
      </c>
      <c r="C53" s="173">
        <v>1776</v>
      </c>
      <c r="D53" s="174" t="s">
        <v>113</v>
      </c>
      <c r="E53" s="174" t="s">
        <v>113</v>
      </c>
      <c r="F53" s="175">
        <v>2</v>
      </c>
      <c r="G53" s="176">
        <v>3552</v>
      </c>
    </row>
    <row r="54" spans="1:7" ht="18" customHeight="1" x14ac:dyDescent="0.25">
      <c r="A54" s="172" t="s">
        <v>134</v>
      </c>
      <c r="B54" s="172" t="s">
        <v>135</v>
      </c>
      <c r="C54" s="173">
        <v>1332</v>
      </c>
      <c r="D54" s="174" t="s">
        <v>113</v>
      </c>
      <c r="E54" s="174" t="s">
        <v>113</v>
      </c>
      <c r="F54" s="175">
        <v>1.653</v>
      </c>
      <c r="G54" s="176">
        <v>2201.8000000000002</v>
      </c>
    </row>
    <row r="55" spans="1:7" ht="18" customHeight="1" x14ac:dyDescent="0.25">
      <c r="A55" s="172" t="s">
        <v>136</v>
      </c>
      <c r="B55" s="172" t="s">
        <v>137</v>
      </c>
      <c r="C55" s="173">
        <v>1620</v>
      </c>
      <c r="D55" s="174" t="s">
        <v>113</v>
      </c>
      <c r="E55" s="174" t="s">
        <v>113</v>
      </c>
      <c r="F55" s="175">
        <v>2.0830000000000002</v>
      </c>
      <c r="G55" s="176">
        <v>3374.46</v>
      </c>
    </row>
    <row r="56" spans="1:7" ht="18" customHeight="1" x14ac:dyDescent="0.25">
      <c r="A56" s="172" t="s">
        <v>138</v>
      </c>
      <c r="B56" s="172" t="s">
        <v>139</v>
      </c>
      <c r="C56" s="173">
        <v>330</v>
      </c>
      <c r="D56" s="174" t="s">
        <v>113</v>
      </c>
      <c r="E56" s="174" t="s">
        <v>113</v>
      </c>
      <c r="F56" s="175">
        <v>1.9630000000000001</v>
      </c>
      <c r="G56" s="176">
        <v>647.79</v>
      </c>
    </row>
    <row r="57" spans="1:7" ht="18" customHeight="1" x14ac:dyDescent="0.25">
      <c r="A57" s="172" t="s">
        <v>203</v>
      </c>
      <c r="B57" s="172" t="s">
        <v>204</v>
      </c>
      <c r="C57" s="173">
        <v>2904</v>
      </c>
      <c r="D57" s="174" t="s">
        <v>113</v>
      </c>
      <c r="E57" s="174" t="s">
        <v>113</v>
      </c>
      <c r="F57" s="175">
        <v>0.4</v>
      </c>
      <c r="G57" s="176">
        <v>1161.5999999999999</v>
      </c>
    </row>
    <row r="58" spans="1:7" ht="18" customHeight="1" x14ac:dyDescent="0.25">
      <c r="A58" s="172" t="s">
        <v>305</v>
      </c>
      <c r="B58" s="172" t="s">
        <v>306</v>
      </c>
      <c r="C58" s="173">
        <v>3060</v>
      </c>
      <c r="D58" s="174" t="s">
        <v>113</v>
      </c>
      <c r="E58" s="174" t="s">
        <v>113</v>
      </c>
      <c r="F58" s="175">
        <v>0.432</v>
      </c>
      <c r="G58" s="176">
        <v>1241.6600000000001</v>
      </c>
    </row>
    <row r="59" spans="1:7" ht="18" customHeight="1" x14ac:dyDescent="0.25">
      <c r="A59" s="172" t="s">
        <v>205</v>
      </c>
      <c r="B59" s="172" t="s">
        <v>206</v>
      </c>
      <c r="C59" s="173">
        <v>3192</v>
      </c>
      <c r="D59" s="174" t="s">
        <v>113</v>
      </c>
      <c r="E59" s="174" t="s">
        <v>113</v>
      </c>
      <c r="F59" s="175">
        <v>0.4</v>
      </c>
      <c r="G59" s="176">
        <v>1276.8</v>
      </c>
    </row>
    <row r="60" spans="1:7" ht="18" customHeight="1" x14ac:dyDescent="0.25">
      <c r="A60" s="172" t="s">
        <v>207</v>
      </c>
      <c r="B60" s="172" t="s">
        <v>208</v>
      </c>
      <c r="C60" s="173">
        <v>5832</v>
      </c>
      <c r="D60" s="174" t="s">
        <v>113</v>
      </c>
      <c r="E60" s="174" t="s">
        <v>113</v>
      </c>
      <c r="F60" s="175">
        <v>0.4</v>
      </c>
      <c r="G60" s="176">
        <v>2332.8000000000002</v>
      </c>
    </row>
    <row r="61" spans="1:7" ht="18" customHeight="1" x14ac:dyDescent="0.25">
      <c r="A61" s="172" t="s">
        <v>307</v>
      </c>
      <c r="B61" s="172" t="s">
        <v>308</v>
      </c>
      <c r="C61" s="173">
        <v>7740</v>
      </c>
      <c r="D61" s="174" t="s">
        <v>113</v>
      </c>
      <c r="E61" s="174" t="s">
        <v>113</v>
      </c>
      <c r="F61" s="175">
        <v>0.4</v>
      </c>
      <c r="G61" s="176">
        <v>3096</v>
      </c>
    </row>
    <row r="62" spans="1:7" ht="18" customHeight="1" x14ac:dyDescent="0.25">
      <c r="A62" s="172" t="s">
        <v>140</v>
      </c>
      <c r="B62" s="172" t="s">
        <v>141</v>
      </c>
      <c r="C62" s="173">
        <v>1932</v>
      </c>
      <c r="D62" s="174" t="s">
        <v>113</v>
      </c>
      <c r="E62" s="174" t="s">
        <v>113</v>
      </c>
      <c r="F62" s="175">
        <v>0.4</v>
      </c>
      <c r="G62" s="176">
        <v>772.8</v>
      </c>
    </row>
    <row r="63" spans="1:7" ht="18" customHeight="1" x14ac:dyDescent="0.25">
      <c r="A63" s="172" t="s">
        <v>309</v>
      </c>
      <c r="B63" s="172" t="s">
        <v>310</v>
      </c>
      <c r="C63" s="173">
        <v>2904</v>
      </c>
      <c r="D63" s="174" t="s">
        <v>113</v>
      </c>
      <c r="E63" s="174" t="s">
        <v>113</v>
      </c>
      <c r="F63" s="175">
        <v>1.4</v>
      </c>
      <c r="G63" s="176">
        <v>2205.6</v>
      </c>
    </row>
    <row r="64" spans="1:7" ht="18" customHeight="1" x14ac:dyDescent="0.25">
      <c r="A64" s="172" t="s">
        <v>311</v>
      </c>
      <c r="B64" s="172" t="s">
        <v>312</v>
      </c>
      <c r="C64" s="173">
        <v>3708</v>
      </c>
      <c r="D64" s="174" t="s">
        <v>113</v>
      </c>
      <c r="E64" s="174" t="s">
        <v>113</v>
      </c>
      <c r="F64" s="175">
        <v>0.4</v>
      </c>
      <c r="G64" s="176">
        <v>1483.2</v>
      </c>
    </row>
    <row r="65" spans="1:7" ht="18" customHeight="1" x14ac:dyDescent="0.25">
      <c r="A65" s="172" t="s">
        <v>209</v>
      </c>
      <c r="B65" s="172" t="s">
        <v>210</v>
      </c>
      <c r="C65" s="173">
        <v>4032</v>
      </c>
      <c r="D65" s="174" t="s">
        <v>113</v>
      </c>
      <c r="E65" s="174" t="s">
        <v>113</v>
      </c>
      <c r="F65" s="175">
        <v>0.4</v>
      </c>
      <c r="G65" s="176">
        <v>1612.8</v>
      </c>
    </row>
    <row r="66" spans="1:7" ht="18" customHeight="1" x14ac:dyDescent="0.25">
      <c r="A66" s="172" t="s">
        <v>313</v>
      </c>
      <c r="B66" s="172" t="s">
        <v>314</v>
      </c>
      <c r="C66" s="173">
        <v>1812</v>
      </c>
      <c r="D66" s="174" t="s">
        <v>113</v>
      </c>
      <c r="E66" s="174" t="s">
        <v>113</v>
      </c>
      <c r="F66" s="175">
        <v>0.32</v>
      </c>
      <c r="G66" s="176">
        <v>579.84</v>
      </c>
    </row>
    <row r="67" spans="1:7" ht="18" customHeight="1" x14ac:dyDescent="0.25">
      <c r="A67" s="172" t="s">
        <v>315</v>
      </c>
      <c r="B67" s="172" t="s">
        <v>316</v>
      </c>
      <c r="C67" s="173">
        <v>3768</v>
      </c>
      <c r="D67" s="174" t="s">
        <v>113</v>
      </c>
      <c r="E67" s="174" t="s">
        <v>113</v>
      </c>
      <c r="F67" s="175">
        <v>0.64800000000000002</v>
      </c>
      <c r="G67" s="176">
        <v>1513.15</v>
      </c>
    </row>
    <row r="68" spans="1:7" ht="18" customHeight="1" x14ac:dyDescent="0.25">
      <c r="A68" s="172" t="s">
        <v>211</v>
      </c>
      <c r="B68" s="172" t="s">
        <v>212</v>
      </c>
      <c r="C68" s="173">
        <v>9984</v>
      </c>
      <c r="D68" s="174" t="s">
        <v>113</v>
      </c>
      <c r="E68" s="174" t="s">
        <v>113</v>
      </c>
      <c r="F68" s="175">
        <v>0.53900000000000003</v>
      </c>
      <c r="G68" s="176">
        <v>3812.46</v>
      </c>
    </row>
    <row r="69" spans="1:7" ht="18" customHeight="1" x14ac:dyDescent="0.25">
      <c r="A69" s="172" t="s">
        <v>317</v>
      </c>
      <c r="B69" s="172" t="s">
        <v>318</v>
      </c>
      <c r="C69" s="173">
        <v>3228</v>
      </c>
      <c r="D69" s="174" t="s">
        <v>113</v>
      </c>
      <c r="E69" s="174" t="s">
        <v>113</v>
      </c>
      <c r="F69" s="175">
        <v>0.8</v>
      </c>
      <c r="G69" s="176">
        <v>1338.24</v>
      </c>
    </row>
    <row r="70" spans="1:7" ht="18" customHeight="1" x14ac:dyDescent="0.25">
      <c r="A70" s="172" t="s">
        <v>142</v>
      </c>
      <c r="B70" s="172" t="s">
        <v>143</v>
      </c>
      <c r="C70" s="173">
        <v>1860</v>
      </c>
      <c r="D70" s="174" t="s">
        <v>113</v>
      </c>
      <c r="E70" s="174" t="s">
        <v>113</v>
      </c>
      <c r="F70" s="175">
        <v>0.57999999999999996</v>
      </c>
      <c r="G70" s="176">
        <v>1078.8</v>
      </c>
    </row>
    <row r="71" spans="1:7" ht="18" customHeight="1" x14ac:dyDescent="0.25">
      <c r="A71" s="172" t="s">
        <v>213</v>
      </c>
      <c r="B71" s="172" t="s">
        <v>214</v>
      </c>
      <c r="C71" s="173">
        <v>3042</v>
      </c>
      <c r="D71" s="174" t="s">
        <v>113</v>
      </c>
      <c r="E71" s="174" t="s">
        <v>113</v>
      </c>
      <c r="F71" s="175">
        <v>0.4</v>
      </c>
      <c r="G71" s="176">
        <v>1216.8</v>
      </c>
    </row>
    <row r="72" spans="1:7" ht="18" customHeight="1" x14ac:dyDescent="0.25">
      <c r="A72" s="172" t="s">
        <v>144</v>
      </c>
      <c r="B72" s="172" t="s">
        <v>145</v>
      </c>
      <c r="C72" s="173">
        <v>4266</v>
      </c>
      <c r="D72" s="174" t="s">
        <v>113</v>
      </c>
      <c r="E72" s="174" t="s">
        <v>113</v>
      </c>
      <c r="F72" s="175">
        <v>0.57999999999999996</v>
      </c>
      <c r="G72" s="176">
        <v>2474.2800000000002</v>
      </c>
    </row>
    <row r="73" spans="1:7" ht="18" customHeight="1" x14ac:dyDescent="0.25">
      <c r="A73" s="172" t="s">
        <v>146</v>
      </c>
      <c r="B73" s="172" t="s">
        <v>147</v>
      </c>
      <c r="C73" s="173">
        <v>474</v>
      </c>
      <c r="D73" s="174" t="s">
        <v>113</v>
      </c>
      <c r="E73" s="174" t="s">
        <v>113</v>
      </c>
      <c r="F73" s="175">
        <v>0.57999999999999996</v>
      </c>
      <c r="G73" s="176">
        <v>274.92</v>
      </c>
    </row>
    <row r="74" spans="1:7" ht="18" customHeight="1" x14ac:dyDescent="0.25">
      <c r="A74" s="172" t="s">
        <v>148</v>
      </c>
      <c r="B74" s="172" t="s">
        <v>149</v>
      </c>
      <c r="C74" s="173">
        <v>762</v>
      </c>
      <c r="D74" s="174" t="s">
        <v>113</v>
      </c>
      <c r="E74" s="174" t="s">
        <v>113</v>
      </c>
      <c r="F74" s="175">
        <v>0.57999999999999996</v>
      </c>
      <c r="G74" s="176">
        <v>441.96</v>
      </c>
    </row>
    <row r="75" spans="1:7" ht="18" customHeight="1" x14ac:dyDescent="0.25">
      <c r="A75" s="172" t="s">
        <v>150</v>
      </c>
      <c r="B75" s="172" t="s">
        <v>151</v>
      </c>
      <c r="C75" s="173">
        <v>6012</v>
      </c>
      <c r="D75" s="174" t="s">
        <v>113</v>
      </c>
      <c r="E75" s="174" t="s">
        <v>113</v>
      </c>
      <c r="F75" s="175">
        <v>0.57999999999999996</v>
      </c>
      <c r="G75" s="176">
        <v>3486.96</v>
      </c>
    </row>
    <row r="76" spans="1:7" ht="18" customHeight="1" x14ac:dyDescent="0.25">
      <c r="A76" s="172" t="s">
        <v>215</v>
      </c>
      <c r="B76" s="172" t="s">
        <v>216</v>
      </c>
      <c r="C76" s="173">
        <v>30</v>
      </c>
      <c r="D76" s="174" t="s">
        <v>113</v>
      </c>
      <c r="E76" s="174" t="s">
        <v>113</v>
      </c>
      <c r="F76" s="175">
        <v>0.57999999999999996</v>
      </c>
      <c r="G76" s="176">
        <v>17.399999999999999</v>
      </c>
    </row>
    <row r="77" spans="1:7" ht="18" customHeight="1" x14ac:dyDescent="0.25">
      <c r="A77" s="172" t="s">
        <v>217</v>
      </c>
      <c r="B77" s="172" t="s">
        <v>218</v>
      </c>
      <c r="C77" s="173">
        <v>918</v>
      </c>
      <c r="D77" s="174" t="s">
        <v>113</v>
      </c>
      <c r="E77" s="174" t="s">
        <v>113</v>
      </c>
      <c r="F77" s="175">
        <v>1.484</v>
      </c>
      <c r="G77" s="176">
        <v>1362.31</v>
      </c>
    </row>
    <row r="78" spans="1:7" ht="18" customHeight="1" x14ac:dyDescent="0.25">
      <c r="A78" s="172" t="s">
        <v>152</v>
      </c>
      <c r="B78" s="172" t="s">
        <v>153</v>
      </c>
      <c r="C78" s="173">
        <v>3480</v>
      </c>
      <c r="D78" s="174" t="s">
        <v>113</v>
      </c>
      <c r="E78" s="174" t="s">
        <v>113</v>
      </c>
      <c r="F78" s="175">
        <v>0.57999999999999996</v>
      </c>
      <c r="G78" s="176">
        <v>2018.4</v>
      </c>
    </row>
    <row r="79" spans="1:7" ht="18" customHeight="1" x14ac:dyDescent="0.25">
      <c r="A79" s="172" t="s">
        <v>319</v>
      </c>
      <c r="B79" s="172" t="s">
        <v>320</v>
      </c>
      <c r="C79" s="173">
        <v>1302</v>
      </c>
      <c r="D79" s="174" t="s">
        <v>113</v>
      </c>
      <c r="E79" s="174" t="s">
        <v>113</v>
      </c>
      <c r="F79" s="175">
        <v>1.8160000000000001</v>
      </c>
      <c r="G79" s="176">
        <v>2364.4299999999998</v>
      </c>
    </row>
    <row r="80" spans="1:7" ht="18" customHeight="1" x14ac:dyDescent="0.25">
      <c r="A80" s="172" t="s">
        <v>154</v>
      </c>
      <c r="B80" s="172" t="s">
        <v>155</v>
      </c>
      <c r="C80" s="173">
        <v>612</v>
      </c>
      <c r="D80" s="174" t="s">
        <v>113</v>
      </c>
      <c r="E80" s="174" t="s">
        <v>113</v>
      </c>
      <c r="F80" s="175">
        <v>0.57999999999999996</v>
      </c>
      <c r="G80" s="176">
        <v>354.96</v>
      </c>
    </row>
    <row r="81" spans="1:7" ht="18" customHeight="1" x14ac:dyDescent="0.25">
      <c r="A81" s="172" t="s">
        <v>321</v>
      </c>
      <c r="B81" s="172" t="s">
        <v>322</v>
      </c>
      <c r="C81" s="173">
        <v>276</v>
      </c>
      <c r="D81" s="174" t="s">
        <v>113</v>
      </c>
      <c r="E81" s="174" t="s">
        <v>113</v>
      </c>
      <c r="F81" s="175">
        <v>1.724</v>
      </c>
      <c r="G81" s="176">
        <v>475.82</v>
      </c>
    </row>
    <row r="82" spans="1:7" ht="18" customHeight="1" x14ac:dyDescent="0.25">
      <c r="A82" s="172" t="s">
        <v>156</v>
      </c>
      <c r="B82" s="172" t="s">
        <v>157</v>
      </c>
      <c r="C82" s="173">
        <v>2046</v>
      </c>
      <c r="D82" s="174" t="s">
        <v>113</v>
      </c>
      <c r="E82" s="174" t="s">
        <v>113</v>
      </c>
      <c r="F82" s="175">
        <v>0.57999999999999996</v>
      </c>
      <c r="G82" s="176">
        <v>1186.68</v>
      </c>
    </row>
    <row r="83" spans="1:7" ht="18" customHeight="1" x14ac:dyDescent="0.25">
      <c r="A83" s="172" t="s">
        <v>158</v>
      </c>
      <c r="B83" s="172" t="s">
        <v>159</v>
      </c>
      <c r="C83" s="173">
        <v>594</v>
      </c>
      <c r="D83" s="174" t="s">
        <v>113</v>
      </c>
      <c r="E83" s="174" t="s">
        <v>113</v>
      </c>
      <c r="F83" s="175">
        <v>0.57999999999999996</v>
      </c>
      <c r="G83" s="176">
        <v>344.52</v>
      </c>
    </row>
    <row r="84" spans="1:7" ht="18" customHeight="1" x14ac:dyDescent="0.25">
      <c r="A84" s="172" t="s">
        <v>160</v>
      </c>
      <c r="B84" s="172" t="s">
        <v>161</v>
      </c>
      <c r="C84" s="173">
        <v>612</v>
      </c>
      <c r="D84" s="174" t="s">
        <v>113</v>
      </c>
      <c r="E84" s="174" t="s">
        <v>113</v>
      </c>
      <c r="F84" s="175">
        <v>0.62</v>
      </c>
      <c r="G84" s="176">
        <v>379.44</v>
      </c>
    </row>
    <row r="85" spans="1:7" ht="18" customHeight="1" x14ac:dyDescent="0.25">
      <c r="A85" s="172" t="s">
        <v>162</v>
      </c>
      <c r="B85" s="172" t="s">
        <v>163</v>
      </c>
      <c r="C85" s="173">
        <v>1242</v>
      </c>
      <c r="D85" s="174" t="s">
        <v>113</v>
      </c>
      <c r="E85" s="174" t="s">
        <v>113</v>
      </c>
      <c r="F85" s="175">
        <v>0.57999999999999996</v>
      </c>
      <c r="G85" s="176">
        <v>720.36</v>
      </c>
    </row>
    <row r="86" spans="1:7" ht="18" customHeight="1" x14ac:dyDescent="0.25">
      <c r="A86" s="172" t="s">
        <v>323</v>
      </c>
      <c r="B86" s="172" t="s">
        <v>324</v>
      </c>
      <c r="C86" s="173">
        <v>1932</v>
      </c>
      <c r="D86" s="174" t="s">
        <v>113</v>
      </c>
      <c r="E86" s="174" t="s">
        <v>113</v>
      </c>
      <c r="F86" s="175">
        <v>1.63</v>
      </c>
      <c r="G86" s="176">
        <v>3149.16</v>
      </c>
    </row>
    <row r="87" spans="1:7" ht="18" customHeight="1" x14ac:dyDescent="0.25">
      <c r="A87" s="172" t="s">
        <v>164</v>
      </c>
      <c r="B87" s="172" t="s">
        <v>165</v>
      </c>
      <c r="C87" s="173">
        <v>756</v>
      </c>
      <c r="D87" s="174" t="s">
        <v>113</v>
      </c>
      <c r="E87" s="174" t="s">
        <v>113</v>
      </c>
      <c r="F87" s="175">
        <v>0.57999999999999996</v>
      </c>
      <c r="G87" s="176">
        <v>438.48</v>
      </c>
    </row>
    <row r="88" spans="1:7" ht="18" customHeight="1" x14ac:dyDescent="0.25">
      <c r="A88" s="172" t="s">
        <v>166</v>
      </c>
      <c r="B88" s="172" t="s">
        <v>167</v>
      </c>
      <c r="C88" s="173">
        <v>7716</v>
      </c>
      <c r="D88" s="174" t="s">
        <v>113</v>
      </c>
      <c r="E88" s="174" t="s">
        <v>113</v>
      </c>
      <c r="F88" s="175">
        <v>0.57999999999999996</v>
      </c>
      <c r="G88" s="176">
        <v>4475.28</v>
      </c>
    </row>
    <row r="89" spans="1:7" ht="18" customHeight="1" x14ac:dyDescent="0.25">
      <c r="A89" s="172" t="s">
        <v>168</v>
      </c>
      <c r="B89" s="172" t="s">
        <v>169</v>
      </c>
      <c r="C89" s="173">
        <v>942</v>
      </c>
      <c r="D89" s="174" t="s">
        <v>113</v>
      </c>
      <c r="E89" s="174" t="s">
        <v>113</v>
      </c>
      <c r="F89" s="175">
        <v>0.57999999999999996</v>
      </c>
      <c r="G89" s="176">
        <v>546.36</v>
      </c>
    </row>
    <row r="90" spans="1:7" ht="18" customHeight="1" x14ac:dyDescent="0.25">
      <c r="A90" s="172" t="s">
        <v>170</v>
      </c>
      <c r="B90" s="172" t="s">
        <v>171</v>
      </c>
      <c r="C90" s="173">
        <v>114</v>
      </c>
      <c r="D90" s="174" t="s">
        <v>113</v>
      </c>
      <c r="E90" s="174" t="s">
        <v>113</v>
      </c>
      <c r="F90" s="175">
        <v>1.383</v>
      </c>
      <c r="G90" s="176">
        <v>157.66</v>
      </c>
    </row>
    <row r="91" spans="1:7" ht="18" customHeight="1" x14ac:dyDescent="0.25">
      <c r="A91" s="172" t="s">
        <v>172</v>
      </c>
      <c r="B91" s="172" t="s">
        <v>173</v>
      </c>
      <c r="C91" s="173">
        <v>1404</v>
      </c>
      <c r="D91" s="174" t="s">
        <v>113</v>
      </c>
      <c r="E91" s="174" t="s">
        <v>113</v>
      </c>
      <c r="F91" s="175">
        <v>1.1910000000000001</v>
      </c>
      <c r="G91" s="176">
        <v>817.99</v>
      </c>
    </row>
    <row r="92" spans="1:7" ht="18" customHeight="1" x14ac:dyDescent="0.25">
      <c r="A92" s="172" t="s">
        <v>174</v>
      </c>
      <c r="B92" s="172" t="s">
        <v>175</v>
      </c>
      <c r="C92" s="173">
        <v>204</v>
      </c>
      <c r="D92" s="174" t="s">
        <v>113</v>
      </c>
      <c r="E92" s="174" t="s">
        <v>113</v>
      </c>
      <c r="F92" s="175">
        <v>0.57999999999999996</v>
      </c>
      <c r="G92" s="176">
        <v>118.32</v>
      </c>
    </row>
    <row r="93" spans="1:7" ht="18" customHeight="1" x14ac:dyDescent="0.25">
      <c r="A93" s="172" t="s">
        <v>176</v>
      </c>
      <c r="B93" s="172" t="s">
        <v>177</v>
      </c>
      <c r="C93" s="173">
        <v>516</v>
      </c>
      <c r="D93" s="174" t="s">
        <v>113</v>
      </c>
      <c r="E93" s="174" t="s">
        <v>113</v>
      </c>
      <c r="F93" s="175">
        <v>0.4</v>
      </c>
      <c r="G93" s="176">
        <v>206.4</v>
      </c>
    </row>
    <row r="94" spans="1:7" ht="18" customHeight="1" x14ac:dyDescent="0.25">
      <c r="A94" s="172" t="s">
        <v>178</v>
      </c>
      <c r="B94" s="172" t="s">
        <v>179</v>
      </c>
      <c r="C94" s="173">
        <v>846</v>
      </c>
      <c r="D94" s="174" t="s">
        <v>113</v>
      </c>
      <c r="E94" s="174" t="s">
        <v>113</v>
      </c>
      <c r="F94" s="175">
        <v>0.57999999999999996</v>
      </c>
      <c r="G94" s="176">
        <v>490.68</v>
      </c>
    </row>
    <row r="95" spans="1:7" ht="18" customHeight="1" x14ac:dyDescent="0.25">
      <c r="A95" s="172" t="s">
        <v>180</v>
      </c>
      <c r="B95" s="172" t="s">
        <v>181</v>
      </c>
      <c r="C95" s="173">
        <v>696</v>
      </c>
      <c r="D95" s="174" t="s">
        <v>113</v>
      </c>
      <c r="E95" s="174" t="s">
        <v>113</v>
      </c>
      <c r="F95" s="175">
        <v>0.57999999999999996</v>
      </c>
      <c r="G95" s="176">
        <v>403.68</v>
      </c>
    </row>
    <row r="96" spans="1:7" ht="18" customHeight="1" x14ac:dyDescent="0.25">
      <c r="A96" s="172" t="s">
        <v>182</v>
      </c>
      <c r="B96" s="172" t="s">
        <v>183</v>
      </c>
      <c r="C96" s="173">
        <v>1158</v>
      </c>
      <c r="D96" s="174" t="s">
        <v>113</v>
      </c>
      <c r="E96" s="174" t="s">
        <v>113</v>
      </c>
      <c r="F96" s="175">
        <v>0.57999999999999996</v>
      </c>
      <c r="G96" s="176">
        <v>671.64</v>
      </c>
    </row>
    <row r="97" spans="1:7" ht="18" customHeight="1" x14ac:dyDescent="0.25">
      <c r="A97" s="172" t="s">
        <v>325</v>
      </c>
      <c r="B97" s="172" t="s">
        <v>326</v>
      </c>
      <c r="C97" s="173">
        <v>2592</v>
      </c>
      <c r="D97" s="174" t="s">
        <v>113</v>
      </c>
      <c r="E97" s="174" t="s">
        <v>113</v>
      </c>
      <c r="F97" s="175">
        <v>0.38</v>
      </c>
      <c r="G97" s="176">
        <v>984.96</v>
      </c>
    </row>
    <row r="98" spans="1:7" ht="18" customHeight="1" x14ac:dyDescent="0.25">
      <c r="A98" s="172" t="s">
        <v>327</v>
      </c>
      <c r="B98" s="172" t="s">
        <v>328</v>
      </c>
      <c r="C98" s="173">
        <v>4224</v>
      </c>
      <c r="D98" s="174" t="s">
        <v>113</v>
      </c>
      <c r="E98" s="174" t="s">
        <v>113</v>
      </c>
      <c r="F98" s="175">
        <v>0.42699999999999999</v>
      </c>
      <c r="G98" s="176">
        <v>1803.65</v>
      </c>
    </row>
    <row r="99" spans="1:7" ht="18" customHeight="1" x14ac:dyDescent="0.25">
      <c r="A99" s="172" t="s">
        <v>329</v>
      </c>
      <c r="B99" s="172" t="s">
        <v>330</v>
      </c>
      <c r="C99" s="173">
        <v>2400</v>
      </c>
      <c r="D99" s="174" t="s">
        <v>113</v>
      </c>
      <c r="E99" s="174" t="s">
        <v>113</v>
      </c>
      <c r="F99" s="175">
        <v>0.42599999999999999</v>
      </c>
      <c r="G99" s="176">
        <v>1022.4</v>
      </c>
    </row>
    <row r="100" spans="1:7" ht="18" customHeight="1" x14ac:dyDescent="0.25">
      <c r="A100" s="172" t="s">
        <v>219</v>
      </c>
      <c r="B100" s="170"/>
      <c r="C100" s="173">
        <v>126163</v>
      </c>
      <c r="D100" s="170"/>
      <c r="E100" s="170"/>
      <c r="F100" s="170"/>
      <c r="G100" s="176">
        <v>92752.07</v>
      </c>
    </row>
    <row r="101" spans="1:7" ht="18" customHeight="1" x14ac:dyDescent="0.25">
      <c r="A101" s="157"/>
      <c r="B101" s="156"/>
      <c r="C101" s="159"/>
      <c r="D101" s="156"/>
      <c r="E101" s="156"/>
      <c r="F101" s="156"/>
      <c r="G101" s="158"/>
    </row>
    <row r="102" spans="1:7" ht="18" customHeight="1" x14ac:dyDescent="0.25">
      <c r="A102" s="77"/>
      <c r="B102" s="77"/>
      <c r="C102" s="80"/>
      <c r="D102" s="78"/>
      <c r="E102" s="78"/>
      <c r="F102" s="81"/>
      <c r="G102" s="79"/>
    </row>
    <row r="103" spans="1:7" x14ac:dyDescent="0.25">
      <c r="A103" s="77"/>
      <c r="C103" s="80"/>
      <c r="G103" s="7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O44"/>
  <sheetViews>
    <sheetView zoomScale="90" zoomScaleNormal="90" zoomScaleSheetLayoutView="100" workbookViewId="0">
      <pane xSplit="10" ySplit="2" topLeftCell="K3" activePane="bottomRight" state="frozen"/>
      <selection pane="topRight" activeCell="I1" sqref="I1"/>
      <selection pane="bottomLeft" activeCell="A3" sqref="A3"/>
      <selection pane="bottomRight" activeCell="S16" sqref="S16"/>
    </sheetView>
  </sheetViews>
  <sheetFormatPr baseColWidth="10" defaultColWidth="11.5546875" defaultRowHeight="13.2" x14ac:dyDescent="0.25"/>
  <cols>
    <col min="1" max="1" width="18.21875" style="2" bestFit="1" customWidth="1"/>
    <col min="2" max="2" width="6.77734375" style="2" bestFit="1" customWidth="1"/>
    <col min="3" max="3" width="5.5546875" style="2" bestFit="1" customWidth="1"/>
    <col min="4" max="4" width="7.77734375" style="2" bestFit="1" customWidth="1"/>
    <col min="5" max="5" width="18.21875" style="2" bestFit="1" customWidth="1"/>
    <col min="6" max="6" width="6.77734375" style="2" bestFit="1" customWidth="1"/>
    <col min="7" max="7" width="5.5546875" style="2" bestFit="1" customWidth="1"/>
    <col min="8" max="8" width="6.77734375" style="2" bestFit="1" customWidth="1"/>
    <col min="9" max="9" width="18.21875" style="2" bestFit="1" customWidth="1"/>
    <col min="10" max="11" width="6.77734375" style="2" bestFit="1" customWidth="1"/>
    <col min="12" max="12" width="5.5546875" style="2" bestFit="1" customWidth="1"/>
    <col min="13" max="13" width="5.5546875" style="2" customWidth="1"/>
    <col min="14" max="14" width="5.5546875" style="2" bestFit="1" customWidth="1"/>
    <col min="15" max="15" width="7.21875" style="14" bestFit="1" customWidth="1"/>
    <col min="16" max="18" width="5.5546875" style="14" customWidth="1"/>
    <col min="19" max="19" width="5.5546875" style="2" customWidth="1"/>
    <col min="20" max="20" width="6.77734375" style="2" bestFit="1" customWidth="1"/>
    <col min="21" max="28" width="5.5546875" style="2" customWidth="1"/>
    <col min="29" max="30" width="6.44140625" style="2" customWidth="1"/>
    <col min="31" max="35" width="7.44140625" style="2" customWidth="1"/>
    <col min="36" max="36" width="8.5546875" style="2" bestFit="1" customWidth="1"/>
    <col min="37" max="37" width="7.44140625" style="2" customWidth="1"/>
    <col min="38" max="38" width="2.77734375" style="11" customWidth="1"/>
    <col min="39" max="39" width="14" style="2" bestFit="1" customWidth="1"/>
    <col min="40" max="40" width="14" style="2" customWidth="1"/>
    <col min="41" max="41" width="13.5546875" style="2" customWidth="1"/>
    <col min="42" max="16384" width="11.5546875" style="2"/>
  </cols>
  <sheetData>
    <row r="1" spans="1:41" ht="18" customHeight="1" x14ac:dyDescent="0.25">
      <c r="A1" s="1"/>
      <c r="B1" s="184"/>
      <c r="C1" s="184"/>
      <c r="D1" s="184"/>
      <c r="E1" s="188">
        <f ca="1">NOW()</f>
        <v>44763.573333333334</v>
      </c>
      <c r="F1" s="189"/>
      <c r="G1" s="189"/>
      <c r="H1" s="189"/>
      <c r="I1" s="189"/>
      <c r="J1" s="48"/>
      <c r="K1" s="191" t="s">
        <v>30</v>
      </c>
      <c r="L1" s="192"/>
      <c r="M1" s="192"/>
      <c r="N1" s="192"/>
      <c r="O1" s="185" t="s">
        <v>80</v>
      </c>
      <c r="P1" s="186"/>
      <c r="Q1" s="186"/>
      <c r="R1" s="186"/>
      <c r="S1" s="186"/>
      <c r="T1" s="187"/>
      <c r="U1" s="185" t="s">
        <v>71</v>
      </c>
      <c r="V1" s="186"/>
      <c r="W1" s="186"/>
      <c r="X1" s="186"/>
      <c r="Y1" s="186"/>
      <c r="Z1" s="187"/>
      <c r="AA1" s="185" t="s">
        <v>78</v>
      </c>
      <c r="AB1" s="187"/>
      <c r="AC1" s="185" t="s">
        <v>392</v>
      </c>
      <c r="AD1" s="187"/>
      <c r="AE1" s="185" t="s">
        <v>40</v>
      </c>
      <c r="AF1" s="186"/>
      <c r="AG1" s="186"/>
      <c r="AH1" s="186"/>
      <c r="AI1" s="186"/>
      <c r="AJ1" s="186"/>
      <c r="AK1" s="186"/>
      <c r="AL1" s="9"/>
    </row>
    <row r="2" spans="1:41" ht="39.6" x14ac:dyDescent="0.25">
      <c r="A2" s="37" t="s">
        <v>29</v>
      </c>
      <c r="B2" s="7">
        <v>125</v>
      </c>
      <c r="C2" s="7">
        <v>500</v>
      </c>
      <c r="D2" s="7">
        <v>550</v>
      </c>
      <c r="E2" s="25" t="s">
        <v>28</v>
      </c>
      <c r="F2" s="8">
        <v>125</v>
      </c>
      <c r="G2" s="8">
        <v>500</v>
      </c>
      <c r="H2" s="8">
        <v>550</v>
      </c>
      <c r="I2" s="50" t="s">
        <v>76</v>
      </c>
      <c r="J2" s="8">
        <v>550</v>
      </c>
      <c r="K2" s="46" t="s">
        <v>91</v>
      </c>
      <c r="L2" s="19">
        <v>125</v>
      </c>
      <c r="M2" s="28">
        <v>500</v>
      </c>
      <c r="N2" s="28">
        <v>550</v>
      </c>
      <c r="O2" s="29" t="s">
        <v>38</v>
      </c>
      <c r="P2" s="13" t="s">
        <v>31</v>
      </c>
      <c r="Q2" s="61" t="s">
        <v>90</v>
      </c>
      <c r="R2" s="62" t="s">
        <v>31</v>
      </c>
      <c r="S2" s="20" t="s">
        <v>37</v>
      </c>
      <c r="T2" s="30" t="s">
        <v>31</v>
      </c>
      <c r="U2" s="29" t="s">
        <v>38</v>
      </c>
      <c r="V2" s="13" t="s">
        <v>31</v>
      </c>
      <c r="W2" s="61" t="s">
        <v>90</v>
      </c>
      <c r="X2" s="62" t="s">
        <v>31</v>
      </c>
      <c r="Y2" s="20" t="s">
        <v>37</v>
      </c>
      <c r="Z2" s="30" t="s">
        <v>31</v>
      </c>
      <c r="AA2" s="55" t="s">
        <v>79</v>
      </c>
      <c r="AB2" s="56" t="s">
        <v>31</v>
      </c>
      <c r="AC2" s="147"/>
      <c r="AD2" s="147"/>
      <c r="AE2" s="40" t="s">
        <v>36</v>
      </c>
      <c r="AF2" s="67" t="s">
        <v>34</v>
      </c>
      <c r="AG2" s="59" t="s">
        <v>88</v>
      </c>
      <c r="AH2" s="66" t="s">
        <v>89</v>
      </c>
      <c r="AI2" s="42" t="s">
        <v>35</v>
      </c>
      <c r="AJ2" s="22" t="s">
        <v>33</v>
      </c>
      <c r="AK2" s="52" t="s">
        <v>77</v>
      </c>
      <c r="AL2" s="10"/>
      <c r="AM2" s="18" t="s">
        <v>32</v>
      </c>
      <c r="AN2" s="18" t="s">
        <v>39</v>
      </c>
      <c r="AO2" s="18" t="s">
        <v>93</v>
      </c>
    </row>
    <row r="3" spans="1:41" x14ac:dyDescent="0.25">
      <c r="A3" s="38" t="s">
        <v>10</v>
      </c>
      <c r="B3" s="3">
        <f>SYNTHESE!C24</f>
        <v>864</v>
      </c>
      <c r="C3" s="3"/>
      <c r="D3" s="3">
        <f>SYNTHESE!C36</f>
        <v>2130</v>
      </c>
      <c r="E3" s="26" t="s">
        <v>10</v>
      </c>
      <c r="F3" s="5">
        <f>SYNTHESE!H24</f>
        <v>2904</v>
      </c>
      <c r="G3" s="3"/>
      <c r="H3" s="5">
        <f>SYNTHESE!H36</f>
        <v>1860</v>
      </c>
      <c r="I3" s="50" t="s">
        <v>10</v>
      </c>
      <c r="J3" s="49"/>
      <c r="K3" s="68"/>
      <c r="L3" s="4"/>
      <c r="M3" s="5"/>
      <c r="N3" s="5"/>
      <c r="O3" s="31"/>
      <c r="P3" s="5">
        <f>+O3*1560</f>
        <v>0</v>
      </c>
      <c r="Q3" s="15"/>
      <c r="R3" s="60">
        <f>Q3*918</f>
        <v>0</v>
      </c>
      <c r="S3" s="63"/>
      <c r="T3" s="32">
        <f t="shared" ref="T3:T40" si="0">S3*918</f>
        <v>0</v>
      </c>
      <c r="U3" s="31"/>
      <c r="V3" s="5">
        <f>+U3*1560</f>
        <v>0</v>
      </c>
      <c r="W3" s="15"/>
      <c r="X3" s="60">
        <f>+W3*918</f>
        <v>0</v>
      </c>
      <c r="Y3" s="15"/>
      <c r="Z3" s="5">
        <f>Y3*918</f>
        <v>0</v>
      </c>
      <c r="AA3" s="31"/>
      <c r="AB3" s="32">
        <f>+AA3*918</f>
        <v>0</v>
      </c>
      <c r="AC3" s="49"/>
      <c r="AD3" s="32">
        <f>+AC3*918</f>
        <v>0</v>
      </c>
      <c r="AE3" s="41">
        <f>B3+P3-V3</f>
        <v>864</v>
      </c>
      <c r="AF3" s="65">
        <f>+F3-(P3)+L3+V3</f>
        <v>2904</v>
      </c>
      <c r="AG3" s="41"/>
      <c r="AH3" s="65"/>
      <c r="AI3" s="70">
        <f t="shared" ref="AI3:AI40" si="1">D3+T3-Z3</f>
        <v>2130</v>
      </c>
      <c r="AJ3" s="72">
        <f t="shared" ref="AJ3:AJ26" si="2">+H3-T3+N3+Z3-AB3</f>
        <v>1860</v>
      </c>
      <c r="AK3" s="53"/>
      <c r="AM3" s="6">
        <f t="shared" ref="AM3:AM41" si="3">AI3+AJ3+AK3</f>
        <v>3990</v>
      </c>
      <c r="AN3" s="6">
        <f>AF3+AE3</f>
        <v>3768</v>
      </c>
      <c r="AO3" s="6"/>
    </row>
    <row r="4" spans="1:41" x14ac:dyDescent="0.25">
      <c r="A4" s="39" t="s">
        <v>86</v>
      </c>
      <c r="B4" s="3"/>
      <c r="C4" s="3"/>
      <c r="D4" s="3">
        <f>SYNTHESE!C37</f>
        <v>1056</v>
      </c>
      <c r="E4" s="26" t="s">
        <v>86</v>
      </c>
      <c r="F4" s="5">
        <f>SYNTHESE!H23</f>
        <v>3060</v>
      </c>
      <c r="G4" s="3"/>
      <c r="H4" s="5">
        <f>SYNTHESE!H37</f>
        <v>3042</v>
      </c>
      <c r="I4" s="50" t="s">
        <v>86</v>
      </c>
      <c r="J4" s="49"/>
      <c r="K4" s="68"/>
      <c r="L4" s="4"/>
      <c r="M4" s="5"/>
      <c r="N4" s="5"/>
      <c r="O4" s="31"/>
      <c r="P4" s="5">
        <f>+O4*1560</f>
        <v>0</v>
      </c>
      <c r="Q4" s="15"/>
      <c r="R4" s="60">
        <f t="shared" ref="R4:R40" si="4">Q4*918</f>
        <v>0</v>
      </c>
      <c r="S4" s="63">
        <v>2</v>
      </c>
      <c r="T4" s="32">
        <f>S4*918</f>
        <v>1836</v>
      </c>
      <c r="U4" s="31"/>
      <c r="V4" s="5">
        <f>+U4*1560</f>
        <v>0</v>
      </c>
      <c r="W4" s="15"/>
      <c r="X4" s="60">
        <f t="shared" ref="X4:X40" si="5">+W4*918</f>
        <v>0</v>
      </c>
      <c r="Y4" s="15"/>
      <c r="Z4" s="5">
        <f>Y4*918</f>
        <v>0</v>
      </c>
      <c r="AA4" s="31"/>
      <c r="AB4" s="32">
        <f>+AA4*918</f>
        <v>0</v>
      </c>
      <c r="AC4" s="49"/>
      <c r="AD4" s="32">
        <f t="shared" ref="AD4:AD40" si="6">+AC4*918</f>
        <v>0</v>
      </c>
      <c r="AE4" s="41"/>
      <c r="AF4" s="65">
        <f>+F4-(P4)+L4+V4</f>
        <v>3060</v>
      </c>
      <c r="AG4" s="41"/>
      <c r="AH4" s="65"/>
      <c r="AI4" s="70">
        <f t="shared" si="1"/>
        <v>2892</v>
      </c>
      <c r="AJ4" s="72">
        <f t="shared" si="2"/>
        <v>1206</v>
      </c>
      <c r="AK4" s="53"/>
      <c r="AM4" s="6">
        <f t="shared" si="3"/>
        <v>4098</v>
      </c>
      <c r="AN4" s="6">
        <f>AF4+AE4</f>
        <v>3060</v>
      </c>
      <c r="AO4" s="6"/>
    </row>
    <row r="5" spans="1:41" x14ac:dyDescent="0.25">
      <c r="A5" s="36" t="s">
        <v>4</v>
      </c>
      <c r="B5" s="3"/>
      <c r="C5" s="3"/>
      <c r="D5" s="3">
        <f>SYNTHESE!C3</f>
        <v>1470</v>
      </c>
      <c r="E5" s="43" t="s">
        <v>4</v>
      </c>
      <c r="F5" s="5"/>
      <c r="G5" s="3"/>
      <c r="H5" s="5">
        <f>SYNTHESE!H3</f>
        <v>2166</v>
      </c>
      <c r="I5" s="43" t="s">
        <v>4</v>
      </c>
      <c r="J5" s="49"/>
      <c r="K5" s="68"/>
      <c r="L5" s="4"/>
      <c r="M5" s="5"/>
      <c r="N5" s="5"/>
      <c r="O5" s="31"/>
      <c r="P5" s="5">
        <f t="shared" ref="P5:P40" si="7">+O5*1560</f>
        <v>0</v>
      </c>
      <c r="Q5" s="15"/>
      <c r="R5" s="60">
        <f t="shared" si="4"/>
        <v>0</v>
      </c>
      <c r="S5" s="63"/>
      <c r="T5" s="32">
        <f t="shared" si="0"/>
        <v>0</v>
      </c>
      <c r="U5" s="31"/>
      <c r="V5" s="5">
        <f t="shared" ref="V5:V40" si="8">+U5*1560</f>
        <v>0</v>
      </c>
      <c r="W5" s="15"/>
      <c r="X5" s="60">
        <f t="shared" si="5"/>
        <v>0</v>
      </c>
      <c r="Y5" s="15"/>
      <c r="Z5" s="5">
        <f t="shared" ref="Z5:Z40" si="9">Y5*918</f>
        <v>0</v>
      </c>
      <c r="AA5" s="31"/>
      <c r="AB5" s="32">
        <f t="shared" ref="AB5:AB40" si="10">+AA5*918</f>
        <v>0</v>
      </c>
      <c r="AC5" s="49"/>
      <c r="AD5" s="32">
        <f t="shared" si="6"/>
        <v>0</v>
      </c>
      <c r="AE5" s="41"/>
      <c r="AF5" s="65"/>
      <c r="AG5" s="41"/>
      <c r="AH5" s="65"/>
      <c r="AI5" s="70">
        <f t="shared" si="1"/>
        <v>1470</v>
      </c>
      <c r="AJ5" s="72">
        <f t="shared" si="2"/>
        <v>2166</v>
      </c>
      <c r="AK5" s="53"/>
      <c r="AM5" s="6">
        <f t="shared" si="3"/>
        <v>3636</v>
      </c>
      <c r="AN5" s="6"/>
      <c r="AO5" s="6"/>
    </row>
    <row r="6" spans="1:41" x14ac:dyDescent="0.25">
      <c r="A6" s="38" t="s">
        <v>20</v>
      </c>
      <c r="B6" s="3">
        <f>SYNTHESE!C25</f>
        <v>1212</v>
      </c>
      <c r="C6" s="3">
        <f>SYNTHESE!C19</f>
        <v>2718</v>
      </c>
      <c r="D6" s="3">
        <f>SYNTHESE!C38</f>
        <v>5802</v>
      </c>
      <c r="E6" s="26" t="s">
        <v>20</v>
      </c>
      <c r="F6" s="3">
        <f>SYNTHESE!H25</f>
        <v>3192</v>
      </c>
      <c r="G6" s="3">
        <f>SYNTHESE!H19</f>
        <v>1776</v>
      </c>
      <c r="H6" s="3">
        <f>SYNTHESE!H38</f>
        <v>4266</v>
      </c>
      <c r="I6" s="50" t="s">
        <v>20</v>
      </c>
      <c r="J6" s="49"/>
      <c r="K6" s="68"/>
      <c r="L6" s="4"/>
      <c r="M6" s="5"/>
      <c r="N6" s="5"/>
      <c r="O6" s="31"/>
      <c r="P6" s="5">
        <f t="shared" si="7"/>
        <v>0</v>
      </c>
      <c r="Q6" s="15"/>
      <c r="R6" s="60">
        <f t="shared" si="4"/>
        <v>0</v>
      </c>
      <c r="S6" s="63">
        <v>3</v>
      </c>
      <c r="T6" s="32">
        <f t="shared" si="0"/>
        <v>2754</v>
      </c>
      <c r="U6" s="31"/>
      <c r="V6" s="5">
        <f t="shared" si="8"/>
        <v>0</v>
      </c>
      <c r="W6" s="15"/>
      <c r="X6" s="60">
        <f t="shared" si="5"/>
        <v>0</v>
      </c>
      <c r="Y6" s="15"/>
      <c r="Z6" s="5">
        <f t="shared" si="9"/>
        <v>0</v>
      </c>
      <c r="AA6" s="31"/>
      <c r="AB6" s="32">
        <f t="shared" si="10"/>
        <v>0</v>
      </c>
      <c r="AC6" s="49"/>
      <c r="AD6" s="32">
        <f t="shared" si="6"/>
        <v>0</v>
      </c>
      <c r="AE6" s="41">
        <f>B6+P6-V6</f>
        <v>1212</v>
      </c>
      <c r="AF6" s="65">
        <f>+F6-(P6)+L6+V6</f>
        <v>3192</v>
      </c>
      <c r="AG6" s="41">
        <f>C6+R6-X6</f>
        <v>2718</v>
      </c>
      <c r="AH6" s="65">
        <f>+G6-(R6)+M6+X6</f>
        <v>1776</v>
      </c>
      <c r="AI6" s="71">
        <f t="shared" si="1"/>
        <v>8556</v>
      </c>
      <c r="AJ6" s="73">
        <f t="shared" si="2"/>
        <v>1512</v>
      </c>
      <c r="AK6" s="53"/>
      <c r="AM6" s="6">
        <f t="shared" si="3"/>
        <v>10068</v>
      </c>
      <c r="AN6" s="6">
        <f>AF6+AE6</f>
        <v>4404</v>
      </c>
      <c r="AO6" s="6">
        <f>AH6+AG6</f>
        <v>4494</v>
      </c>
    </row>
    <row r="7" spans="1:41" x14ac:dyDescent="0.25">
      <c r="A7" s="36" t="s">
        <v>45</v>
      </c>
      <c r="B7" s="3"/>
      <c r="C7" s="3"/>
      <c r="D7" s="3">
        <f>SYNTHESE!C4</f>
        <v>1254</v>
      </c>
      <c r="E7" s="43" t="s">
        <v>45</v>
      </c>
      <c r="F7" s="3"/>
      <c r="G7" s="3"/>
      <c r="H7" s="3">
        <f>SYNTHESE!H4</f>
        <v>1584</v>
      </c>
      <c r="I7" s="43" t="s">
        <v>45</v>
      </c>
      <c r="J7" s="49"/>
      <c r="K7" s="68"/>
      <c r="L7" s="4"/>
      <c r="M7" s="5"/>
      <c r="N7" s="5"/>
      <c r="O7" s="31"/>
      <c r="P7" s="5">
        <f t="shared" si="7"/>
        <v>0</v>
      </c>
      <c r="Q7" s="15"/>
      <c r="R7" s="60">
        <f t="shared" si="4"/>
        <v>0</v>
      </c>
      <c r="S7" s="63"/>
      <c r="T7" s="32">
        <f t="shared" si="0"/>
        <v>0</v>
      </c>
      <c r="U7" s="31"/>
      <c r="V7" s="5">
        <f t="shared" si="8"/>
        <v>0</v>
      </c>
      <c r="W7" s="15"/>
      <c r="X7" s="60">
        <f t="shared" si="5"/>
        <v>0</v>
      </c>
      <c r="Y7" s="15"/>
      <c r="Z7" s="5">
        <f t="shared" si="9"/>
        <v>0</v>
      </c>
      <c r="AA7" s="31"/>
      <c r="AB7" s="32">
        <f t="shared" si="10"/>
        <v>0</v>
      </c>
      <c r="AC7" s="49"/>
      <c r="AD7" s="32">
        <f t="shared" si="6"/>
        <v>0</v>
      </c>
      <c r="AE7" s="41"/>
      <c r="AF7" s="65"/>
      <c r="AG7" s="41"/>
      <c r="AH7" s="65"/>
      <c r="AI7" s="70">
        <f t="shared" si="1"/>
        <v>1254</v>
      </c>
      <c r="AJ7" s="72">
        <f t="shared" si="2"/>
        <v>1584</v>
      </c>
      <c r="AK7" s="53"/>
      <c r="AM7" s="6">
        <f t="shared" si="3"/>
        <v>2838</v>
      </c>
      <c r="AN7" s="6"/>
      <c r="AO7" s="6"/>
    </row>
    <row r="8" spans="1:41" x14ac:dyDescent="0.25">
      <c r="A8" s="38" t="s">
        <v>18</v>
      </c>
      <c r="B8" s="3">
        <f>SYNTHESE!C26</f>
        <v>3120</v>
      </c>
      <c r="C8" s="3">
        <f>SYNTHESE!C20</f>
        <v>3540</v>
      </c>
      <c r="D8" s="3">
        <f>SYNTHESE!C39</f>
        <v>4074</v>
      </c>
      <c r="E8" s="26" t="s">
        <v>18</v>
      </c>
      <c r="F8" s="3">
        <f>SYNTHESE!H26</f>
        <v>5832</v>
      </c>
      <c r="G8" s="3">
        <f>SYNTHESE!H20</f>
        <v>1332</v>
      </c>
      <c r="H8" s="3">
        <f>SYNTHESE!H39</f>
        <v>474</v>
      </c>
      <c r="I8" s="50" t="s">
        <v>18</v>
      </c>
      <c r="J8" s="49"/>
      <c r="K8" s="68"/>
      <c r="L8" s="4"/>
      <c r="M8" s="5"/>
      <c r="N8" s="5"/>
      <c r="O8" s="33"/>
      <c r="P8" s="5">
        <f t="shared" si="7"/>
        <v>0</v>
      </c>
      <c r="Q8" s="15"/>
      <c r="R8" s="60">
        <f t="shared" si="4"/>
        <v>0</v>
      </c>
      <c r="S8" s="69"/>
      <c r="T8" s="32">
        <f t="shared" si="0"/>
        <v>0</v>
      </c>
      <c r="U8" s="33"/>
      <c r="V8" s="5">
        <f t="shared" si="8"/>
        <v>0</v>
      </c>
      <c r="W8" s="15"/>
      <c r="X8" s="60">
        <f t="shared" si="5"/>
        <v>0</v>
      </c>
      <c r="Y8" s="16">
        <v>1</v>
      </c>
      <c r="Z8" s="5">
        <f t="shared" si="9"/>
        <v>918</v>
      </c>
      <c r="AA8" s="31"/>
      <c r="AB8" s="32">
        <f t="shared" si="10"/>
        <v>0</v>
      </c>
      <c r="AC8" s="49"/>
      <c r="AD8" s="32">
        <f t="shared" si="6"/>
        <v>0</v>
      </c>
      <c r="AE8" s="41">
        <f>B8+P8-V8</f>
        <v>3120</v>
      </c>
      <c r="AF8" s="65">
        <f>+F8-(P8)+L8+V8</f>
        <v>5832</v>
      </c>
      <c r="AG8" s="41">
        <f>C8+R8-X8</f>
        <v>3540</v>
      </c>
      <c r="AH8" s="65">
        <f>+G8-(R8)+M8+X8</f>
        <v>1332</v>
      </c>
      <c r="AI8" s="70">
        <f t="shared" si="1"/>
        <v>3156</v>
      </c>
      <c r="AJ8" s="72">
        <f t="shared" si="2"/>
        <v>1392</v>
      </c>
      <c r="AK8" s="53"/>
      <c r="AM8" s="6">
        <f t="shared" si="3"/>
        <v>4548</v>
      </c>
      <c r="AN8" s="6">
        <f>AF8+AE8</f>
        <v>8952</v>
      </c>
      <c r="AO8" s="6">
        <f>AH8+AG8</f>
        <v>4872</v>
      </c>
    </row>
    <row r="9" spans="1:41" x14ac:dyDescent="0.25">
      <c r="A9" s="44" t="s">
        <v>46</v>
      </c>
      <c r="B9" s="3"/>
      <c r="C9" s="3"/>
      <c r="D9" s="3">
        <f>SYNTHESE!C5</f>
        <v>3054</v>
      </c>
      <c r="E9" s="43" t="s">
        <v>46</v>
      </c>
      <c r="F9" s="3"/>
      <c r="G9" s="3"/>
      <c r="H9" s="3">
        <f>SYNTHESE!H5</f>
        <v>1014</v>
      </c>
      <c r="I9" s="43" t="s">
        <v>46</v>
      </c>
      <c r="J9" s="49"/>
      <c r="K9" s="68"/>
      <c r="L9" s="4"/>
      <c r="M9" s="5"/>
      <c r="N9" s="5"/>
      <c r="O9" s="33"/>
      <c r="P9" s="5">
        <f t="shared" si="7"/>
        <v>0</v>
      </c>
      <c r="Q9" s="15"/>
      <c r="R9" s="60">
        <f t="shared" si="4"/>
        <v>0</v>
      </c>
      <c r="S9" s="69"/>
      <c r="T9" s="32">
        <f t="shared" si="0"/>
        <v>0</v>
      </c>
      <c r="U9" s="33"/>
      <c r="V9" s="5">
        <f t="shared" si="8"/>
        <v>0</v>
      </c>
      <c r="W9" s="15"/>
      <c r="X9" s="60">
        <f t="shared" si="5"/>
        <v>0</v>
      </c>
      <c r="Y9" s="16"/>
      <c r="Z9" s="5">
        <f t="shared" si="9"/>
        <v>0</v>
      </c>
      <c r="AA9" s="31"/>
      <c r="AB9" s="32">
        <f t="shared" si="10"/>
        <v>0</v>
      </c>
      <c r="AC9" s="49"/>
      <c r="AD9" s="32">
        <f t="shared" si="6"/>
        <v>0</v>
      </c>
      <c r="AE9" s="41"/>
      <c r="AF9" s="65"/>
      <c r="AG9" s="41"/>
      <c r="AH9" s="65"/>
      <c r="AI9" s="70">
        <f t="shared" si="1"/>
        <v>3054</v>
      </c>
      <c r="AJ9" s="72">
        <f t="shared" si="2"/>
        <v>1014</v>
      </c>
      <c r="AK9" s="53"/>
      <c r="AM9" s="6">
        <f t="shared" si="3"/>
        <v>4068</v>
      </c>
      <c r="AN9" s="6"/>
      <c r="AO9" s="6"/>
    </row>
    <row r="10" spans="1:41" x14ac:dyDescent="0.25">
      <c r="A10" s="36" t="s">
        <v>13</v>
      </c>
      <c r="B10" s="3"/>
      <c r="C10" s="3"/>
      <c r="D10" s="3">
        <f>SYNTHESE!C6</f>
        <v>2052</v>
      </c>
      <c r="E10" s="43" t="s">
        <v>13</v>
      </c>
      <c r="F10" s="3"/>
      <c r="G10" s="3"/>
      <c r="H10" s="3">
        <f>SYNTHESE!H6</f>
        <v>720</v>
      </c>
      <c r="I10" s="43" t="s">
        <v>13</v>
      </c>
      <c r="J10" s="49"/>
      <c r="K10" s="68"/>
      <c r="L10" s="4"/>
      <c r="M10" s="5"/>
      <c r="N10" s="5"/>
      <c r="O10" s="31"/>
      <c r="P10" s="5">
        <f t="shared" si="7"/>
        <v>0</v>
      </c>
      <c r="Q10" s="15"/>
      <c r="R10" s="60">
        <f t="shared" si="4"/>
        <v>0</v>
      </c>
      <c r="S10" s="63"/>
      <c r="T10" s="32">
        <f t="shared" si="0"/>
        <v>0</v>
      </c>
      <c r="U10" s="31"/>
      <c r="V10" s="5">
        <f t="shared" si="8"/>
        <v>0</v>
      </c>
      <c r="W10" s="15"/>
      <c r="X10" s="60">
        <f t="shared" si="5"/>
        <v>0</v>
      </c>
      <c r="Y10" s="15"/>
      <c r="Z10" s="5">
        <f t="shared" si="9"/>
        <v>0</v>
      </c>
      <c r="AA10" s="31"/>
      <c r="AB10" s="32">
        <f t="shared" si="10"/>
        <v>0</v>
      </c>
      <c r="AC10" s="49"/>
      <c r="AD10" s="32">
        <f t="shared" si="6"/>
        <v>0</v>
      </c>
      <c r="AE10" s="41"/>
      <c r="AF10" s="65"/>
      <c r="AG10" s="41"/>
      <c r="AH10" s="65"/>
      <c r="AI10" s="70">
        <f t="shared" si="1"/>
        <v>2052</v>
      </c>
      <c r="AJ10" s="72">
        <f t="shared" si="2"/>
        <v>720</v>
      </c>
      <c r="AK10" s="53"/>
      <c r="AM10" s="6">
        <f t="shared" si="3"/>
        <v>2772</v>
      </c>
      <c r="AN10" s="6"/>
      <c r="AO10" s="6"/>
    </row>
    <row r="11" spans="1:41" x14ac:dyDescent="0.25">
      <c r="A11" s="38" t="s">
        <v>24</v>
      </c>
      <c r="B11" s="3"/>
      <c r="C11" s="3">
        <f>SYNTHESE!C21</f>
        <v>3744</v>
      </c>
      <c r="D11" s="3">
        <f>SYNTHESE!C40</f>
        <v>10254</v>
      </c>
      <c r="E11" s="26" t="s">
        <v>24</v>
      </c>
      <c r="F11" s="3">
        <f>SYNTHESE!H27</f>
        <v>7740</v>
      </c>
      <c r="G11" s="3">
        <f>SYNTHESE!H21</f>
        <v>1620</v>
      </c>
      <c r="H11" s="3">
        <f>SYNTHESE!H40</f>
        <v>762</v>
      </c>
      <c r="I11" s="50" t="s">
        <v>24</v>
      </c>
      <c r="J11" s="49"/>
      <c r="K11" s="68"/>
      <c r="L11" s="4"/>
      <c r="M11" s="5"/>
      <c r="N11" s="5"/>
      <c r="O11" s="33"/>
      <c r="P11" s="5">
        <f t="shared" si="7"/>
        <v>0</v>
      </c>
      <c r="Q11" s="15"/>
      <c r="R11" s="60">
        <f t="shared" si="4"/>
        <v>0</v>
      </c>
      <c r="S11" s="69"/>
      <c r="T11" s="32">
        <f t="shared" si="0"/>
        <v>0</v>
      </c>
      <c r="U11" s="33"/>
      <c r="V11" s="5">
        <f t="shared" si="8"/>
        <v>0</v>
      </c>
      <c r="W11" s="15"/>
      <c r="X11" s="60">
        <f t="shared" si="5"/>
        <v>0</v>
      </c>
      <c r="Y11" s="16"/>
      <c r="Z11" s="5">
        <f t="shared" si="9"/>
        <v>0</v>
      </c>
      <c r="AA11" s="31"/>
      <c r="AB11" s="32">
        <f t="shared" si="10"/>
        <v>0</v>
      </c>
      <c r="AC11" s="49"/>
      <c r="AD11" s="32">
        <f t="shared" si="6"/>
        <v>0</v>
      </c>
      <c r="AE11" s="41"/>
      <c r="AF11" s="65">
        <f>+F11-(P11)+L11+V11</f>
        <v>7740</v>
      </c>
      <c r="AG11" s="41">
        <f>C11+R11-X11</f>
        <v>3744</v>
      </c>
      <c r="AH11" s="65">
        <f>+G11-(R11)+M11+X11</f>
        <v>1620</v>
      </c>
      <c r="AI11" s="70">
        <f t="shared" si="1"/>
        <v>10254</v>
      </c>
      <c r="AJ11" s="72">
        <f t="shared" si="2"/>
        <v>762</v>
      </c>
      <c r="AK11" s="53"/>
      <c r="AM11" s="6">
        <f t="shared" si="3"/>
        <v>11016</v>
      </c>
      <c r="AN11" s="6">
        <f>AF11+AE11</f>
        <v>7740</v>
      </c>
      <c r="AO11" s="6">
        <f>AH11+AG11</f>
        <v>5364</v>
      </c>
    </row>
    <row r="12" spans="1:41" x14ac:dyDescent="0.25">
      <c r="A12" s="44" t="s">
        <v>47</v>
      </c>
      <c r="B12" s="3"/>
      <c r="C12" s="3"/>
      <c r="D12" s="3">
        <f>SYNTHESE!C7</f>
        <v>1626</v>
      </c>
      <c r="E12" s="43" t="s">
        <v>47</v>
      </c>
      <c r="F12" s="3"/>
      <c r="G12" s="3"/>
      <c r="H12" s="3">
        <f>SYNTHESE!H7</f>
        <v>1122</v>
      </c>
      <c r="I12" s="43" t="s">
        <v>47</v>
      </c>
      <c r="J12" s="49"/>
      <c r="K12" s="68"/>
      <c r="L12" s="4"/>
      <c r="M12" s="5"/>
      <c r="N12" s="5"/>
      <c r="O12" s="33"/>
      <c r="P12" s="5">
        <f t="shared" si="7"/>
        <v>0</v>
      </c>
      <c r="Q12" s="15"/>
      <c r="R12" s="60">
        <f t="shared" si="4"/>
        <v>0</v>
      </c>
      <c r="S12" s="69"/>
      <c r="T12" s="32">
        <f t="shared" si="0"/>
        <v>0</v>
      </c>
      <c r="U12" s="33"/>
      <c r="V12" s="5">
        <f t="shared" si="8"/>
        <v>0</v>
      </c>
      <c r="W12" s="15"/>
      <c r="X12" s="60">
        <f t="shared" si="5"/>
        <v>0</v>
      </c>
      <c r="Y12" s="16"/>
      <c r="Z12" s="5">
        <f t="shared" si="9"/>
        <v>0</v>
      </c>
      <c r="AA12" s="31"/>
      <c r="AB12" s="32">
        <f t="shared" si="10"/>
        <v>0</v>
      </c>
      <c r="AC12" s="49"/>
      <c r="AD12" s="32">
        <f t="shared" si="6"/>
        <v>0</v>
      </c>
      <c r="AE12" s="41"/>
      <c r="AF12" s="65"/>
      <c r="AG12" s="41"/>
      <c r="AH12" s="65"/>
      <c r="AI12" s="70">
        <f t="shared" si="1"/>
        <v>1626</v>
      </c>
      <c r="AJ12" s="72">
        <f t="shared" si="2"/>
        <v>1122</v>
      </c>
      <c r="AK12" s="53"/>
      <c r="AM12" s="6">
        <f t="shared" si="3"/>
        <v>2748</v>
      </c>
      <c r="AN12" s="6"/>
      <c r="AO12" s="6"/>
    </row>
    <row r="13" spans="1:41" x14ac:dyDescent="0.25">
      <c r="A13" s="38" t="s">
        <v>6</v>
      </c>
      <c r="B13" s="3">
        <f>SYNTHESE!C28</f>
        <v>3036</v>
      </c>
      <c r="C13" s="3"/>
      <c r="D13" s="3">
        <f>SYNTHESE!C41</f>
        <v>732</v>
      </c>
      <c r="E13" s="26" t="s">
        <v>6</v>
      </c>
      <c r="F13" s="3">
        <f>SYNTHESE!H28</f>
        <v>1932</v>
      </c>
      <c r="G13" s="3"/>
      <c r="H13" s="3">
        <f>SYNTHESE!H41</f>
        <v>6012</v>
      </c>
      <c r="I13" s="50" t="s">
        <v>6</v>
      </c>
      <c r="J13" s="49"/>
      <c r="K13" s="68"/>
      <c r="L13" s="4"/>
      <c r="M13" s="5"/>
      <c r="N13" s="5"/>
      <c r="O13" s="31"/>
      <c r="P13" s="5">
        <f t="shared" si="7"/>
        <v>0</v>
      </c>
      <c r="Q13" s="15"/>
      <c r="R13" s="60">
        <f t="shared" si="4"/>
        <v>0</v>
      </c>
      <c r="S13" s="63">
        <v>5</v>
      </c>
      <c r="T13" s="32">
        <f t="shared" si="0"/>
        <v>4590</v>
      </c>
      <c r="U13" s="31"/>
      <c r="V13" s="5">
        <f t="shared" si="8"/>
        <v>0</v>
      </c>
      <c r="W13" s="15"/>
      <c r="X13" s="60">
        <f t="shared" si="5"/>
        <v>0</v>
      </c>
      <c r="Y13" s="15"/>
      <c r="Z13" s="5">
        <f t="shared" si="9"/>
        <v>0</v>
      </c>
      <c r="AA13" s="31"/>
      <c r="AB13" s="32">
        <f t="shared" si="10"/>
        <v>0</v>
      </c>
      <c r="AC13" s="49"/>
      <c r="AD13" s="32">
        <f t="shared" si="6"/>
        <v>0</v>
      </c>
      <c r="AE13" s="41">
        <f>B13+P13-V13</f>
        <v>3036</v>
      </c>
      <c r="AF13" s="65">
        <f>+F13-(P13)+L13+V13</f>
        <v>1932</v>
      </c>
      <c r="AG13" s="41"/>
      <c r="AH13" s="65"/>
      <c r="AI13" s="70">
        <f t="shared" si="1"/>
        <v>5322</v>
      </c>
      <c r="AJ13" s="72">
        <f t="shared" si="2"/>
        <v>1422</v>
      </c>
      <c r="AK13" s="53"/>
      <c r="AM13" s="6">
        <f t="shared" si="3"/>
        <v>6744</v>
      </c>
      <c r="AN13" s="6">
        <f>AF13+AE13</f>
        <v>4968</v>
      </c>
      <c r="AO13" s="6"/>
    </row>
    <row r="14" spans="1:41" x14ac:dyDescent="0.25">
      <c r="A14" s="36" t="s">
        <v>9</v>
      </c>
      <c r="B14" s="3"/>
      <c r="C14" s="3"/>
      <c r="D14" s="3">
        <f>SYNTHESE!C8</f>
        <v>3744</v>
      </c>
      <c r="E14" s="43" t="s">
        <v>9</v>
      </c>
      <c r="F14" s="3"/>
      <c r="G14" s="3"/>
      <c r="H14" s="3">
        <f>SYNTHESE!H8</f>
        <v>924</v>
      </c>
      <c r="I14" s="43" t="s">
        <v>9</v>
      </c>
      <c r="J14" s="49"/>
      <c r="K14" s="68"/>
      <c r="L14" s="4"/>
      <c r="M14" s="5"/>
      <c r="N14" s="5"/>
      <c r="O14" s="31"/>
      <c r="P14" s="5">
        <f t="shared" si="7"/>
        <v>0</v>
      </c>
      <c r="Q14" s="15"/>
      <c r="R14" s="60">
        <f t="shared" si="4"/>
        <v>0</v>
      </c>
      <c r="S14" s="63"/>
      <c r="T14" s="32">
        <f t="shared" si="0"/>
        <v>0</v>
      </c>
      <c r="U14" s="31"/>
      <c r="V14" s="5">
        <f t="shared" si="8"/>
        <v>0</v>
      </c>
      <c r="W14" s="15"/>
      <c r="X14" s="60">
        <f t="shared" si="5"/>
        <v>0</v>
      </c>
      <c r="Y14" s="15"/>
      <c r="Z14" s="5">
        <f t="shared" si="9"/>
        <v>0</v>
      </c>
      <c r="AA14" s="31"/>
      <c r="AB14" s="32">
        <f t="shared" si="10"/>
        <v>0</v>
      </c>
      <c r="AC14" s="49"/>
      <c r="AD14" s="32">
        <f t="shared" si="6"/>
        <v>0</v>
      </c>
      <c r="AE14" s="41"/>
      <c r="AF14" s="65"/>
      <c r="AG14" s="41"/>
      <c r="AH14" s="65"/>
      <c r="AI14" s="70">
        <f t="shared" si="1"/>
        <v>3744</v>
      </c>
      <c r="AJ14" s="72">
        <f t="shared" si="2"/>
        <v>924</v>
      </c>
      <c r="AK14" s="53"/>
      <c r="AM14" s="6">
        <f t="shared" si="3"/>
        <v>4668</v>
      </c>
      <c r="AN14" s="6"/>
      <c r="AO14" s="6"/>
    </row>
    <row r="15" spans="1:41" x14ac:dyDescent="0.25">
      <c r="A15" s="39" t="s">
        <v>64</v>
      </c>
      <c r="B15" s="3"/>
      <c r="C15" s="3"/>
      <c r="D15" s="3">
        <f>SYNTHESE!C42</f>
        <v>1746</v>
      </c>
      <c r="E15" s="26" t="s">
        <v>64</v>
      </c>
      <c r="F15" s="3">
        <f>SYNTHESE!H29</f>
        <v>2904</v>
      </c>
      <c r="G15" s="3"/>
      <c r="H15" s="3">
        <f>SYNTHESE!H42</f>
        <v>30</v>
      </c>
      <c r="I15" s="50" t="s">
        <v>64</v>
      </c>
      <c r="J15" s="49"/>
      <c r="K15" s="68"/>
      <c r="L15" s="4"/>
      <c r="M15" s="5"/>
      <c r="N15" s="5"/>
      <c r="O15" s="31"/>
      <c r="P15" s="5">
        <f>+O15*1560</f>
        <v>0</v>
      </c>
      <c r="Q15" s="15"/>
      <c r="R15" s="60">
        <f t="shared" si="4"/>
        <v>0</v>
      </c>
      <c r="S15" s="63"/>
      <c r="T15" s="32">
        <f>S15*918</f>
        <v>0</v>
      </c>
      <c r="U15" s="31"/>
      <c r="V15" s="5">
        <f t="shared" si="8"/>
        <v>0</v>
      </c>
      <c r="W15" s="15"/>
      <c r="X15" s="60">
        <f t="shared" si="5"/>
        <v>0</v>
      </c>
      <c r="Y15" s="15">
        <v>1</v>
      </c>
      <c r="Z15" s="5">
        <f t="shared" si="9"/>
        <v>918</v>
      </c>
      <c r="AA15" s="31"/>
      <c r="AB15" s="32">
        <f t="shared" si="10"/>
        <v>0</v>
      </c>
      <c r="AC15" s="49"/>
      <c r="AD15" s="32">
        <f t="shared" si="6"/>
        <v>0</v>
      </c>
      <c r="AE15" s="41"/>
      <c r="AF15" s="65">
        <f>+F15-(P15)+L15+V15</f>
        <v>2904</v>
      </c>
      <c r="AG15" s="41"/>
      <c r="AH15" s="65"/>
      <c r="AI15" s="70">
        <f t="shared" si="1"/>
        <v>828</v>
      </c>
      <c r="AJ15" s="72">
        <f t="shared" si="2"/>
        <v>948</v>
      </c>
      <c r="AK15" s="53"/>
      <c r="AM15" s="6">
        <f t="shared" si="3"/>
        <v>1776</v>
      </c>
      <c r="AN15" s="6"/>
      <c r="AO15" s="6"/>
    </row>
    <row r="16" spans="1:41" x14ac:dyDescent="0.25">
      <c r="A16" s="38" t="s">
        <v>5</v>
      </c>
      <c r="B16" s="3"/>
      <c r="C16" s="3"/>
      <c r="D16" s="3">
        <f>SYNTHESE!C44</f>
        <v>3360</v>
      </c>
      <c r="E16" s="26" t="s">
        <v>5</v>
      </c>
      <c r="F16" s="3">
        <f>SYNTHESE!H30</f>
        <v>3708</v>
      </c>
      <c r="G16" s="3"/>
      <c r="H16" s="3">
        <f>SYNTHESE!H44</f>
        <v>3480</v>
      </c>
      <c r="I16" s="50" t="s">
        <v>5</v>
      </c>
      <c r="J16" s="49"/>
      <c r="K16" s="68">
        <v>44761</v>
      </c>
      <c r="L16" s="4"/>
      <c r="M16" s="5"/>
      <c r="N16" s="5">
        <v>3250</v>
      </c>
      <c r="O16" s="31"/>
      <c r="P16" s="5">
        <f t="shared" si="7"/>
        <v>0</v>
      </c>
      <c r="Q16" s="15"/>
      <c r="R16" s="60">
        <f t="shared" si="4"/>
        <v>0</v>
      </c>
      <c r="S16" s="63"/>
      <c r="T16" s="32">
        <f t="shared" si="0"/>
        <v>0</v>
      </c>
      <c r="U16" s="31"/>
      <c r="V16" s="5">
        <f t="shared" si="8"/>
        <v>0</v>
      </c>
      <c r="W16" s="15"/>
      <c r="X16" s="60">
        <f t="shared" si="5"/>
        <v>0</v>
      </c>
      <c r="Y16" s="15"/>
      <c r="Z16" s="5">
        <f t="shared" si="9"/>
        <v>0</v>
      </c>
      <c r="AA16" s="31"/>
      <c r="AB16" s="32">
        <f t="shared" si="10"/>
        <v>0</v>
      </c>
      <c r="AC16" s="49"/>
      <c r="AD16" s="32">
        <f t="shared" si="6"/>
        <v>0</v>
      </c>
      <c r="AE16" s="41"/>
      <c r="AF16" s="65">
        <f>+F16-(P16)+L16+V16</f>
        <v>3708</v>
      </c>
      <c r="AG16" s="41"/>
      <c r="AH16" s="65"/>
      <c r="AI16" s="70">
        <f t="shared" si="1"/>
        <v>3360</v>
      </c>
      <c r="AJ16" s="72">
        <f t="shared" si="2"/>
        <v>6730</v>
      </c>
      <c r="AK16" s="53"/>
      <c r="AM16" s="6">
        <f t="shared" si="3"/>
        <v>10090</v>
      </c>
      <c r="AN16" s="6">
        <f>AF16+AE16</f>
        <v>3708</v>
      </c>
      <c r="AO16" s="6"/>
    </row>
    <row r="17" spans="1:41" hidden="1" x14ac:dyDescent="0.25">
      <c r="A17" s="38" t="s">
        <v>11</v>
      </c>
      <c r="B17" s="3"/>
      <c r="C17" s="3"/>
      <c r="D17" s="3"/>
      <c r="E17" s="26" t="s">
        <v>11</v>
      </c>
      <c r="F17" s="3"/>
      <c r="G17" s="3"/>
      <c r="H17" s="3"/>
      <c r="I17" s="50" t="s">
        <v>11</v>
      </c>
      <c r="J17" s="49"/>
      <c r="K17" s="68"/>
      <c r="L17" s="4"/>
      <c r="M17" s="5"/>
      <c r="N17" s="5"/>
      <c r="O17" s="31"/>
      <c r="P17" s="5">
        <f t="shared" si="7"/>
        <v>0</v>
      </c>
      <c r="Q17" s="15"/>
      <c r="R17" s="60">
        <f t="shared" si="4"/>
        <v>0</v>
      </c>
      <c r="S17" s="63"/>
      <c r="T17" s="32">
        <f t="shared" si="0"/>
        <v>0</v>
      </c>
      <c r="U17" s="31"/>
      <c r="V17" s="5">
        <f t="shared" si="8"/>
        <v>0</v>
      </c>
      <c r="W17" s="15"/>
      <c r="X17" s="60">
        <f t="shared" si="5"/>
        <v>0</v>
      </c>
      <c r="Y17" s="15"/>
      <c r="Z17" s="5">
        <f t="shared" si="9"/>
        <v>0</v>
      </c>
      <c r="AA17" s="31"/>
      <c r="AB17" s="32">
        <f t="shared" si="10"/>
        <v>0</v>
      </c>
      <c r="AC17" s="49"/>
      <c r="AD17" s="32">
        <f t="shared" si="6"/>
        <v>0</v>
      </c>
      <c r="AE17" s="41"/>
      <c r="AF17" s="65"/>
      <c r="AG17" s="41"/>
      <c r="AH17" s="65"/>
      <c r="AI17" s="70"/>
      <c r="AJ17" s="72"/>
      <c r="AK17" s="53"/>
      <c r="AM17" s="6"/>
      <c r="AN17" s="6"/>
      <c r="AO17" s="6"/>
    </row>
    <row r="18" spans="1:41" x14ac:dyDescent="0.25">
      <c r="A18" s="39" t="s">
        <v>87</v>
      </c>
      <c r="B18" s="3"/>
      <c r="C18" s="3"/>
      <c r="D18" s="3">
        <f>SYNTHESE!C59</f>
        <v>3222</v>
      </c>
      <c r="E18" s="26" t="s">
        <v>87</v>
      </c>
      <c r="F18" s="3">
        <f>SYNTHESE!H33</f>
        <v>3768</v>
      </c>
      <c r="G18" s="3"/>
      <c r="H18" s="3">
        <f>SYNTHESE!H59</f>
        <v>516</v>
      </c>
      <c r="I18" s="50" t="s">
        <v>87</v>
      </c>
      <c r="J18" s="49"/>
      <c r="K18" s="68"/>
      <c r="L18" s="4"/>
      <c r="M18" s="5"/>
      <c r="N18" s="5"/>
      <c r="O18" s="31"/>
      <c r="P18" s="5">
        <f>+O18*1560</f>
        <v>0</v>
      </c>
      <c r="Q18" s="15"/>
      <c r="R18" s="60">
        <f t="shared" si="4"/>
        <v>0</v>
      </c>
      <c r="S18" s="63"/>
      <c r="T18" s="32">
        <f>S18*918</f>
        <v>0</v>
      </c>
      <c r="U18" s="31"/>
      <c r="V18" s="5">
        <f t="shared" si="8"/>
        <v>0</v>
      </c>
      <c r="W18" s="15"/>
      <c r="X18" s="60">
        <f t="shared" si="5"/>
        <v>0</v>
      </c>
      <c r="Y18" s="15">
        <v>1</v>
      </c>
      <c r="Z18" s="5">
        <f t="shared" si="9"/>
        <v>918</v>
      </c>
      <c r="AA18" s="31"/>
      <c r="AB18" s="32">
        <f>+AA18*918</f>
        <v>0</v>
      </c>
      <c r="AC18" s="49"/>
      <c r="AD18" s="32">
        <f t="shared" si="6"/>
        <v>0</v>
      </c>
      <c r="AE18" s="41"/>
      <c r="AF18" s="65">
        <f>+F18-(P18)+L18+V18</f>
        <v>3768</v>
      </c>
      <c r="AG18" s="41"/>
      <c r="AH18" s="65"/>
      <c r="AI18" s="70">
        <f t="shared" si="1"/>
        <v>2304</v>
      </c>
      <c r="AJ18" s="72">
        <f t="shared" si="2"/>
        <v>1434</v>
      </c>
      <c r="AK18" s="53"/>
      <c r="AM18" s="6">
        <f t="shared" si="3"/>
        <v>3738</v>
      </c>
      <c r="AN18" s="6">
        <f>AF18+AE18</f>
        <v>3768</v>
      </c>
      <c r="AO18" s="6"/>
    </row>
    <row r="19" spans="1:41" ht="13.5" customHeight="1" x14ac:dyDescent="0.25">
      <c r="A19" s="39" t="s">
        <v>73</v>
      </c>
      <c r="B19" s="3"/>
      <c r="C19" s="3"/>
      <c r="D19" s="3">
        <f>SYNTHESE!C45</f>
        <v>864</v>
      </c>
      <c r="E19" s="26" t="s">
        <v>73</v>
      </c>
      <c r="F19" s="3"/>
      <c r="G19" s="3"/>
      <c r="H19" s="3">
        <f>SYNTHESE!H45</f>
        <v>1302</v>
      </c>
      <c r="I19" s="50" t="s">
        <v>73</v>
      </c>
      <c r="J19" s="49"/>
      <c r="K19" s="68"/>
      <c r="L19" s="4"/>
      <c r="M19" s="5"/>
      <c r="N19" s="5"/>
      <c r="O19" s="31"/>
      <c r="P19" s="5">
        <f t="shared" si="7"/>
        <v>0</v>
      </c>
      <c r="Q19" s="15"/>
      <c r="R19" s="60">
        <f t="shared" si="4"/>
        <v>0</v>
      </c>
      <c r="S19" s="63"/>
      <c r="T19" s="32">
        <f t="shared" si="0"/>
        <v>0</v>
      </c>
      <c r="U19" s="31"/>
      <c r="V19" s="5">
        <f t="shared" si="8"/>
        <v>0</v>
      </c>
      <c r="W19" s="15"/>
      <c r="X19" s="60">
        <f t="shared" si="5"/>
        <v>0</v>
      </c>
      <c r="Y19" s="15"/>
      <c r="Z19" s="5">
        <f t="shared" si="9"/>
        <v>0</v>
      </c>
      <c r="AA19" s="31"/>
      <c r="AB19" s="32">
        <f t="shared" si="10"/>
        <v>0</v>
      </c>
      <c r="AC19" s="49"/>
      <c r="AD19" s="32">
        <f t="shared" si="6"/>
        <v>0</v>
      </c>
      <c r="AE19" s="41"/>
      <c r="AF19" s="65"/>
      <c r="AG19" s="41"/>
      <c r="AH19" s="65"/>
      <c r="AI19" s="70">
        <f t="shared" si="1"/>
        <v>864</v>
      </c>
      <c r="AJ19" s="72">
        <f t="shared" si="2"/>
        <v>1302</v>
      </c>
      <c r="AK19" s="53"/>
      <c r="AM19" s="6">
        <f t="shared" si="3"/>
        <v>2166</v>
      </c>
      <c r="AN19" s="6"/>
      <c r="AO19" s="6"/>
    </row>
    <row r="20" spans="1:41" x14ac:dyDescent="0.25">
      <c r="A20" s="36" t="s">
        <v>74</v>
      </c>
      <c r="B20" s="3"/>
      <c r="C20" s="3"/>
      <c r="D20" s="3">
        <f>SYNTHESE!C9</f>
        <v>666</v>
      </c>
      <c r="E20" s="47" t="s">
        <v>74</v>
      </c>
      <c r="F20" s="3"/>
      <c r="G20" s="3"/>
      <c r="H20" s="3">
        <f>SYNTHESE!H9</f>
        <v>480</v>
      </c>
      <c r="I20" s="47" t="s">
        <v>74</v>
      </c>
      <c r="J20" s="49"/>
      <c r="K20" s="68"/>
      <c r="L20" s="4"/>
      <c r="M20" s="5"/>
      <c r="N20" s="5"/>
      <c r="O20" s="31"/>
      <c r="P20" s="5">
        <f t="shared" si="7"/>
        <v>0</v>
      </c>
      <c r="Q20" s="15"/>
      <c r="R20" s="60">
        <f t="shared" si="4"/>
        <v>0</v>
      </c>
      <c r="S20" s="63"/>
      <c r="T20" s="32">
        <f>S20*918</f>
        <v>0</v>
      </c>
      <c r="U20" s="31"/>
      <c r="V20" s="5">
        <f t="shared" si="8"/>
        <v>0</v>
      </c>
      <c r="W20" s="15"/>
      <c r="X20" s="60">
        <f t="shared" si="5"/>
        <v>0</v>
      </c>
      <c r="Y20" s="15"/>
      <c r="Z20" s="5">
        <f t="shared" si="9"/>
        <v>0</v>
      </c>
      <c r="AA20" s="31"/>
      <c r="AB20" s="32">
        <f t="shared" si="10"/>
        <v>0</v>
      </c>
      <c r="AC20" s="49"/>
      <c r="AD20" s="32">
        <f t="shared" si="6"/>
        <v>0</v>
      </c>
      <c r="AE20" s="41"/>
      <c r="AF20" s="65"/>
      <c r="AG20" s="41"/>
      <c r="AH20" s="65"/>
      <c r="AI20" s="70">
        <f t="shared" si="1"/>
        <v>666</v>
      </c>
      <c r="AJ20" s="72">
        <f t="shared" si="2"/>
        <v>480</v>
      </c>
      <c r="AK20" s="53"/>
      <c r="AM20" s="6">
        <f t="shared" si="3"/>
        <v>1146</v>
      </c>
      <c r="AN20" s="6"/>
      <c r="AO20" s="6"/>
    </row>
    <row r="21" spans="1:41" x14ac:dyDescent="0.25">
      <c r="A21" s="36" t="s">
        <v>7</v>
      </c>
      <c r="B21" s="3"/>
      <c r="C21" s="3"/>
      <c r="D21" s="3">
        <f>SYNTHESE!C10</f>
        <v>876</v>
      </c>
      <c r="E21" s="43" t="s">
        <v>7</v>
      </c>
      <c r="F21" s="3"/>
      <c r="G21" s="3"/>
      <c r="H21" s="3">
        <f>SYNTHESE!H10</f>
        <v>2262</v>
      </c>
      <c r="I21" s="43" t="s">
        <v>7</v>
      </c>
      <c r="J21" s="49"/>
      <c r="K21" s="68"/>
      <c r="L21" s="4"/>
      <c r="M21" s="5"/>
      <c r="N21" s="5"/>
      <c r="O21" s="31"/>
      <c r="P21" s="5">
        <f>+O21*1560</f>
        <v>0</v>
      </c>
      <c r="Q21" s="15"/>
      <c r="R21" s="60">
        <f t="shared" si="4"/>
        <v>0</v>
      </c>
      <c r="S21" s="63"/>
      <c r="T21" s="32">
        <f>S21*918</f>
        <v>0</v>
      </c>
      <c r="U21" s="31"/>
      <c r="V21" s="5">
        <f t="shared" si="8"/>
        <v>0</v>
      </c>
      <c r="W21" s="15"/>
      <c r="X21" s="60">
        <f t="shared" si="5"/>
        <v>0</v>
      </c>
      <c r="Y21" s="15"/>
      <c r="Z21" s="5">
        <f t="shared" si="9"/>
        <v>0</v>
      </c>
      <c r="AA21" s="31"/>
      <c r="AB21" s="32">
        <f t="shared" si="10"/>
        <v>0</v>
      </c>
      <c r="AC21" s="49"/>
      <c r="AD21" s="32">
        <f t="shared" si="6"/>
        <v>0</v>
      </c>
      <c r="AE21" s="41"/>
      <c r="AF21" s="65"/>
      <c r="AG21" s="41"/>
      <c r="AH21" s="65"/>
      <c r="AI21" s="70">
        <f t="shared" si="1"/>
        <v>876</v>
      </c>
      <c r="AJ21" s="72">
        <f t="shared" si="2"/>
        <v>2262</v>
      </c>
      <c r="AK21" s="53"/>
      <c r="AM21" s="6">
        <f t="shared" si="3"/>
        <v>3138</v>
      </c>
      <c r="AN21" s="6"/>
      <c r="AO21" s="6"/>
    </row>
    <row r="22" spans="1:41" x14ac:dyDescent="0.25">
      <c r="A22" s="38" t="s">
        <v>21</v>
      </c>
      <c r="B22" s="3">
        <f>SYNTHESE!C31</f>
        <v>1584</v>
      </c>
      <c r="C22" s="3"/>
      <c r="D22" s="3">
        <f>SYNTHESE!C48</f>
        <v>3282</v>
      </c>
      <c r="E22" s="26" t="s">
        <v>21</v>
      </c>
      <c r="F22" s="3">
        <f>SYNTHESE!H31</f>
        <v>4032</v>
      </c>
      <c r="G22" s="3"/>
      <c r="H22" s="3">
        <f>SYNTHESE!H48</f>
        <v>2046</v>
      </c>
      <c r="I22" s="50" t="s">
        <v>21</v>
      </c>
      <c r="J22" s="49"/>
      <c r="K22" s="68"/>
      <c r="L22" s="4"/>
      <c r="M22" s="5"/>
      <c r="N22" s="5"/>
      <c r="O22" s="31"/>
      <c r="P22" s="5">
        <f t="shared" si="7"/>
        <v>0</v>
      </c>
      <c r="Q22" s="15"/>
      <c r="R22" s="60">
        <f t="shared" si="4"/>
        <v>0</v>
      </c>
      <c r="S22" s="63">
        <v>1</v>
      </c>
      <c r="T22" s="32">
        <f t="shared" si="0"/>
        <v>918</v>
      </c>
      <c r="U22" s="31"/>
      <c r="V22" s="5">
        <f t="shared" si="8"/>
        <v>0</v>
      </c>
      <c r="W22" s="15"/>
      <c r="X22" s="60">
        <f t="shared" si="5"/>
        <v>0</v>
      </c>
      <c r="Y22" s="15"/>
      <c r="Z22" s="5">
        <f t="shared" si="9"/>
        <v>0</v>
      </c>
      <c r="AA22" s="31"/>
      <c r="AB22" s="32">
        <f t="shared" si="10"/>
        <v>0</v>
      </c>
      <c r="AC22" s="49"/>
      <c r="AD22" s="32">
        <f t="shared" si="6"/>
        <v>0</v>
      </c>
      <c r="AE22" s="41">
        <f>B22+P22-V22</f>
        <v>1584</v>
      </c>
      <c r="AF22" s="65">
        <f>+F22-(P22)+L22+V22</f>
        <v>4032</v>
      </c>
      <c r="AG22" s="41"/>
      <c r="AH22" s="65"/>
      <c r="AI22" s="70">
        <f t="shared" si="1"/>
        <v>4200</v>
      </c>
      <c r="AJ22" s="72">
        <f t="shared" si="2"/>
        <v>1128</v>
      </c>
      <c r="AK22" s="53"/>
      <c r="AM22" s="6">
        <f t="shared" si="3"/>
        <v>5328</v>
      </c>
      <c r="AN22" s="6">
        <f>AF22+AE22</f>
        <v>5616</v>
      </c>
      <c r="AO22" s="6"/>
    </row>
    <row r="23" spans="1:41" x14ac:dyDescent="0.25">
      <c r="A23" s="38" t="s">
        <v>25</v>
      </c>
      <c r="B23" s="3"/>
      <c r="C23" s="3"/>
      <c r="D23" s="3">
        <f>SYNTHESE!C46</f>
        <v>8334</v>
      </c>
      <c r="E23" s="26" t="s">
        <v>25</v>
      </c>
      <c r="F23" s="3"/>
      <c r="G23" s="3"/>
      <c r="H23" s="3">
        <f>SYNTHESE!H46</f>
        <v>612</v>
      </c>
      <c r="I23" s="50" t="s">
        <v>25</v>
      </c>
      <c r="J23" s="49"/>
      <c r="K23" s="68"/>
      <c r="L23" s="4"/>
      <c r="M23" s="5"/>
      <c r="N23" s="5"/>
      <c r="O23" s="31"/>
      <c r="P23" s="5">
        <f t="shared" si="7"/>
        <v>0</v>
      </c>
      <c r="Q23" s="15"/>
      <c r="R23" s="60">
        <f t="shared" si="4"/>
        <v>0</v>
      </c>
      <c r="S23" s="63"/>
      <c r="T23" s="32">
        <f t="shared" si="0"/>
        <v>0</v>
      </c>
      <c r="U23" s="31"/>
      <c r="V23" s="5">
        <f t="shared" si="8"/>
        <v>0</v>
      </c>
      <c r="W23" s="15"/>
      <c r="X23" s="60">
        <f t="shared" si="5"/>
        <v>0</v>
      </c>
      <c r="Y23" s="15">
        <v>1</v>
      </c>
      <c r="Z23" s="5">
        <f t="shared" si="9"/>
        <v>918</v>
      </c>
      <c r="AA23" s="31"/>
      <c r="AB23" s="32">
        <f t="shared" si="10"/>
        <v>0</v>
      </c>
      <c r="AC23" s="49"/>
      <c r="AD23" s="32">
        <f t="shared" si="6"/>
        <v>0</v>
      </c>
      <c r="AE23" s="41"/>
      <c r="AF23" s="65"/>
      <c r="AG23" s="41"/>
      <c r="AH23" s="65"/>
      <c r="AI23" s="70">
        <f t="shared" si="1"/>
        <v>7416</v>
      </c>
      <c r="AJ23" s="72">
        <f t="shared" si="2"/>
        <v>1530</v>
      </c>
      <c r="AK23" s="53"/>
      <c r="AM23" s="6">
        <f t="shared" si="3"/>
        <v>8946</v>
      </c>
      <c r="AN23" s="6"/>
      <c r="AO23" s="6"/>
    </row>
    <row r="24" spans="1:41" x14ac:dyDescent="0.25">
      <c r="A24" s="38" t="s">
        <v>19</v>
      </c>
      <c r="B24" s="3"/>
      <c r="C24" s="3"/>
      <c r="D24" s="3">
        <f>SYNTHESE!C49</f>
        <v>1320</v>
      </c>
      <c r="E24" s="26" t="s">
        <v>19</v>
      </c>
      <c r="F24" s="3"/>
      <c r="G24" s="3"/>
      <c r="H24" s="3">
        <f>SYNTHESE!H49</f>
        <v>594</v>
      </c>
      <c r="I24" s="50" t="s">
        <v>19</v>
      </c>
      <c r="J24" s="49"/>
      <c r="K24" s="68">
        <v>44763</v>
      </c>
      <c r="L24" s="4"/>
      <c r="M24" s="5"/>
      <c r="N24" s="5">
        <v>1300</v>
      </c>
      <c r="O24" s="31"/>
      <c r="P24" s="5">
        <f t="shared" si="7"/>
        <v>0</v>
      </c>
      <c r="Q24" s="15"/>
      <c r="R24" s="60">
        <f t="shared" si="4"/>
        <v>0</v>
      </c>
      <c r="S24" s="63"/>
      <c r="T24" s="32">
        <f t="shared" si="0"/>
        <v>0</v>
      </c>
      <c r="U24" s="31"/>
      <c r="V24" s="5">
        <f t="shared" si="8"/>
        <v>0</v>
      </c>
      <c r="W24" s="15"/>
      <c r="X24" s="60">
        <f t="shared" si="5"/>
        <v>0</v>
      </c>
      <c r="Y24" s="15"/>
      <c r="Z24" s="5">
        <f t="shared" si="9"/>
        <v>0</v>
      </c>
      <c r="AA24" s="31"/>
      <c r="AB24" s="32">
        <f t="shared" si="10"/>
        <v>0</v>
      </c>
      <c r="AC24" s="49"/>
      <c r="AD24" s="32">
        <f t="shared" si="6"/>
        <v>0</v>
      </c>
      <c r="AE24" s="41"/>
      <c r="AF24" s="65"/>
      <c r="AG24" s="41"/>
      <c r="AH24" s="65"/>
      <c r="AI24" s="70">
        <f t="shared" si="1"/>
        <v>1320</v>
      </c>
      <c r="AJ24" s="72">
        <f t="shared" si="2"/>
        <v>1894</v>
      </c>
      <c r="AK24" s="53"/>
      <c r="AM24" s="6">
        <f t="shared" si="3"/>
        <v>3214</v>
      </c>
      <c r="AN24" s="6"/>
      <c r="AO24" s="6"/>
    </row>
    <row r="25" spans="1:41" x14ac:dyDescent="0.25">
      <c r="A25" s="38" t="s">
        <v>92</v>
      </c>
      <c r="B25" s="3"/>
      <c r="C25" s="3"/>
      <c r="D25" s="3"/>
      <c r="E25" s="26" t="s">
        <v>92</v>
      </c>
      <c r="F25" s="3"/>
      <c r="G25" s="3"/>
      <c r="H25" s="3">
        <f>SYNTHESE!H47</f>
        <v>276</v>
      </c>
      <c r="I25" s="50" t="s">
        <v>92</v>
      </c>
      <c r="J25" s="49"/>
      <c r="K25" s="68"/>
      <c r="L25" s="4"/>
      <c r="M25" s="5"/>
      <c r="N25" s="5"/>
      <c r="O25" s="31"/>
      <c r="P25" s="5">
        <f>+O25*1560</f>
        <v>0</v>
      </c>
      <c r="Q25" s="15"/>
      <c r="R25" s="60">
        <f t="shared" si="4"/>
        <v>0</v>
      </c>
      <c r="S25" s="63"/>
      <c r="T25" s="32">
        <f>S25*918</f>
        <v>0</v>
      </c>
      <c r="U25" s="31"/>
      <c r="V25" s="5">
        <f t="shared" si="8"/>
        <v>0</v>
      </c>
      <c r="W25" s="15"/>
      <c r="X25" s="60">
        <f t="shared" si="5"/>
        <v>0</v>
      </c>
      <c r="Y25" s="15"/>
      <c r="Z25" s="5">
        <f t="shared" si="9"/>
        <v>0</v>
      </c>
      <c r="AA25" s="31"/>
      <c r="AB25" s="32">
        <f t="shared" si="10"/>
        <v>0</v>
      </c>
      <c r="AC25" s="49"/>
      <c r="AD25" s="32">
        <f t="shared" si="6"/>
        <v>0</v>
      </c>
      <c r="AE25" s="41"/>
      <c r="AF25" s="65"/>
      <c r="AG25" s="41"/>
      <c r="AH25" s="65"/>
      <c r="AI25" s="70"/>
      <c r="AJ25" s="72">
        <f t="shared" si="2"/>
        <v>276</v>
      </c>
      <c r="AK25" s="53"/>
      <c r="AM25" s="6">
        <f t="shared" si="3"/>
        <v>276</v>
      </c>
      <c r="AN25" s="6"/>
      <c r="AO25" s="6"/>
    </row>
    <row r="26" spans="1:41" x14ac:dyDescent="0.25">
      <c r="A26" s="38" t="s">
        <v>14</v>
      </c>
      <c r="B26" s="3"/>
      <c r="C26" s="3"/>
      <c r="D26" s="3">
        <f>SYNTHESE!C43</f>
        <v>4056</v>
      </c>
      <c r="E26" s="26" t="s">
        <v>14</v>
      </c>
      <c r="F26" s="3"/>
      <c r="G26" s="3"/>
      <c r="H26" s="3">
        <f>SYNTHESE!H43</f>
        <v>918</v>
      </c>
      <c r="I26" s="50" t="s">
        <v>14</v>
      </c>
      <c r="J26" s="49"/>
      <c r="K26" s="68"/>
      <c r="L26" s="4"/>
      <c r="M26" s="5"/>
      <c r="N26" s="5"/>
      <c r="O26" s="31"/>
      <c r="P26" s="5">
        <f t="shared" si="7"/>
        <v>0</v>
      </c>
      <c r="Q26" s="15"/>
      <c r="R26" s="60">
        <f t="shared" si="4"/>
        <v>0</v>
      </c>
      <c r="S26" s="63"/>
      <c r="T26" s="32">
        <f t="shared" si="0"/>
        <v>0</v>
      </c>
      <c r="U26" s="31"/>
      <c r="V26" s="5">
        <f t="shared" si="8"/>
        <v>0</v>
      </c>
      <c r="W26" s="15"/>
      <c r="X26" s="60">
        <f t="shared" si="5"/>
        <v>0</v>
      </c>
      <c r="Y26" s="15"/>
      <c r="Z26" s="5">
        <f t="shared" si="9"/>
        <v>0</v>
      </c>
      <c r="AA26" s="31"/>
      <c r="AB26" s="32">
        <f t="shared" si="10"/>
        <v>0</v>
      </c>
      <c r="AC26" s="49"/>
      <c r="AD26" s="32">
        <f t="shared" si="6"/>
        <v>0</v>
      </c>
      <c r="AE26" s="41"/>
      <c r="AF26" s="65"/>
      <c r="AG26" s="41"/>
      <c r="AH26" s="65"/>
      <c r="AI26" s="70">
        <f t="shared" si="1"/>
        <v>4056</v>
      </c>
      <c r="AJ26" s="72">
        <f t="shared" si="2"/>
        <v>918</v>
      </c>
      <c r="AK26" s="53"/>
      <c r="AM26" s="6">
        <f t="shared" si="3"/>
        <v>4974</v>
      </c>
      <c r="AN26" s="6"/>
      <c r="AO26" s="6"/>
    </row>
    <row r="27" spans="1:41" x14ac:dyDescent="0.25">
      <c r="A27" s="39" t="s">
        <v>75</v>
      </c>
      <c r="B27" s="3"/>
      <c r="C27" s="3"/>
      <c r="D27" s="3">
        <f>SYNTHESE!C50</f>
        <v>401</v>
      </c>
      <c r="E27" s="26" t="s">
        <v>75</v>
      </c>
      <c r="F27" s="3"/>
      <c r="G27" s="3"/>
      <c r="H27" s="3">
        <f>SYNTHESE!H50</f>
        <v>612</v>
      </c>
      <c r="I27" s="50" t="s">
        <v>75</v>
      </c>
      <c r="J27" s="49">
        <f>stef!E48</f>
        <v>0</v>
      </c>
      <c r="K27" s="68">
        <v>44762</v>
      </c>
      <c r="L27" s="4"/>
      <c r="M27" s="5"/>
      <c r="N27" s="5">
        <v>2220</v>
      </c>
      <c r="O27" s="31"/>
      <c r="P27" s="5">
        <f>+O27*1560</f>
        <v>0</v>
      </c>
      <c r="Q27" s="15"/>
      <c r="R27" s="60">
        <f t="shared" si="4"/>
        <v>0</v>
      </c>
      <c r="S27" s="63">
        <v>1</v>
      </c>
      <c r="T27" s="32">
        <f>S27*918</f>
        <v>918</v>
      </c>
      <c r="U27" s="31"/>
      <c r="V27" s="5">
        <f t="shared" si="8"/>
        <v>0</v>
      </c>
      <c r="W27" s="15"/>
      <c r="X27" s="60">
        <f t="shared" si="5"/>
        <v>0</v>
      </c>
      <c r="Y27" s="15"/>
      <c r="Z27" s="5">
        <f t="shared" si="9"/>
        <v>0</v>
      </c>
      <c r="AA27" s="31"/>
      <c r="AB27" s="32">
        <f t="shared" si="10"/>
        <v>0</v>
      </c>
      <c r="AC27" s="49"/>
      <c r="AD27" s="32">
        <f t="shared" si="6"/>
        <v>0</v>
      </c>
      <c r="AE27" s="41"/>
      <c r="AF27" s="65"/>
      <c r="AG27" s="41"/>
      <c r="AH27" s="65"/>
      <c r="AI27" s="70">
        <f t="shared" si="1"/>
        <v>1319</v>
      </c>
      <c r="AJ27" s="73">
        <f>+H27-T27+N27+Z27-AB27+AD27</f>
        <v>1914</v>
      </c>
      <c r="AK27" s="58">
        <f>+stef!E53-AD27+AB27</f>
        <v>918</v>
      </c>
      <c r="AM27" s="6">
        <f t="shared" si="3"/>
        <v>4151</v>
      </c>
      <c r="AN27" s="6"/>
      <c r="AO27" s="6"/>
    </row>
    <row r="28" spans="1:41" x14ac:dyDescent="0.25">
      <c r="A28" s="38" t="s">
        <v>23</v>
      </c>
      <c r="B28" s="3"/>
      <c r="C28" s="3"/>
      <c r="D28" s="3">
        <f>SYNTHESE!C51</f>
        <v>3168</v>
      </c>
      <c r="E28" s="26" t="s">
        <v>23</v>
      </c>
      <c r="F28" s="3"/>
      <c r="G28" s="3"/>
      <c r="H28" s="3">
        <f>SYNTHESE!H51</f>
        <v>1242</v>
      </c>
      <c r="I28" s="50" t="s">
        <v>23</v>
      </c>
      <c r="J28" s="49">
        <f>stef!E50</f>
        <v>0</v>
      </c>
      <c r="K28" s="68"/>
      <c r="L28" s="4"/>
      <c r="M28" s="5"/>
      <c r="N28" s="5"/>
      <c r="O28" s="31"/>
      <c r="P28" s="5">
        <f t="shared" si="7"/>
        <v>0</v>
      </c>
      <c r="Q28" s="15"/>
      <c r="R28" s="60">
        <f t="shared" si="4"/>
        <v>0</v>
      </c>
      <c r="S28" s="63"/>
      <c r="T28" s="32">
        <f t="shared" si="0"/>
        <v>0</v>
      </c>
      <c r="U28" s="31"/>
      <c r="V28" s="5">
        <f t="shared" si="8"/>
        <v>0</v>
      </c>
      <c r="W28" s="15"/>
      <c r="X28" s="60">
        <f t="shared" si="5"/>
        <v>0</v>
      </c>
      <c r="Y28" s="15"/>
      <c r="Z28" s="5">
        <f t="shared" si="9"/>
        <v>0</v>
      </c>
      <c r="AA28" s="31"/>
      <c r="AB28" s="32">
        <f t="shared" si="10"/>
        <v>0</v>
      </c>
      <c r="AC28" s="49"/>
      <c r="AD28" s="32">
        <f t="shared" si="6"/>
        <v>0</v>
      </c>
      <c r="AE28" s="41"/>
      <c r="AF28" s="65"/>
      <c r="AG28" s="41"/>
      <c r="AH28" s="65"/>
      <c r="AI28" s="70">
        <f t="shared" si="1"/>
        <v>3168</v>
      </c>
      <c r="AJ28" s="73">
        <f t="shared" ref="AJ28:AJ40" si="11">+H28-T28+N28+Z28-AB28+AD28</f>
        <v>1242</v>
      </c>
      <c r="AK28" s="58">
        <f>+stef!E58-AD28+AB28</f>
        <v>918</v>
      </c>
      <c r="AM28" s="6">
        <f t="shared" si="3"/>
        <v>5328</v>
      </c>
      <c r="AN28" s="6"/>
      <c r="AO28" s="6"/>
    </row>
    <row r="29" spans="1:41" x14ac:dyDescent="0.25">
      <c r="A29" s="38" t="s">
        <v>41</v>
      </c>
      <c r="B29" s="3"/>
      <c r="C29" s="3"/>
      <c r="D29" s="3"/>
      <c r="E29" s="27" t="s">
        <v>41</v>
      </c>
      <c r="F29" s="3"/>
      <c r="G29" s="3"/>
      <c r="H29" s="3">
        <f>SYNTHESE!H52</f>
        <v>1932</v>
      </c>
      <c r="I29" s="51" t="s">
        <v>41</v>
      </c>
      <c r="J29" s="49"/>
      <c r="K29" s="68"/>
      <c r="L29" s="4"/>
      <c r="M29" s="5"/>
      <c r="N29" s="5"/>
      <c r="O29" s="45"/>
      <c r="P29" s="5">
        <f>+O29*1560</f>
        <v>0</v>
      </c>
      <c r="Q29" s="15"/>
      <c r="R29" s="60">
        <f t="shared" si="4"/>
        <v>0</v>
      </c>
      <c r="S29" s="63"/>
      <c r="T29" s="32">
        <f>S29*918</f>
        <v>0</v>
      </c>
      <c r="U29" s="45"/>
      <c r="V29" s="5">
        <f t="shared" si="8"/>
        <v>0</v>
      </c>
      <c r="W29" s="15"/>
      <c r="X29" s="60">
        <f t="shared" si="5"/>
        <v>0</v>
      </c>
      <c r="Y29" s="15"/>
      <c r="Z29" s="5">
        <f t="shared" si="9"/>
        <v>0</v>
      </c>
      <c r="AA29" s="31"/>
      <c r="AB29" s="32">
        <f t="shared" si="10"/>
        <v>0</v>
      </c>
      <c r="AC29" s="49"/>
      <c r="AD29" s="32">
        <f t="shared" si="6"/>
        <v>0</v>
      </c>
      <c r="AE29" s="41"/>
      <c r="AF29" s="65"/>
      <c r="AG29" s="41"/>
      <c r="AH29" s="65"/>
      <c r="AI29" s="70"/>
      <c r="AJ29" s="73">
        <f t="shared" si="11"/>
        <v>1932</v>
      </c>
      <c r="AK29" s="53"/>
      <c r="AM29" s="6">
        <f t="shared" si="3"/>
        <v>1932</v>
      </c>
      <c r="AN29" s="6"/>
      <c r="AO29" s="6"/>
    </row>
    <row r="30" spans="1:41" x14ac:dyDescent="0.25">
      <c r="A30" s="38" t="s">
        <v>15</v>
      </c>
      <c r="B30" s="3"/>
      <c r="C30" s="3"/>
      <c r="D30" s="3">
        <f>SYNTHESE!C53</f>
        <v>1644</v>
      </c>
      <c r="E30" s="26" t="s">
        <v>15</v>
      </c>
      <c r="F30" s="3"/>
      <c r="G30" s="3"/>
      <c r="H30" s="3">
        <f>SYNTHESE!H53</f>
        <v>756</v>
      </c>
      <c r="I30" s="50" t="s">
        <v>15</v>
      </c>
      <c r="J30" s="49"/>
      <c r="K30" s="68">
        <v>44763</v>
      </c>
      <c r="L30" s="4"/>
      <c r="M30" s="5"/>
      <c r="N30" s="5">
        <v>4570</v>
      </c>
      <c r="O30" s="31"/>
      <c r="P30" s="5">
        <f t="shared" si="7"/>
        <v>0</v>
      </c>
      <c r="Q30" s="15"/>
      <c r="R30" s="60">
        <f t="shared" si="4"/>
        <v>0</v>
      </c>
      <c r="S30" s="63"/>
      <c r="T30" s="32">
        <f t="shared" si="0"/>
        <v>0</v>
      </c>
      <c r="U30" s="31"/>
      <c r="V30" s="5">
        <f t="shared" si="8"/>
        <v>0</v>
      </c>
      <c r="W30" s="15"/>
      <c r="X30" s="60">
        <f t="shared" si="5"/>
        <v>0</v>
      </c>
      <c r="Y30" s="15"/>
      <c r="Z30" s="5">
        <f t="shared" si="9"/>
        <v>0</v>
      </c>
      <c r="AA30" s="31"/>
      <c r="AB30" s="32">
        <f t="shared" si="10"/>
        <v>0</v>
      </c>
      <c r="AC30" s="49"/>
      <c r="AD30" s="32">
        <f t="shared" si="6"/>
        <v>0</v>
      </c>
      <c r="AE30" s="41"/>
      <c r="AF30" s="65"/>
      <c r="AG30" s="41"/>
      <c r="AH30" s="65"/>
      <c r="AI30" s="70">
        <f t="shared" si="1"/>
        <v>1644</v>
      </c>
      <c r="AJ30" s="73">
        <f t="shared" si="11"/>
        <v>5326</v>
      </c>
      <c r="AK30" s="53"/>
      <c r="AM30" s="6">
        <f t="shared" si="3"/>
        <v>6970</v>
      </c>
      <c r="AN30" s="6"/>
      <c r="AO30" s="6"/>
    </row>
    <row r="31" spans="1:41" x14ac:dyDescent="0.25">
      <c r="A31" s="38" t="s">
        <v>2</v>
      </c>
      <c r="B31" s="3"/>
      <c r="C31" s="3"/>
      <c r="D31" s="3">
        <f>SYNTHESE!C54</f>
        <v>570</v>
      </c>
      <c r="E31" s="26" t="s">
        <v>2</v>
      </c>
      <c r="F31" s="3"/>
      <c r="G31" s="3"/>
      <c r="H31" s="3">
        <f>SYNTHESE!H54</f>
        <v>7716</v>
      </c>
      <c r="I31" s="50" t="s">
        <v>2</v>
      </c>
      <c r="J31" s="49">
        <f>stef!E53</f>
        <v>918</v>
      </c>
      <c r="K31" s="68"/>
      <c r="L31" s="4"/>
      <c r="M31" s="5"/>
      <c r="N31" s="5"/>
      <c r="O31" s="31"/>
      <c r="P31" s="5">
        <f t="shared" si="7"/>
        <v>0</v>
      </c>
      <c r="Q31" s="15"/>
      <c r="R31" s="60">
        <f t="shared" si="4"/>
        <v>0</v>
      </c>
      <c r="S31" s="63">
        <v>5</v>
      </c>
      <c r="T31" s="32">
        <f t="shared" si="0"/>
        <v>4590</v>
      </c>
      <c r="U31" s="31"/>
      <c r="V31" s="5">
        <f t="shared" si="8"/>
        <v>0</v>
      </c>
      <c r="W31" s="15"/>
      <c r="X31" s="60">
        <f t="shared" si="5"/>
        <v>0</v>
      </c>
      <c r="Y31" s="15"/>
      <c r="Z31" s="5">
        <f t="shared" si="9"/>
        <v>0</v>
      </c>
      <c r="AA31" s="31">
        <v>2</v>
      </c>
      <c r="AB31" s="32">
        <f t="shared" si="10"/>
        <v>1836</v>
      </c>
      <c r="AC31" s="49"/>
      <c r="AD31" s="32">
        <f t="shared" si="6"/>
        <v>0</v>
      </c>
      <c r="AE31" s="41"/>
      <c r="AF31" s="65"/>
      <c r="AG31" s="41"/>
      <c r="AH31" s="65"/>
      <c r="AI31" s="71">
        <f t="shared" si="1"/>
        <v>5160</v>
      </c>
      <c r="AJ31" s="73">
        <f t="shared" si="11"/>
        <v>1290</v>
      </c>
      <c r="AK31" s="58">
        <f>+stef!E61-AD31+AB31</f>
        <v>4590</v>
      </c>
      <c r="AM31" s="6">
        <f t="shared" si="3"/>
        <v>11040</v>
      </c>
      <c r="AN31" s="6"/>
      <c r="AO31" s="6"/>
    </row>
    <row r="32" spans="1:41" x14ac:dyDescent="0.25">
      <c r="A32" s="38" t="s">
        <v>3</v>
      </c>
      <c r="B32" s="3"/>
      <c r="C32" s="3"/>
      <c r="D32" s="3">
        <f>SYNTHESE!C55</f>
        <v>2580</v>
      </c>
      <c r="E32" s="26" t="s">
        <v>3</v>
      </c>
      <c r="F32" s="3"/>
      <c r="G32" s="3"/>
      <c r="H32" s="3">
        <f>SYNTHESE!H55</f>
        <v>942</v>
      </c>
      <c r="I32" s="50" t="s">
        <v>3</v>
      </c>
      <c r="J32" s="49"/>
      <c r="K32" s="68"/>
      <c r="L32" s="4"/>
      <c r="M32" s="5"/>
      <c r="N32" s="5"/>
      <c r="O32" s="31"/>
      <c r="P32" s="5">
        <f t="shared" si="7"/>
        <v>0</v>
      </c>
      <c r="Q32" s="15"/>
      <c r="R32" s="60">
        <f t="shared" si="4"/>
        <v>0</v>
      </c>
      <c r="S32" s="63"/>
      <c r="T32" s="32">
        <f>S32*918</f>
        <v>0</v>
      </c>
      <c r="U32" s="31"/>
      <c r="V32" s="5">
        <f t="shared" si="8"/>
        <v>0</v>
      </c>
      <c r="W32" s="15"/>
      <c r="X32" s="60">
        <f t="shared" si="5"/>
        <v>0</v>
      </c>
      <c r="Y32" s="15"/>
      <c r="Z32" s="5">
        <f t="shared" si="9"/>
        <v>0</v>
      </c>
      <c r="AA32" s="31"/>
      <c r="AB32" s="32">
        <f t="shared" si="10"/>
        <v>0</v>
      </c>
      <c r="AC32" s="49"/>
      <c r="AD32" s="32">
        <f t="shared" si="6"/>
        <v>0</v>
      </c>
      <c r="AE32" s="41"/>
      <c r="AF32" s="65"/>
      <c r="AG32" s="41"/>
      <c r="AH32" s="65"/>
      <c r="AI32" s="70">
        <f t="shared" si="1"/>
        <v>2580</v>
      </c>
      <c r="AJ32" s="73">
        <f t="shared" si="11"/>
        <v>942</v>
      </c>
      <c r="AK32" s="53"/>
      <c r="AM32" s="6">
        <f t="shared" si="3"/>
        <v>3522</v>
      </c>
      <c r="AN32" s="6"/>
      <c r="AO32" s="6"/>
    </row>
    <row r="33" spans="1:41" x14ac:dyDescent="0.25">
      <c r="A33" s="38" t="s">
        <v>17</v>
      </c>
      <c r="B33" s="3"/>
      <c r="C33" s="3"/>
      <c r="D33" s="3">
        <f>SYNTHESE!C56</f>
        <v>354</v>
      </c>
      <c r="E33" s="26" t="s">
        <v>17</v>
      </c>
      <c r="F33" s="3">
        <f>SYNTHESE!H32</f>
        <v>1812</v>
      </c>
      <c r="G33" s="3"/>
      <c r="H33" s="3">
        <f>SYNTHESE!H56</f>
        <v>114</v>
      </c>
      <c r="I33" s="50" t="s">
        <v>17</v>
      </c>
      <c r="J33" s="49">
        <f>stef!E55</f>
        <v>0</v>
      </c>
      <c r="K33" s="68">
        <v>44762</v>
      </c>
      <c r="L33" s="4"/>
      <c r="M33" s="5"/>
      <c r="N33" s="5">
        <v>2300</v>
      </c>
      <c r="O33" s="31"/>
      <c r="P33" s="5">
        <f t="shared" si="7"/>
        <v>0</v>
      </c>
      <c r="Q33" s="15"/>
      <c r="R33" s="60">
        <f t="shared" si="4"/>
        <v>0</v>
      </c>
      <c r="S33" s="63">
        <v>1</v>
      </c>
      <c r="T33" s="32">
        <f t="shared" si="0"/>
        <v>918</v>
      </c>
      <c r="U33" s="31"/>
      <c r="V33" s="5">
        <f t="shared" si="8"/>
        <v>0</v>
      </c>
      <c r="W33" s="15"/>
      <c r="X33" s="60">
        <f t="shared" si="5"/>
        <v>0</v>
      </c>
      <c r="Y33" s="15"/>
      <c r="Z33" s="5">
        <f t="shared" si="9"/>
        <v>0</v>
      </c>
      <c r="AA33" s="31"/>
      <c r="AB33" s="32">
        <f t="shared" si="10"/>
        <v>0</v>
      </c>
      <c r="AC33" s="49"/>
      <c r="AD33" s="32">
        <f t="shared" si="6"/>
        <v>0</v>
      </c>
      <c r="AE33" s="41"/>
      <c r="AF33" s="65">
        <f>+F33-(P33)+L33+V33</f>
        <v>1812</v>
      </c>
      <c r="AG33" s="41"/>
      <c r="AH33" s="65"/>
      <c r="AI33" s="70">
        <f t="shared" si="1"/>
        <v>1272</v>
      </c>
      <c r="AJ33" s="73">
        <f t="shared" si="11"/>
        <v>1496</v>
      </c>
      <c r="AK33" s="58">
        <f>+stef!E63-AD33+AB33</f>
        <v>918</v>
      </c>
      <c r="AM33" s="6">
        <f t="shared" si="3"/>
        <v>3686</v>
      </c>
      <c r="AN33" s="6">
        <f>AF33+AE33</f>
        <v>1812</v>
      </c>
      <c r="AO33" s="6"/>
    </row>
    <row r="34" spans="1:41" x14ac:dyDescent="0.25">
      <c r="A34" s="38" t="s">
        <v>1</v>
      </c>
      <c r="B34" s="3"/>
      <c r="C34" s="3"/>
      <c r="D34" s="3">
        <f>SYNTHESE!C57</f>
        <v>1158</v>
      </c>
      <c r="E34" s="26" t="s">
        <v>1</v>
      </c>
      <c r="F34" s="3"/>
      <c r="G34" s="3"/>
      <c r="H34" s="3">
        <f>SYNTHESE!H57</f>
        <v>1404</v>
      </c>
      <c r="I34" s="50" t="s">
        <v>1</v>
      </c>
      <c r="J34" s="49"/>
      <c r="K34" s="68">
        <v>44761</v>
      </c>
      <c r="L34" s="4"/>
      <c r="M34" s="5"/>
      <c r="N34" s="5">
        <v>1250</v>
      </c>
      <c r="O34" s="31"/>
      <c r="P34" s="5">
        <f t="shared" si="7"/>
        <v>0</v>
      </c>
      <c r="Q34" s="15"/>
      <c r="R34" s="60">
        <f t="shared" si="4"/>
        <v>0</v>
      </c>
      <c r="S34" s="63"/>
      <c r="T34" s="32">
        <f>S34*918</f>
        <v>0</v>
      </c>
      <c r="U34" s="31"/>
      <c r="V34" s="5">
        <f t="shared" si="8"/>
        <v>0</v>
      </c>
      <c r="W34" s="15"/>
      <c r="X34" s="60">
        <f t="shared" si="5"/>
        <v>0</v>
      </c>
      <c r="Y34" s="15"/>
      <c r="Z34" s="5">
        <f t="shared" si="9"/>
        <v>0</v>
      </c>
      <c r="AA34" s="31"/>
      <c r="AB34" s="32">
        <f t="shared" si="10"/>
        <v>0</v>
      </c>
      <c r="AC34" s="49"/>
      <c r="AD34" s="32">
        <f t="shared" si="6"/>
        <v>0</v>
      </c>
      <c r="AE34" s="41"/>
      <c r="AF34" s="65"/>
      <c r="AG34" s="41"/>
      <c r="AH34" s="65"/>
      <c r="AI34" s="70">
        <f t="shared" si="1"/>
        <v>1158</v>
      </c>
      <c r="AJ34" s="73">
        <f t="shared" si="11"/>
        <v>2654</v>
      </c>
      <c r="AK34" s="53"/>
      <c r="AM34" s="6">
        <f t="shared" si="3"/>
        <v>3812</v>
      </c>
      <c r="AN34" s="6"/>
      <c r="AO34" s="6"/>
    </row>
    <row r="35" spans="1:41" x14ac:dyDescent="0.25">
      <c r="A35" s="38" t="s">
        <v>22</v>
      </c>
      <c r="B35" s="3"/>
      <c r="C35" s="3"/>
      <c r="D35" s="3">
        <f>SYNTHESE!C58</f>
        <v>7422</v>
      </c>
      <c r="E35" s="26" t="s">
        <v>22</v>
      </c>
      <c r="F35" s="3"/>
      <c r="G35" s="3"/>
      <c r="H35" s="3">
        <f>SYNTHESE!H58</f>
        <v>204</v>
      </c>
      <c r="I35" s="50" t="s">
        <v>22</v>
      </c>
      <c r="J35" s="49"/>
      <c r="K35" s="68">
        <v>44764</v>
      </c>
      <c r="L35" s="4"/>
      <c r="M35" s="5"/>
      <c r="N35" s="5">
        <v>6320</v>
      </c>
      <c r="O35" s="31"/>
      <c r="P35" s="5">
        <f t="shared" si="7"/>
        <v>0</v>
      </c>
      <c r="Q35" s="15"/>
      <c r="R35" s="60">
        <f t="shared" si="4"/>
        <v>0</v>
      </c>
      <c r="S35" s="63"/>
      <c r="T35" s="32">
        <f t="shared" si="0"/>
        <v>0</v>
      </c>
      <c r="U35" s="31"/>
      <c r="V35" s="5">
        <f t="shared" si="8"/>
        <v>0</v>
      </c>
      <c r="W35" s="15"/>
      <c r="X35" s="60">
        <f t="shared" si="5"/>
        <v>0</v>
      </c>
      <c r="Y35" s="15">
        <v>1</v>
      </c>
      <c r="Z35" s="5">
        <f t="shared" si="9"/>
        <v>918</v>
      </c>
      <c r="AA35" s="31"/>
      <c r="AB35" s="32">
        <f t="shared" si="10"/>
        <v>0</v>
      </c>
      <c r="AC35" s="49"/>
      <c r="AD35" s="32">
        <f t="shared" si="6"/>
        <v>0</v>
      </c>
      <c r="AE35" s="41"/>
      <c r="AF35" s="65"/>
      <c r="AG35" s="41"/>
      <c r="AH35" s="65"/>
      <c r="AI35" s="70">
        <f t="shared" si="1"/>
        <v>6504</v>
      </c>
      <c r="AJ35" s="73">
        <f t="shared" si="11"/>
        <v>7442</v>
      </c>
      <c r="AK35" s="53"/>
      <c r="AM35" s="6">
        <f t="shared" si="3"/>
        <v>13946</v>
      </c>
      <c r="AN35" s="6"/>
      <c r="AO35" s="6"/>
    </row>
    <row r="36" spans="1:41" x14ac:dyDescent="0.25">
      <c r="A36" s="39" t="s">
        <v>60</v>
      </c>
      <c r="B36" s="3"/>
      <c r="C36" s="3"/>
      <c r="D36" s="3">
        <f>SYNTHESE!C60</f>
        <v>4236</v>
      </c>
      <c r="E36" s="27" t="s">
        <v>60</v>
      </c>
      <c r="F36" s="3"/>
      <c r="G36" s="3"/>
      <c r="H36" s="3">
        <f>SYNTHESE!H60</f>
        <v>846</v>
      </c>
      <c r="I36" s="51" t="s">
        <v>60</v>
      </c>
      <c r="J36" s="49"/>
      <c r="K36" s="68"/>
      <c r="L36" s="4"/>
      <c r="M36" s="5"/>
      <c r="N36" s="5"/>
      <c r="O36" s="31"/>
      <c r="P36" s="5">
        <f t="shared" si="7"/>
        <v>0</v>
      </c>
      <c r="Q36" s="15"/>
      <c r="R36" s="60">
        <f t="shared" si="4"/>
        <v>0</v>
      </c>
      <c r="S36" s="63"/>
      <c r="T36" s="32">
        <f t="shared" si="0"/>
        <v>0</v>
      </c>
      <c r="U36" s="31"/>
      <c r="V36" s="5">
        <f t="shared" si="8"/>
        <v>0</v>
      </c>
      <c r="W36" s="15"/>
      <c r="X36" s="60">
        <f t="shared" si="5"/>
        <v>0</v>
      </c>
      <c r="Y36" s="15"/>
      <c r="Z36" s="5">
        <f t="shared" si="9"/>
        <v>0</v>
      </c>
      <c r="AA36" s="31"/>
      <c r="AB36" s="32">
        <f t="shared" si="10"/>
        <v>0</v>
      </c>
      <c r="AC36" s="49"/>
      <c r="AD36" s="32">
        <f t="shared" si="6"/>
        <v>0</v>
      </c>
      <c r="AE36" s="41"/>
      <c r="AF36" s="65"/>
      <c r="AG36" s="41"/>
      <c r="AH36" s="65"/>
      <c r="AI36" s="70">
        <f t="shared" si="1"/>
        <v>4236</v>
      </c>
      <c r="AJ36" s="73">
        <f t="shared" si="11"/>
        <v>846</v>
      </c>
      <c r="AK36" s="53"/>
      <c r="AM36" s="6">
        <f t="shared" si="3"/>
        <v>5082</v>
      </c>
      <c r="AN36" s="6"/>
      <c r="AO36" s="6"/>
    </row>
    <row r="37" spans="1:41" x14ac:dyDescent="0.25">
      <c r="A37" s="44" t="s">
        <v>62</v>
      </c>
      <c r="B37" s="3"/>
      <c r="C37" s="3"/>
      <c r="D37" s="3">
        <f>SYNTHESE!C11</f>
        <v>4236</v>
      </c>
      <c r="E37" s="43" t="s">
        <v>62</v>
      </c>
      <c r="F37" s="3"/>
      <c r="G37" s="3"/>
      <c r="H37" s="3">
        <f>SYNTHESE!H11</f>
        <v>660</v>
      </c>
      <c r="I37" s="43" t="s">
        <v>62</v>
      </c>
      <c r="J37" s="49"/>
      <c r="K37" s="68"/>
      <c r="L37" s="4"/>
      <c r="M37" s="5"/>
      <c r="N37" s="5"/>
      <c r="O37" s="31"/>
      <c r="P37" s="5">
        <f t="shared" si="7"/>
        <v>0</v>
      </c>
      <c r="Q37" s="15"/>
      <c r="R37" s="60">
        <f t="shared" si="4"/>
        <v>0</v>
      </c>
      <c r="S37" s="63"/>
      <c r="T37" s="32">
        <f t="shared" si="0"/>
        <v>0</v>
      </c>
      <c r="U37" s="31"/>
      <c r="V37" s="5">
        <f t="shared" si="8"/>
        <v>0</v>
      </c>
      <c r="W37" s="15"/>
      <c r="X37" s="60">
        <f t="shared" si="5"/>
        <v>0</v>
      </c>
      <c r="Y37" s="15"/>
      <c r="Z37" s="5">
        <f t="shared" si="9"/>
        <v>0</v>
      </c>
      <c r="AA37" s="31"/>
      <c r="AB37" s="32">
        <f t="shared" si="10"/>
        <v>0</v>
      </c>
      <c r="AC37" s="49"/>
      <c r="AD37" s="32">
        <f t="shared" si="6"/>
        <v>0</v>
      </c>
      <c r="AE37" s="41"/>
      <c r="AF37" s="65"/>
      <c r="AG37" s="41"/>
      <c r="AH37" s="65"/>
      <c r="AI37" s="70">
        <f t="shared" si="1"/>
        <v>4236</v>
      </c>
      <c r="AJ37" s="73">
        <f t="shared" si="11"/>
        <v>660</v>
      </c>
      <c r="AK37" s="53"/>
      <c r="AM37" s="6">
        <f t="shared" si="3"/>
        <v>4896</v>
      </c>
      <c r="AN37" s="6"/>
      <c r="AO37" s="6"/>
    </row>
    <row r="38" spans="1:41" x14ac:dyDescent="0.25">
      <c r="A38" s="38" t="s">
        <v>0</v>
      </c>
      <c r="B38" s="3">
        <f>SYNTHESE!C34</f>
        <v>4224</v>
      </c>
      <c r="C38" s="3">
        <f>SYNTHESE!C22</f>
        <v>2418</v>
      </c>
      <c r="D38" s="3">
        <f>SYNTHESE!C61</f>
        <v>15900</v>
      </c>
      <c r="E38" s="26" t="s">
        <v>0</v>
      </c>
      <c r="F38" s="3">
        <f>SYNTHESE!H34</f>
        <v>9984</v>
      </c>
      <c r="G38" s="3">
        <f>SYNTHESE!H22</f>
        <v>330</v>
      </c>
      <c r="H38" s="3">
        <f>SYNTHESE!H61</f>
        <v>696</v>
      </c>
      <c r="I38" s="50" t="s">
        <v>0</v>
      </c>
      <c r="J38" s="49"/>
      <c r="K38" s="68"/>
      <c r="L38" s="4"/>
      <c r="M38" s="5"/>
      <c r="N38" s="5"/>
      <c r="O38" s="31"/>
      <c r="P38" s="5">
        <f t="shared" si="7"/>
        <v>0</v>
      </c>
      <c r="Q38" s="15"/>
      <c r="R38" s="60">
        <f t="shared" si="4"/>
        <v>0</v>
      </c>
      <c r="S38" s="63"/>
      <c r="T38" s="32">
        <f t="shared" si="0"/>
        <v>0</v>
      </c>
      <c r="U38" s="31"/>
      <c r="V38" s="5">
        <f t="shared" si="8"/>
        <v>0</v>
      </c>
      <c r="W38" s="15"/>
      <c r="X38" s="60">
        <f t="shared" si="5"/>
        <v>0</v>
      </c>
      <c r="Y38" s="15">
        <v>1</v>
      </c>
      <c r="Z38" s="5">
        <f t="shared" si="9"/>
        <v>918</v>
      </c>
      <c r="AA38" s="31"/>
      <c r="AB38" s="32">
        <f t="shared" si="10"/>
        <v>0</v>
      </c>
      <c r="AC38" s="49"/>
      <c r="AD38" s="32">
        <f t="shared" si="6"/>
        <v>0</v>
      </c>
      <c r="AE38" s="41">
        <f>B38+P38-V38</f>
        <v>4224</v>
      </c>
      <c r="AF38" s="65">
        <f>+F38-(P38)+L38+V38</f>
        <v>9984</v>
      </c>
      <c r="AG38" s="41">
        <f>C38+R38-X38</f>
        <v>2418</v>
      </c>
      <c r="AH38" s="65">
        <f>+G38-(R38)+M38+X38</f>
        <v>330</v>
      </c>
      <c r="AI38" s="70">
        <f t="shared" si="1"/>
        <v>14982</v>
      </c>
      <c r="AJ38" s="73">
        <f t="shared" si="11"/>
        <v>1614</v>
      </c>
      <c r="AK38" s="53"/>
      <c r="AM38" s="6">
        <f t="shared" si="3"/>
        <v>16596</v>
      </c>
      <c r="AN38" s="6">
        <f>AF38+AE38</f>
        <v>14208</v>
      </c>
      <c r="AO38" s="6">
        <f>AH38+AG38</f>
        <v>2748</v>
      </c>
    </row>
    <row r="39" spans="1:41" x14ac:dyDescent="0.25">
      <c r="A39" s="44" t="s">
        <v>66</v>
      </c>
      <c r="B39" s="3"/>
      <c r="C39" s="3"/>
      <c r="D39" s="3">
        <f>SYNTHESE!C12</f>
        <v>5664</v>
      </c>
      <c r="E39" s="44" t="s">
        <v>66</v>
      </c>
      <c r="F39" s="3"/>
      <c r="G39" s="3"/>
      <c r="H39" s="3">
        <f>SYNTHESE!H12</f>
        <v>0</v>
      </c>
      <c r="I39" s="44" t="s">
        <v>66</v>
      </c>
      <c r="J39" s="49"/>
      <c r="K39" s="68"/>
      <c r="L39" s="4"/>
      <c r="M39" s="5"/>
      <c r="N39" s="5"/>
      <c r="O39" s="31"/>
      <c r="P39" s="5">
        <f>+O39*1560</f>
        <v>0</v>
      </c>
      <c r="Q39" s="15"/>
      <c r="R39" s="60">
        <f t="shared" si="4"/>
        <v>0</v>
      </c>
      <c r="S39" s="63"/>
      <c r="T39" s="32">
        <f t="shared" si="0"/>
        <v>0</v>
      </c>
      <c r="U39" s="31"/>
      <c r="V39" s="5">
        <f t="shared" si="8"/>
        <v>0</v>
      </c>
      <c r="W39" s="15"/>
      <c r="X39" s="60">
        <f t="shared" si="5"/>
        <v>0</v>
      </c>
      <c r="Y39" s="15"/>
      <c r="Z39" s="5">
        <f t="shared" si="9"/>
        <v>0</v>
      </c>
      <c r="AA39" s="31"/>
      <c r="AB39" s="32">
        <f t="shared" si="10"/>
        <v>0</v>
      </c>
      <c r="AC39" s="49"/>
      <c r="AD39" s="32">
        <f t="shared" si="6"/>
        <v>0</v>
      </c>
      <c r="AE39" s="41"/>
      <c r="AF39" s="65"/>
      <c r="AG39" s="41"/>
      <c r="AH39" s="65"/>
      <c r="AI39" s="70">
        <f t="shared" si="1"/>
        <v>5664</v>
      </c>
      <c r="AJ39" s="73">
        <f t="shared" si="11"/>
        <v>0</v>
      </c>
      <c r="AK39" s="53"/>
      <c r="AM39" s="6">
        <f t="shared" si="3"/>
        <v>5664</v>
      </c>
      <c r="AN39" s="6"/>
      <c r="AO39" s="6"/>
    </row>
    <row r="40" spans="1:41" x14ac:dyDescent="0.25">
      <c r="A40" s="38" t="s">
        <v>27</v>
      </c>
      <c r="B40" s="3"/>
      <c r="C40" s="3"/>
      <c r="D40" s="3">
        <f>SYNTHESE!C62</f>
        <v>1092</v>
      </c>
      <c r="E40" s="26" t="s">
        <v>27</v>
      </c>
      <c r="F40" s="3">
        <f>SYNTHESE!H35</f>
        <v>3228</v>
      </c>
      <c r="G40" s="3"/>
      <c r="H40" s="3">
        <f>SYNTHESE!H62</f>
        <v>1158</v>
      </c>
      <c r="I40" s="50" t="s">
        <v>27</v>
      </c>
      <c r="J40" s="49"/>
      <c r="K40" s="68"/>
      <c r="L40" s="4"/>
      <c r="M40" s="5"/>
      <c r="N40" s="5"/>
      <c r="O40" s="31"/>
      <c r="P40" s="5">
        <f t="shared" si="7"/>
        <v>0</v>
      </c>
      <c r="Q40" s="15"/>
      <c r="R40" s="60">
        <f t="shared" si="4"/>
        <v>0</v>
      </c>
      <c r="S40" s="63"/>
      <c r="T40" s="32">
        <f t="shared" si="0"/>
        <v>0</v>
      </c>
      <c r="U40" s="31"/>
      <c r="V40" s="5">
        <f t="shared" si="8"/>
        <v>0</v>
      </c>
      <c r="W40" s="15"/>
      <c r="X40" s="60">
        <f t="shared" si="5"/>
        <v>0</v>
      </c>
      <c r="Y40" s="15"/>
      <c r="Z40" s="5">
        <f t="shared" si="9"/>
        <v>0</v>
      </c>
      <c r="AA40" s="31"/>
      <c r="AB40" s="32">
        <f t="shared" si="10"/>
        <v>0</v>
      </c>
      <c r="AC40" s="49"/>
      <c r="AD40" s="32">
        <f t="shared" si="6"/>
        <v>0</v>
      </c>
      <c r="AE40" s="41"/>
      <c r="AF40" s="65"/>
      <c r="AG40" s="41"/>
      <c r="AH40" s="65"/>
      <c r="AI40" s="70">
        <f t="shared" si="1"/>
        <v>1092</v>
      </c>
      <c r="AJ40" s="73">
        <f t="shared" si="11"/>
        <v>1158</v>
      </c>
      <c r="AK40" s="53"/>
      <c r="AM40" s="6">
        <f t="shared" si="3"/>
        <v>2250</v>
      </c>
      <c r="AN40" s="6"/>
      <c r="AO40" s="6"/>
    </row>
    <row r="41" spans="1:41" x14ac:dyDescent="0.25">
      <c r="B41" s="24">
        <f>SUM(B3:B40)</f>
        <v>14040</v>
      </c>
      <c r="C41" s="24"/>
      <c r="D41" s="24">
        <f>SUM(D3:D40)</f>
        <v>113399</v>
      </c>
      <c r="F41" s="24">
        <f>SUM(F3:F40)</f>
        <v>54096</v>
      </c>
      <c r="G41" s="24"/>
      <c r="H41" s="24">
        <f>SUM(H3:H40)</f>
        <v>54744</v>
      </c>
      <c r="I41" s="24"/>
      <c r="J41" s="24">
        <f>SUM(J3:J40)</f>
        <v>918</v>
      </c>
      <c r="O41" s="5">
        <f>SUM(O3:O40)</f>
        <v>0</v>
      </c>
      <c r="P41" s="17"/>
      <c r="Q41" s="5">
        <f>SUM(Q3:Q40)</f>
        <v>0</v>
      </c>
      <c r="R41" s="17"/>
      <c r="S41" s="5">
        <f>SUM(S3:S40)</f>
        <v>18</v>
      </c>
      <c r="U41" s="5">
        <f>SUM(U3:U40)</f>
        <v>0</v>
      </c>
      <c r="V41" s="17"/>
      <c r="W41" s="17"/>
      <c r="X41" s="17"/>
      <c r="Y41" s="4">
        <f>SUM(Y3:Y40)</f>
        <v>6</v>
      </c>
      <c r="AA41" s="4">
        <f>SUM(AA3:AA40)</f>
        <v>2</v>
      </c>
      <c r="AE41" s="23">
        <f t="shared" ref="AE41:AK41" si="12">SUM(AE3:AE40)</f>
        <v>14040</v>
      </c>
      <c r="AF41" s="21">
        <f t="shared" si="12"/>
        <v>50868</v>
      </c>
      <c r="AG41" s="64">
        <f t="shared" si="12"/>
        <v>12420</v>
      </c>
      <c r="AH41" s="23">
        <f t="shared" si="12"/>
        <v>5058</v>
      </c>
      <c r="AI41" s="23">
        <f t="shared" si="12"/>
        <v>124415</v>
      </c>
      <c r="AJ41" s="21">
        <f t="shared" si="12"/>
        <v>63102</v>
      </c>
      <c r="AK41" s="54">
        <f t="shared" si="12"/>
        <v>7344</v>
      </c>
      <c r="AL41" s="12"/>
      <c r="AM41" s="6">
        <f t="shared" si="3"/>
        <v>194861</v>
      </c>
      <c r="AN41" s="6">
        <f>AE41+AF41</f>
        <v>64908</v>
      </c>
      <c r="AO41" s="6">
        <f>AF41+AG41</f>
        <v>63288</v>
      </c>
    </row>
    <row r="43" spans="1:41" x14ac:dyDescent="0.25">
      <c r="K43" s="190" t="s">
        <v>42</v>
      </c>
      <c r="L43" s="190"/>
      <c r="M43" s="190"/>
      <c r="N43" s="190"/>
      <c r="O43" s="34"/>
      <c r="S43" s="35"/>
      <c r="AA43" s="35"/>
      <c r="AH43" s="75"/>
      <c r="AI43" s="74" t="s">
        <v>94</v>
      </c>
      <c r="AJ43" s="2" t="s">
        <v>96</v>
      </c>
    </row>
    <row r="44" spans="1:41" x14ac:dyDescent="0.25">
      <c r="AH44" s="76"/>
      <c r="AI44" s="74" t="s">
        <v>95</v>
      </c>
      <c r="AJ44" s="2" t="s">
        <v>97</v>
      </c>
    </row>
  </sheetData>
  <autoFilter ref="A2:AK41" xr:uid="{00000000-0009-0000-0000-000004000000}"/>
  <mergeCells count="9">
    <mergeCell ref="K43:N43"/>
    <mergeCell ref="K1:N1"/>
    <mergeCell ref="O1:T1"/>
    <mergeCell ref="AC1:AD1"/>
    <mergeCell ref="A1:D1"/>
    <mergeCell ref="U1:Z1"/>
    <mergeCell ref="AE1:AK1"/>
    <mergeCell ref="AA1:AB1"/>
    <mergeCell ref="E1:I1"/>
  </mergeCells>
  <phoneticPr fontId="4" type="noConversion"/>
  <conditionalFormatting sqref="K3:K40">
    <cfRule type="containsText" dxfId="52" priority="84" stopIfTrue="1" operator="containsText" text="OK">
      <formula>NOT(ISERROR(SEARCH("OK",K3)))</formula>
    </cfRule>
  </conditionalFormatting>
  <conditionalFormatting sqref="K29">
    <cfRule type="containsText" dxfId="51" priority="68" stopIfTrue="1" operator="containsText" text="OK">
      <formula>NOT(ISERROR(SEARCH("OK",K29)))</formula>
    </cfRule>
  </conditionalFormatting>
  <conditionalFormatting sqref="K3:K40">
    <cfRule type="cellIs" dxfId="50" priority="64" stopIfTrue="1" operator="equal">
      <formula>$E$1</formula>
    </cfRule>
  </conditionalFormatting>
  <conditionalFormatting sqref="AM3:AM41">
    <cfRule type="top10" dxfId="49" priority="180" stopIfTrue="1" percent="1" bottom="1" rank="1"/>
  </conditionalFormatting>
  <conditionalFormatting sqref="AN12:AO40">
    <cfRule type="top10" dxfId="48" priority="182" stopIfTrue="1" percent="1" bottom="1" rank="1"/>
  </conditionalFormatting>
  <conditionalFormatting sqref="AE3:AE40">
    <cfRule type="top10" dxfId="47" priority="192" stopIfTrue="1" rank="1"/>
    <cfRule type="top10" dxfId="46" priority="193" stopIfTrue="1" bottom="1" rank="1"/>
  </conditionalFormatting>
  <conditionalFormatting sqref="AN3:AO40">
    <cfRule type="top10" dxfId="45" priority="196" stopIfTrue="1" rank="1"/>
  </conditionalFormatting>
  <conditionalFormatting sqref="F3:F5 J3:J40 H3:H5">
    <cfRule type="top10" dxfId="44" priority="198" stopIfTrue="1" percent="1" bottom="1" rank="1"/>
  </conditionalFormatting>
  <conditionalFormatting sqref="AJ3:AJ16 AJ18:AJ40">
    <cfRule type="cellIs" dxfId="43" priority="17" stopIfTrue="1" operator="lessThan">
      <formula>918</formula>
    </cfRule>
    <cfRule type="top10" dxfId="42" priority="201" stopIfTrue="1" rank="1"/>
    <cfRule type="top10" dxfId="41" priority="202" stopIfTrue="1" bottom="1" rank="1"/>
  </conditionalFormatting>
  <conditionalFormatting sqref="AK3:AK40">
    <cfRule type="top10" dxfId="40" priority="205" stopIfTrue="1" rank="1"/>
    <cfRule type="top10" dxfId="39" priority="206" stopIfTrue="1" bottom="1" rank="1"/>
  </conditionalFormatting>
  <conditionalFormatting sqref="AM5:AM40">
    <cfRule type="top10" dxfId="38" priority="209" stopIfTrue="1" rank="1"/>
  </conditionalFormatting>
  <conditionalFormatting sqref="D3:D40">
    <cfRule type="top10" dxfId="37" priority="211" stopIfTrue="1" percent="1" bottom="1" rank="1"/>
  </conditionalFormatting>
  <conditionalFormatting sqref="F6:F40 H6:H40">
    <cfRule type="top10" dxfId="36" priority="213" stopIfTrue="1" percent="1" bottom="1" rank="1"/>
  </conditionalFormatting>
  <conditionalFormatting sqref="AF3:AF40">
    <cfRule type="top10" dxfId="35" priority="214" stopIfTrue="1" rank="1"/>
    <cfRule type="top10" dxfId="34" priority="215" stopIfTrue="1" bottom="1" rank="1"/>
  </conditionalFormatting>
  <conditionalFormatting sqref="AH3:AH40">
    <cfRule type="top10" dxfId="33" priority="20" stopIfTrue="1" rank="1"/>
    <cfRule type="top10" dxfId="32" priority="21" stopIfTrue="1" bottom="1" rank="1"/>
  </conditionalFormatting>
  <conditionalFormatting sqref="AG3:AG40">
    <cfRule type="top10" dxfId="31" priority="18" stopIfTrue="1" rank="1"/>
    <cfRule type="top10" dxfId="30" priority="19" stopIfTrue="1" bottom="1" rank="1"/>
  </conditionalFormatting>
  <conditionalFormatting sqref="AJ3:AJ40">
    <cfRule type="cellIs" dxfId="29" priority="16" stopIfTrue="1" operator="between">
      <formula>918</formula>
      <formula>1377</formula>
    </cfRule>
  </conditionalFormatting>
  <conditionalFormatting sqref="AI3:AI16 AI26:AI28 AI30:AI40 AI18:AI24">
    <cfRule type="cellIs" dxfId="28" priority="13" stopIfTrue="1" operator="lessThan">
      <formula>918</formula>
    </cfRule>
    <cfRule type="top10" dxfId="27" priority="14" stopIfTrue="1" rank="1"/>
    <cfRule type="top10" dxfId="26" priority="15" stopIfTrue="1" bottom="1" rank="1"/>
  </conditionalFormatting>
  <conditionalFormatting sqref="AI26:AI28 AI30:AI40 AI3:AI24">
    <cfRule type="cellIs" dxfId="25" priority="12" stopIfTrue="1" operator="between">
      <formula>918</formula>
      <formula>1377</formula>
    </cfRule>
  </conditionalFormatting>
  <conditionalFormatting sqref="B3:B40">
    <cfRule type="top10" dxfId="24" priority="3" stopIfTrue="1" bottom="1" rank="1"/>
  </conditionalFormatting>
  <conditionalFormatting sqref="C3:C40">
    <cfRule type="top10" dxfId="23" priority="2" stopIfTrue="1" bottom="1" rank="1"/>
  </conditionalFormatting>
  <conditionalFormatting sqref="G3:G40">
    <cfRule type="top10" dxfId="22" priority="1" stopIfTrue="1" bottom="1" rank="1"/>
  </conditionalFormatting>
  <pageMargins left="0.78740157499999996" right="0.78740157499999996" top="0.984251969" bottom="0.984251969" header="0" footer="0"/>
  <pageSetup paperSize="9" scale="56" orientation="landscape" r:id="rId1"/>
  <headerFooter alignWithMargins="0"/>
  <colBreaks count="1" manualBreakCount="1">
    <brk id="37" max="1048575" man="1"/>
  </colBreaks>
  <ignoredErrors>
    <ignoredError sqref="AI43:AI4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T110"/>
  <sheetViews>
    <sheetView zoomScale="98" zoomScaleNormal="98" workbookViewId="0">
      <pane xSplit="1" ySplit="2" topLeftCell="B45" activePane="bottomRight" state="frozen"/>
      <selection pane="topRight" activeCell="B1" sqref="B1"/>
      <selection pane="bottomLeft" activeCell="A3" sqref="A3"/>
      <selection pane="bottomRight" activeCell="M84" sqref="M84"/>
    </sheetView>
  </sheetViews>
  <sheetFormatPr baseColWidth="10" defaultColWidth="11.44140625" defaultRowHeight="13.2" x14ac:dyDescent="0.25"/>
  <cols>
    <col min="1" max="1" width="13.77734375" style="85" bestFit="1" customWidth="1"/>
    <col min="2" max="2" width="10.5546875" style="85" customWidth="1"/>
    <col min="3" max="3" width="9.5546875" style="85" bestFit="1" customWidth="1"/>
    <col min="4" max="4" width="6.77734375" style="85" bestFit="1" customWidth="1"/>
    <col min="5" max="5" width="8.21875" style="85" bestFit="1" customWidth="1"/>
    <col min="6" max="6" width="6.77734375" style="85" bestFit="1" customWidth="1"/>
    <col min="7" max="7" width="12.21875" customWidth="1"/>
    <col min="8" max="8" width="11" style="85" bestFit="1" customWidth="1"/>
    <col min="9" max="9" width="6.77734375" bestFit="1" customWidth="1"/>
    <col min="10" max="10" width="9.77734375" style="85" bestFit="1" customWidth="1"/>
    <col min="11" max="11" width="6.77734375" style="85" bestFit="1" customWidth="1"/>
    <col min="12" max="12" width="0.77734375" style="85" customWidth="1"/>
    <col min="13" max="13" width="17.44140625" style="85" bestFit="1" customWidth="1"/>
    <col min="14" max="14" width="8.77734375" style="85" customWidth="1"/>
    <col min="15" max="15" width="8.21875" style="85" customWidth="1"/>
    <col min="16" max="16" width="6.5546875" style="85" bestFit="1" customWidth="1"/>
    <col min="17" max="17" width="11.44140625" style="85"/>
    <col min="18" max="18" width="13" style="85" bestFit="1" customWidth="1"/>
    <col min="19" max="16384" width="11.44140625" style="85"/>
  </cols>
  <sheetData>
    <row r="1" spans="1:20" ht="12.75" customHeight="1" x14ac:dyDescent="0.25">
      <c r="A1" s="195">
        <v>44754</v>
      </c>
      <c r="B1" s="197" t="s">
        <v>341</v>
      </c>
      <c r="C1" s="198" t="s">
        <v>342</v>
      </c>
      <c r="D1" s="198" t="s">
        <v>331</v>
      </c>
      <c r="E1" s="198" t="s">
        <v>332</v>
      </c>
      <c r="F1" s="199" t="s">
        <v>333</v>
      </c>
      <c r="G1" s="210" t="s">
        <v>378</v>
      </c>
      <c r="H1" s="213" t="s">
        <v>334</v>
      </c>
      <c r="I1" s="211" t="s">
        <v>331</v>
      </c>
      <c r="J1" s="211" t="s">
        <v>332</v>
      </c>
      <c r="K1" s="212" t="s">
        <v>333</v>
      </c>
      <c r="L1" s="136"/>
      <c r="M1" s="208"/>
      <c r="N1" s="206" t="s">
        <v>394</v>
      </c>
      <c r="O1" s="214" t="s">
        <v>395</v>
      </c>
      <c r="P1" s="204" t="s">
        <v>393</v>
      </c>
      <c r="Q1" s="201" t="s">
        <v>335</v>
      </c>
      <c r="R1" s="203" t="s">
        <v>336</v>
      </c>
      <c r="S1" s="200" t="s">
        <v>381</v>
      </c>
      <c r="T1" s="193" t="s">
        <v>91</v>
      </c>
    </row>
    <row r="2" spans="1:20" x14ac:dyDescent="0.25">
      <c r="A2" s="196"/>
      <c r="B2" s="197"/>
      <c r="C2" s="198"/>
      <c r="D2" s="198"/>
      <c r="E2" s="198"/>
      <c r="F2" s="199"/>
      <c r="G2" s="210"/>
      <c r="H2" s="213"/>
      <c r="I2" s="211"/>
      <c r="J2" s="211"/>
      <c r="K2" s="212"/>
      <c r="L2" s="137"/>
      <c r="M2" s="209"/>
      <c r="N2" s="207"/>
      <c r="O2" s="215"/>
      <c r="P2" s="205"/>
      <c r="Q2" s="202"/>
      <c r="R2" s="203"/>
      <c r="S2" s="200"/>
      <c r="T2" s="194"/>
    </row>
    <row r="3" spans="1:20" x14ac:dyDescent="0.25">
      <c r="A3" s="99" t="s">
        <v>110</v>
      </c>
      <c r="B3" s="82">
        <f>SUMIF('CMD LCZ'!$A$2:$A$3900,SYNTHESE!A3,'CMD LCZ'!$C$2:$C$3900)</f>
        <v>114</v>
      </c>
      <c r="C3" s="82">
        <f>SUMIF('STOCK LCZ'!$A$2:$A$52,SYNTHESE!A3,'STOCK LCZ'!$C$2:$C$52)</f>
        <v>1470</v>
      </c>
      <c r="D3" s="82">
        <f>+C3-B3</f>
        <v>1356</v>
      </c>
      <c r="E3" s="82" t="str">
        <f t="shared" ref="E3:E12" si="0">IF(D3&lt;918,IF(I3&lt;1377,"à prévoir","transfert"),"")</f>
        <v/>
      </c>
      <c r="F3" s="105" t="str">
        <f t="shared" ref="F3:F35" si="1">IF(D3&lt;1,"rupture","")</f>
        <v/>
      </c>
      <c r="G3" s="108">
        <f>+SUMIF('CMD CARCA'!$F$2:$F$1710,SYNTHESE!A3,'CMD CARCA'!$L$2:$L$1720)</f>
        <v>0</v>
      </c>
      <c r="H3" s="120">
        <f>SUMIF('STOCK CARCA'!$A$2:$A$10298,SYNTHESE!A3,'STOCK CARCA'!$C$2:$C$10298)</f>
        <v>2166</v>
      </c>
      <c r="I3" s="82">
        <f t="shared" ref="I3:I34" si="2">+H3-G3</f>
        <v>2166</v>
      </c>
      <c r="J3" s="82" t="str">
        <f t="shared" ref="J3:J12" si="3">IF(I3&lt;918,IF(D3&lt;1377,"à prévoir","retour LCZ"),"")</f>
        <v/>
      </c>
      <c r="K3" s="105" t="str">
        <f t="shared" ref="K3:K60" si="4">IF(I3&lt;1,"rupture","")</f>
        <v/>
      </c>
      <c r="L3" s="138"/>
      <c r="M3" s="89" t="s">
        <v>4</v>
      </c>
      <c r="N3" s="144">
        <f>TRANSFERT!T5</f>
        <v>0</v>
      </c>
      <c r="O3" s="150">
        <f>TRANSFERT!Z5</f>
        <v>0</v>
      </c>
      <c r="P3" s="148"/>
      <c r="Q3" s="82">
        <f t="shared" ref="Q3:Q34" si="5">D3+N3-O3</f>
        <v>1356</v>
      </c>
      <c r="R3" s="105">
        <f t="shared" ref="R3:R49" si="6">+H3-N3+O3+T3</f>
        <v>2166</v>
      </c>
      <c r="S3" s="82"/>
      <c r="T3" s="148">
        <f>+TRANSFERT!N5</f>
        <v>0</v>
      </c>
    </row>
    <row r="4" spans="1:20" x14ac:dyDescent="0.25">
      <c r="A4" s="99" t="s">
        <v>114</v>
      </c>
      <c r="B4" s="82">
        <f>SUMIF('CMD LCZ'!$A$2:$A$3900,SYNTHESE!A4,'CMD LCZ'!$C$2:$C$3900)</f>
        <v>162</v>
      </c>
      <c r="C4" s="82">
        <f>SUMIF('STOCK LCZ'!$A$2:$A$52,SYNTHESE!A4,'STOCK LCZ'!$C$2:$C$52)</f>
        <v>1254</v>
      </c>
      <c r="D4" s="82">
        <f t="shared" ref="D4:D62" si="7">+C4-B4</f>
        <v>1092</v>
      </c>
      <c r="E4" s="82" t="str">
        <f t="shared" si="0"/>
        <v/>
      </c>
      <c r="F4" s="105" t="str">
        <f t="shared" si="1"/>
        <v/>
      </c>
      <c r="G4" s="108">
        <f>+SUMIF('CMD CARCA'!$F$2:$F$1710,SYNTHESE!A4,'CMD CARCA'!$L$2:$L$1720)</f>
        <v>24</v>
      </c>
      <c r="H4" s="120">
        <f>SUMIF('STOCK CARCA'!$A$2:$A$10298,SYNTHESE!A4,'STOCK CARCA'!$C$2:$C$10298)</f>
        <v>1584</v>
      </c>
      <c r="I4" s="82">
        <f t="shared" si="2"/>
        <v>1560</v>
      </c>
      <c r="J4" s="82" t="str">
        <f t="shared" si="3"/>
        <v/>
      </c>
      <c r="K4" s="105" t="str">
        <f t="shared" si="4"/>
        <v/>
      </c>
      <c r="L4" s="138"/>
      <c r="M4" s="89" t="s">
        <v>45</v>
      </c>
      <c r="N4" s="144">
        <f>TRANSFERT!T7</f>
        <v>0</v>
      </c>
      <c r="O4" s="150">
        <f>TRANSFERT!Z7</f>
        <v>0</v>
      </c>
      <c r="P4" s="148"/>
      <c r="Q4" s="82">
        <f t="shared" si="5"/>
        <v>1092</v>
      </c>
      <c r="R4" s="105">
        <f t="shared" si="6"/>
        <v>1584</v>
      </c>
      <c r="S4" s="82"/>
      <c r="T4" s="148">
        <f>+TRANSFERT!N7</f>
        <v>0</v>
      </c>
    </row>
    <row r="5" spans="1:20" x14ac:dyDescent="0.25">
      <c r="A5" s="99" t="s">
        <v>116</v>
      </c>
      <c r="B5" s="82">
        <f>SUMIF('CMD LCZ'!$A$2:$A$3900,SYNTHESE!A5,'CMD LCZ'!$C$2:$C$3900)</f>
        <v>54</v>
      </c>
      <c r="C5" s="82">
        <f>SUMIF('STOCK LCZ'!$A$2:$A$52,SYNTHESE!A5,'STOCK LCZ'!$C$2:$C$52)</f>
        <v>3054</v>
      </c>
      <c r="D5" s="82">
        <f t="shared" si="7"/>
        <v>3000</v>
      </c>
      <c r="E5" s="82" t="str">
        <f t="shared" si="0"/>
        <v/>
      </c>
      <c r="F5" s="105" t="str">
        <f t="shared" si="1"/>
        <v/>
      </c>
      <c r="G5" s="108">
        <f>+SUMIF('CMD CARCA'!$F$2:$F$1710,SYNTHESE!A5,'CMD CARCA'!$L$2:$L$1720)</f>
        <v>12</v>
      </c>
      <c r="H5" s="120">
        <f>SUMIF('STOCK CARCA'!$A$2:$A$10298,SYNTHESE!A5,'STOCK CARCA'!$C$2:$C$10298)</f>
        <v>1014</v>
      </c>
      <c r="I5" s="82">
        <f t="shared" si="2"/>
        <v>1002</v>
      </c>
      <c r="J5" s="82" t="str">
        <f t="shared" si="3"/>
        <v/>
      </c>
      <c r="K5" s="105" t="str">
        <f t="shared" si="4"/>
        <v/>
      </c>
      <c r="L5" s="138"/>
      <c r="M5" s="89" t="s">
        <v>46</v>
      </c>
      <c r="N5" s="144">
        <f>TRANSFERT!T9</f>
        <v>0</v>
      </c>
      <c r="O5" s="150">
        <f>TRANSFERT!Z9</f>
        <v>0</v>
      </c>
      <c r="P5" s="148"/>
      <c r="Q5" s="82">
        <f t="shared" si="5"/>
        <v>3000</v>
      </c>
      <c r="R5" s="105">
        <f t="shared" si="6"/>
        <v>1014</v>
      </c>
      <c r="S5" s="82"/>
      <c r="T5" s="148">
        <f>+TRANSFERT!N9</f>
        <v>0</v>
      </c>
    </row>
    <row r="6" spans="1:20" x14ac:dyDescent="0.25">
      <c r="A6" s="99" t="s">
        <v>118</v>
      </c>
      <c r="B6" s="82">
        <f>SUMIF('CMD LCZ'!$A$2:$A$3900,SYNTHESE!A6,'CMD LCZ'!$C$2:$C$3900)</f>
        <v>54</v>
      </c>
      <c r="C6" s="82">
        <f>SUMIF('STOCK LCZ'!$A$2:$A$52,SYNTHESE!A6,'STOCK LCZ'!$C$2:$C$52)</f>
        <v>2052</v>
      </c>
      <c r="D6" s="82">
        <f t="shared" si="7"/>
        <v>1998</v>
      </c>
      <c r="E6" s="82" t="str">
        <f t="shared" si="0"/>
        <v/>
      </c>
      <c r="F6" s="105" t="str">
        <f t="shared" si="1"/>
        <v/>
      </c>
      <c r="G6" s="108">
        <f>+SUMIF('CMD CARCA'!$F$2:$F$1710,SYNTHESE!A6,'CMD CARCA'!$L$2:$L$1720)</f>
        <v>12</v>
      </c>
      <c r="H6" s="120">
        <f>SUMIF('STOCK CARCA'!$A$2:$A$10298,SYNTHESE!A6,'STOCK CARCA'!$C$2:$C$10298)</f>
        <v>720</v>
      </c>
      <c r="I6" s="82">
        <f t="shared" si="2"/>
        <v>708</v>
      </c>
      <c r="J6" s="82" t="str">
        <f t="shared" si="3"/>
        <v>retour LCZ</v>
      </c>
      <c r="K6" s="105" t="str">
        <f t="shared" si="4"/>
        <v/>
      </c>
      <c r="L6" s="138"/>
      <c r="M6" s="89" t="s">
        <v>13</v>
      </c>
      <c r="N6" s="144">
        <f>TRANSFERT!T10</f>
        <v>0</v>
      </c>
      <c r="O6" s="150">
        <f>TRANSFERT!Z10</f>
        <v>0</v>
      </c>
      <c r="P6" s="148"/>
      <c r="Q6" s="82">
        <f t="shared" si="5"/>
        <v>1998</v>
      </c>
      <c r="R6" s="105">
        <f t="shared" si="6"/>
        <v>720</v>
      </c>
      <c r="S6" s="82"/>
      <c r="T6" s="148">
        <f>+TRANSFERT!N10</f>
        <v>0</v>
      </c>
    </row>
    <row r="7" spans="1:20" x14ac:dyDescent="0.25">
      <c r="A7" s="99" t="s">
        <v>120</v>
      </c>
      <c r="B7" s="82">
        <f>SUMIF('CMD LCZ'!$A$2:$A$3900,SYNTHESE!A7,'CMD LCZ'!$C$2:$C$3900)</f>
        <v>0</v>
      </c>
      <c r="C7" s="82">
        <f>SUMIF('STOCK LCZ'!$A$2:$A$52,SYNTHESE!A7,'STOCK LCZ'!$C$2:$C$52)</f>
        <v>1626</v>
      </c>
      <c r="D7" s="82">
        <f t="shared" si="7"/>
        <v>1626</v>
      </c>
      <c r="E7" s="82" t="str">
        <f t="shared" si="0"/>
        <v/>
      </c>
      <c r="F7" s="105" t="str">
        <f t="shared" si="1"/>
        <v/>
      </c>
      <c r="G7" s="108">
        <f>+SUMIF('CMD CARCA'!$F$2:$F$1710,SYNTHESE!A7,'CMD CARCA'!$L$2:$L$1720)</f>
        <v>30</v>
      </c>
      <c r="H7" s="120">
        <f>SUMIF('STOCK CARCA'!$A$2:$A$10298,SYNTHESE!A7,'STOCK CARCA'!$C$2:$C$10298)</f>
        <v>1122</v>
      </c>
      <c r="I7" s="82">
        <f t="shared" si="2"/>
        <v>1092</v>
      </c>
      <c r="J7" s="82" t="str">
        <f t="shared" si="3"/>
        <v/>
      </c>
      <c r="K7" s="105" t="str">
        <f t="shared" si="4"/>
        <v/>
      </c>
      <c r="L7" s="138"/>
      <c r="M7" s="89" t="s">
        <v>47</v>
      </c>
      <c r="N7" s="144">
        <f>TRANSFERT!T12</f>
        <v>0</v>
      </c>
      <c r="O7" s="150">
        <f>TRANSFERT!Z12</f>
        <v>0</v>
      </c>
      <c r="P7" s="148"/>
      <c r="Q7" s="82">
        <f t="shared" si="5"/>
        <v>1626</v>
      </c>
      <c r="R7" s="105">
        <f t="shared" si="6"/>
        <v>1122</v>
      </c>
      <c r="S7" s="82"/>
      <c r="T7" s="148">
        <f>+TRANSFERT!N12</f>
        <v>0</v>
      </c>
    </row>
    <row r="8" spans="1:20" x14ac:dyDescent="0.25">
      <c r="A8" s="99" t="s">
        <v>122</v>
      </c>
      <c r="B8" s="82">
        <f>SUMIF('CMD LCZ'!$A$2:$A$3900,SYNTHESE!A8,'CMD LCZ'!$C$2:$C$3900)</f>
        <v>114</v>
      </c>
      <c r="C8" s="82">
        <f>SUMIF('STOCK LCZ'!$A$2:$A$52,SYNTHESE!A8,'STOCK LCZ'!$C$2:$C$52)</f>
        <v>3744</v>
      </c>
      <c r="D8" s="82">
        <f t="shared" si="7"/>
        <v>3630</v>
      </c>
      <c r="E8" s="82" t="str">
        <f t="shared" si="0"/>
        <v/>
      </c>
      <c r="F8" s="105" t="str">
        <f t="shared" si="1"/>
        <v/>
      </c>
      <c r="G8" s="108">
        <f>+SUMIF('CMD CARCA'!$F$2:$F$1710,SYNTHESE!A8,'CMD CARCA'!$L$2:$L$1720)</f>
        <v>12</v>
      </c>
      <c r="H8" s="120">
        <f>SUMIF('STOCK CARCA'!$A$2:$A$10298,SYNTHESE!A8,'STOCK CARCA'!$C$2:$C$10298)</f>
        <v>924</v>
      </c>
      <c r="I8" s="82">
        <f t="shared" si="2"/>
        <v>912</v>
      </c>
      <c r="J8" s="82" t="str">
        <f t="shared" si="3"/>
        <v>retour LCZ</v>
      </c>
      <c r="K8" s="105" t="str">
        <f t="shared" si="4"/>
        <v/>
      </c>
      <c r="L8" s="138"/>
      <c r="M8" s="89" t="s">
        <v>9</v>
      </c>
      <c r="N8" s="144">
        <f>TRANSFERT!T12</f>
        <v>0</v>
      </c>
      <c r="O8" s="150">
        <f>TRANSFERT!Z12</f>
        <v>0</v>
      </c>
      <c r="P8" s="148"/>
      <c r="Q8" s="82">
        <f t="shared" si="5"/>
        <v>3630</v>
      </c>
      <c r="R8" s="105">
        <f t="shared" si="6"/>
        <v>924</v>
      </c>
      <c r="S8" s="82"/>
      <c r="T8" s="148">
        <f>+TRANSFERT!N14</f>
        <v>0</v>
      </c>
    </row>
    <row r="9" spans="1:20" x14ac:dyDescent="0.25">
      <c r="A9" s="99" t="s">
        <v>124</v>
      </c>
      <c r="B9" s="82">
        <f>SUMIF('CMD LCZ'!$A$2:$A$3900,SYNTHESE!A9,'CMD LCZ'!$C$2:$C$3900)</f>
        <v>0</v>
      </c>
      <c r="C9" s="82">
        <f>SUMIF('STOCK LCZ'!$A$2:$A$52,SYNTHESE!A9,'STOCK LCZ'!$C$2:$C$52)</f>
        <v>666</v>
      </c>
      <c r="D9" s="82">
        <f t="shared" si="7"/>
        <v>666</v>
      </c>
      <c r="E9" s="82" t="str">
        <f t="shared" si="0"/>
        <v>à prévoir</v>
      </c>
      <c r="F9" s="105" t="str">
        <f t="shared" si="1"/>
        <v/>
      </c>
      <c r="G9" s="108">
        <f>+SUMIF('CMD CARCA'!$F$2:$F$1710,SYNTHESE!A9,'CMD CARCA'!$L$2:$L$1720)</f>
        <v>18</v>
      </c>
      <c r="H9" s="120">
        <f>SUMIF('STOCK CARCA'!$A$2:$A$10298,SYNTHESE!A9,'STOCK CARCA'!$C$2:$C$10298)</f>
        <v>480</v>
      </c>
      <c r="I9" s="82">
        <f t="shared" si="2"/>
        <v>462</v>
      </c>
      <c r="J9" s="82" t="str">
        <f t="shared" si="3"/>
        <v>à prévoir</v>
      </c>
      <c r="K9" s="105" t="str">
        <f t="shared" si="4"/>
        <v/>
      </c>
      <c r="L9" s="138"/>
      <c r="M9" s="89" t="s">
        <v>74</v>
      </c>
      <c r="N9" s="144">
        <f>TRANSFERT!T20</f>
        <v>0</v>
      </c>
      <c r="O9" s="150">
        <f>TRANSFERT!Z20</f>
        <v>0</v>
      </c>
      <c r="P9" s="148"/>
      <c r="Q9" s="82">
        <f t="shared" si="5"/>
        <v>666</v>
      </c>
      <c r="R9" s="105">
        <f t="shared" si="6"/>
        <v>480</v>
      </c>
      <c r="S9" s="82"/>
      <c r="T9" s="148">
        <f>+TRANSFERT!N20</f>
        <v>0</v>
      </c>
    </row>
    <row r="10" spans="1:20" x14ac:dyDescent="0.25">
      <c r="A10" s="99" t="s">
        <v>126</v>
      </c>
      <c r="B10" s="82">
        <f>SUMIF('CMD LCZ'!$A$2:$A$3900,SYNTHESE!A10,'CMD LCZ'!$C$2:$C$3900)</f>
        <v>108</v>
      </c>
      <c r="C10" s="82">
        <f>SUMIF('STOCK LCZ'!$A$2:$A$52,SYNTHESE!A10,'STOCK LCZ'!$C$2:$C$52)</f>
        <v>876</v>
      </c>
      <c r="D10" s="82">
        <f t="shared" si="7"/>
        <v>768</v>
      </c>
      <c r="E10" s="82" t="str">
        <f t="shared" si="0"/>
        <v>transfert</v>
      </c>
      <c r="F10" s="105" t="str">
        <f t="shared" si="1"/>
        <v/>
      </c>
      <c r="G10" s="108">
        <f>+SUMIF('CMD CARCA'!$F$2:$F$1710,SYNTHESE!A10,'CMD CARCA'!$L$2:$L$1720)</f>
        <v>12</v>
      </c>
      <c r="H10" s="120">
        <f>SUMIF('STOCK CARCA'!$A$2:$A$10298,SYNTHESE!A10,'STOCK CARCA'!$C$2:$C$10298)</f>
        <v>2262</v>
      </c>
      <c r="I10" s="82">
        <f t="shared" si="2"/>
        <v>2250</v>
      </c>
      <c r="J10" s="82" t="str">
        <f t="shared" si="3"/>
        <v/>
      </c>
      <c r="K10" s="105" t="str">
        <f t="shared" si="4"/>
        <v/>
      </c>
      <c r="L10" s="138"/>
      <c r="M10" s="89" t="s">
        <v>7</v>
      </c>
      <c r="N10" s="144">
        <f>TRANSFERT!T21</f>
        <v>0</v>
      </c>
      <c r="O10" s="150">
        <f>TRANSFERT!Z21</f>
        <v>0</v>
      </c>
      <c r="P10" s="148"/>
      <c r="Q10" s="82">
        <f t="shared" si="5"/>
        <v>768</v>
      </c>
      <c r="R10" s="105">
        <f t="shared" si="6"/>
        <v>2262</v>
      </c>
      <c r="S10" s="82"/>
      <c r="T10" s="148">
        <f>+TRANSFERT!N21</f>
        <v>0</v>
      </c>
    </row>
    <row r="11" spans="1:20" x14ac:dyDescent="0.25">
      <c r="A11" s="99" t="s">
        <v>128</v>
      </c>
      <c r="B11" s="82">
        <f>SUMIF('CMD LCZ'!$A$2:$A$3900,SYNTHESE!A11,'CMD LCZ'!$C$2:$C$3900)</f>
        <v>0</v>
      </c>
      <c r="C11" s="82">
        <f>SUMIF('STOCK LCZ'!$A$2:$A$52,SYNTHESE!A11,'STOCK LCZ'!$C$2:$C$52)</f>
        <v>4236</v>
      </c>
      <c r="D11" s="82">
        <f t="shared" si="7"/>
        <v>4236</v>
      </c>
      <c r="E11" s="82" t="str">
        <f t="shared" si="0"/>
        <v/>
      </c>
      <c r="F11" s="105" t="str">
        <f t="shared" si="1"/>
        <v/>
      </c>
      <c r="G11" s="108">
        <f>+SUMIF('CMD CARCA'!$F$2:$F$1710,SYNTHESE!A11,'CMD CARCA'!$L$2:$L$1720)</f>
        <v>42</v>
      </c>
      <c r="H11" s="120">
        <f>SUMIF('STOCK CARCA'!$A$2:$A$10298,SYNTHESE!A11,'STOCK CARCA'!$C$2:$C$10298)</f>
        <v>660</v>
      </c>
      <c r="I11" s="82">
        <f t="shared" si="2"/>
        <v>618</v>
      </c>
      <c r="J11" s="82" t="str">
        <f t="shared" si="3"/>
        <v>retour LCZ</v>
      </c>
      <c r="K11" s="105" t="str">
        <f t="shared" si="4"/>
        <v/>
      </c>
      <c r="L11" s="138"/>
      <c r="M11" s="89" t="s">
        <v>62</v>
      </c>
      <c r="N11" s="144">
        <f>TRANSFERT!T37</f>
        <v>0</v>
      </c>
      <c r="O11" s="150">
        <f>TRANSFERT!Z37</f>
        <v>0</v>
      </c>
      <c r="P11" s="148"/>
      <c r="Q11" s="82">
        <f t="shared" si="5"/>
        <v>4236</v>
      </c>
      <c r="R11" s="105">
        <f t="shared" si="6"/>
        <v>660</v>
      </c>
      <c r="S11" s="82"/>
      <c r="T11" s="148">
        <f>+TRANSFERT!N37</f>
        <v>0</v>
      </c>
    </row>
    <row r="12" spans="1:20" ht="13.8" thickBot="1" x14ac:dyDescent="0.3">
      <c r="A12" s="100" t="s">
        <v>130</v>
      </c>
      <c r="B12" s="91">
        <f>SUMIF('CMD LCZ'!$A$2:$A$3900,SYNTHESE!A12,'CMD LCZ'!$C$2:$C$3900)</f>
        <v>0</v>
      </c>
      <c r="C12" s="91">
        <f>SUMIF('STOCK LCZ'!$A$2:$A$52,SYNTHESE!A12,'STOCK LCZ'!$C$2:$C$52)</f>
        <v>5664</v>
      </c>
      <c r="D12" s="91">
        <f t="shared" si="7"/>
        <v>5664</v>
      </c>
      <c r="E12" s="124" t="str">
        <f t="shared" si="0"/>
        <v/>
      </c>
      <c r="F12" s="105" t="str">
        <f t="shared" si="1"/>
        <v/>
      </c>
      <c r="G12" s="109">
        <f>+SUMIF('CMD CARCA'!$F$2:$F$1710,SYNTHESE!A12,'CMD CARCA'!$L$2:$L$1720)</f>
        <v>0</v>
      </c>
      <c r="H12" s="121">
        <f>SUMIF('STOCK CARCA'!$A$2:$A$10298,SYNTHESE!A12,'STOCK CARCA'!$C$2:$C$10298)</f>
        <v>0</v>
      </c>
      <c r="I12" s="91">
        <f t="shared" si="2"/>
        <v>0</v>
      </c>
      <c r="J12" s="82" t="str">
        <f t="shared" si="3"/>
        <v>retour LCZ</v>
      </c>
      <c r="K12" s="105" t="str">
        <f t="shared" si="4"/>
        <v>rupture</v>
      </c>
      <c r="L12" s="139"/>
      <c r="M12" s="90" t="s">
        <v>66</v>
      </c>
      <c r="N12" s="145">
        <f>TRANSFERT!T39</f>
        <v>0</v>
      </c>
      <c r="O12" s="151">
        <f>TRANSFERT!Z39</f>
        <v>0</v>
      </c>
      <c r="P12" s="153"/>
      <c r="Q12" s="124">
        <f t="shared" si="5"/>
        <v>5664</v>
      </c>
      <c r="R12" s="107">
        <f t="shared" si="6"/>
        <v>0</v>
      </c>
      <c r="S12" s="82"/>
      <c r="T12" s="148">
        <f>+TRANSFERT!N39</f>
        <v>0</v>
      </c>
    </row>
    <row r="13" spans="1:20" x14ac:dyDescent="0.25">
      <c r="A13" s="95" t="s">
        <v>191</v>
      </c>
      <c r="B13" s="92">
        <f>SUMIF('CMD LCZ'!$A$2:$A$3900,SYNTHESE!A13,'CMD LCZ'!$C$2:$C$3900)</f>
        <v>0</v>
      </c>
      <c r="C13" s="92">
        <f>SUMIF('STOCK LCZ'!$A$2:$A$52,SYNTHESE!A13,'STOCK LCZ'!$C$2:$C$52)</f>
        <v>1032</v>
      </c>
      <c r="D13" s="92">
        <f t="shared" si="7"/>
        <v>1032</v>
      </c>
      <c r="E13" s="143" t="str">
        <f t="shared" ref="E13:E18" si="8">IF(D13&lt;540,IF(I13&lt;540,"à prévoir","transfert"),"")</f>
        <v/>
      </c>
      <c r="F13" s="106" t="str">
        <f t="shared" si="1"/>
        <v/>
      </c>
      <c r="G13" s="110">
        <f>+SUMIF('CMD CARCA'!$F$2:$F$1710,SYNTHESE!A13,'CMD CARCA'!$L$2:$L$1720)</f>
        <v>0</v>
      </c>
      <c r="H13" s="122">
        <f>SUMIF('STOCK CARCA'!$A$2:$A$10298,SYNTHESE!A13,'STOCK CARCA'!$C$2:$C$10298)</f>
        <v>0</v>
      </c>
      <c r="I13" s="92">
        <f t="shared" si="2"/>
        <v>0</v>
      </c>
      <c r="J13" s="92" t="str">
        <f t="shared" ref="J13:J18" si="9">IF(I13&lt;540,IF(D13&lt;540,"à prévoir","retour LCZ"),"")</f>
        <v>retour LCZ</v>
      </c>
      <c r="K13" s="106" t="str">
        <f t="shared" si="4"/>
        <v>rupture</v>
      </c>
      <c r="L13" s="140"/>
      <c r="M13" s="95" t="s">
        <v>191</v>
      </c>
      <c r="N13" s="146"/>
      <c r="O13" s="152"/>
      <c r="P13" s="154"/>
      <c r="Q13" s="143">
        <f t="shared" si="5"/>
        <v>1032</v>
      </c>
      <c r="R13" s="106">
        <f t="shared" si="6"/>
        <v>0</v>
      </c>
      <c r="S13" s="82"/>
      <c r="T13" s="148"/>
    </row>
    <row r="14" spans="1:20" x14ac:dyDescent="0.25">
      <c r="A14" s="87" t="s">
        <v>193</v>
      </c>
      <c r="B14" s="82">
        <f>SUMIF('CMD LCZ'!$A$2:$A$3900,SYNTHESE!A14,'CMD LCZ'!$C$2:$C$3900)</f>
        <v>0</v>
      </c>
      <c r="C14" s="82">
        <f>SUMIF('STOCK LCZ'!$A$2:$A$52,SYNTHESE!A14,'STOCK LCZ'!$C$2:$C$52)</f>
        <v>966</v>
      </c>
      <c r="D14" s="82">
        <f t="shared" si="7"/>
        <v>966</v>
      </c>
      <c r="E14" s="82" t="str">
        <f t="shared" si="8"/>
        <v/>
      </c>
      <c r="F14" s="105" t="str">
        <f t="shared" si="1"/>
        <v/>
      </c>
      <c r="G14" s="108">
        <f>+SUMIF('CMD CARCA'!$F$2:$F$1710,SYNTHESE!A14,'CMD CARCA'!$L$2:$L$1720)</f>
        <v>0</v>
      </c>
      <c r="H14" s="120">
        <f>SUMIF('STOCK CARCA'!$A$2:$A$10298,SYNTHESE!A14,'STOCK CARCA'!$C$2:$C$10298)</f>
        <v>0</v>
      </c>
      <c r="I14" s="82">
        <f t="shared" si="2"/>
        <v>0</v>
      </c>
      <c r="J14" s="82" t="str">
        <f t="shared" si="9"/>
        <v>retour LCZ</v>
      </c>
      <c r="K14" s="105" t="str">
        <f t="shared" si="4"/>
        <v>rupture</v>
      </c>
      <c r="L14" s="138"/>
      <c r="M14" s="87" t="s">
        <v>193</v>
      </c>
      <c r="N14" s="144"/>
      <c r="O14" s="150"/>
      <c r="P14" s="148"/>
      <c r="Q14" s="82">
        <f t="shared" si="5"/>
        <v>966</v>
      </c>
      <c r="R14" s="105">
        <f t="shared" si="6"/>
        <v>0</v>
      </c>
      <c r="S14" s="82"/>
      <c r="T14" s="148"/>
    </row>
    <row r="15" spans="1:20" x14ac:dyDescent="0.25">
      <c r="A15" s="87" t="s">
        <v>195</v>
      </c>
      <c r="B15" s="82">
        <f>SUMIF('CMD LCZ'!$A$2:$A$3900,SYNTHESE!A15,'CMD LCZ'!$C$2:$C$3900)</f>
        <v>0</v>
      </c>
      <c r="C15" s="82">
        <f>SUMIF('STOCK LCZ'!$A$2:$A$52,SYNTHESE!A15,'STOCK LCZ'!$C$2:$C$52)</f>
        <v>36</v>
      </c>
      <c r="D15" s="82">
        <f t="shared" si="7"/>
        <v>36</v>
      </c>
      <c r="E15" s="82" t="str">
        <f t="shared" si="8"/>
        <v>à prévoir</v>
      </c>
      <c r="F15" s="105" t="str">
        <f t="shared" si="1"/>
        <v/>
      </c>
      <c r="G15" s="108">
        <f>+SUMIF('CMD CARCA'!$F$2:$F$1710,SYNTHESE!A15,'CMD CARCA'!$L$2:$L$1720)</f>
        <v>0</v>
      </c>
      <c r="H15" s="120">
        <f>SUMIF('STOCK CARCA'!$A$2:$A$10298,SYNTHESE!A15,'STOCK CARCA'!$C$2:$C$10298)</f>
        <v>0</v>
      </c>
      <c r="I15" s="82">
        <f t="shared" si="2"/>
        <v>0</v>
      </c>
      <c r="J15" s="82" t="str">
        <f t="shared" si="9"/>
        <v>à prévoir</v>
      </c>
      <c r="K15" s="105" t="str">
        <f t="shared" si="4"/>
        <v>rupture</v>
      </c>
      <c r="L15" s="138"/>
      <c r="M15" s="87" t="s">
        <v>195</v>
      </c>
      <c r="N15" s="144"/>
      <c r="O15" s="150"/>
      <c r="P15" s="148"/>
      <c r="Q15" s="82">
        <f t="shared" si="5"/>
        <v>36</v>
      </c>
      <c r="R15" s="105">
        <f t="shared" si="6"/>
        <v>0</v>
      </c>
      <c r="S15" s="82"/>
      <c r="T15" s="148"/>
    </row>
    <row r="16" spans="1:20" x14ac:dyDescent="0.25">
      <c r="A16" s="87" t="s">
        <v>197</v>
      </c>
      <c r="B16" s="82">
        <f>SUMIF('CMD LCZ'!$A$2:$A$3900,SYNTHESE!A16,'CMD LCZ'!$C$2:$C$3900)</f>
        <v>0</v>
      </c>
      <c r="C16" s="82">
        <f>SUMIF('STOCK LCZ'!$A$2:$A$52,SYNTHESE!A16,'STOCK LCZ'!$C$2:$C$52)</f>
        <v>1134</v>
      </c>
      <c r="D16" s="82">
        <f t="shared" si="7"/>
        <v>1134</v>
      </c>
      <c r="E16" s="82" t="str">
        <f t="shared" si="8"/>
        <v/>
      </c>
      <c r="F16" s="105" t="str">
        <f t="shared" si="1"/>
        <v/>
      </c>
      <c r="G16" s="108">
        <f>+SUMIF('CMD CARCA'!$F$2:$F$1710,SYNTHESE!A16,'CMD CARCA'!$L$2:$L$1720)</f>
        <v>0</v>
      </c>
      <c r="H16" s="120">
        <f>SUMIF('STOCK CARCA'!$A$2:$A$10298,SYNTHESE!A16,'STOCK CARCA'!$C$2:$C$10298)</f>
        <v>0</v>
      </c>
      <c r="I16" s="82">
        <f t="shared" si="2"/>
        <v>0</v>
      </c>
      <c r="J16" s="82" t="str">
        <f t="shared" si="9"/>
        <v>retour LCZ</v>
      </c>
      <c r="K16" s="105" t="str">
        <f t="shared" si="4"/>
        <v>rupture</v>
      </c>
      <c r="L16" s="138"/>
      <c r="M16" s="87" t="s">
        <v>197</v>
      </c>
      <c r="N16" s="144"/>
      <c r="O16" s="150"/>
      <c r="P16" s="148"/>
      <c r="Q16" s="82">
        <f t="shared" si="5"/>
        <v>1134</v>
      </c>
      <c r="R16" s="105">
        <f t="shared" si="6"/>
        <v>0</v>
      </c>
      <c r="S16" s="82"/>
      <c r="T16" s="148"/>
    </row>
    <row r="17" spans="1:20" x14ac:dyDescent="0.25">
      <c r="A17" s="87" t="s">
        <v>199</v>
      </c>
      <c r="B17" s="82">
        <f>SUMIF('CMD LCZ'!$A$2:$A$3900,SYNTHESE!A17,'CMD LCZ'!$C$2:$C$3900)</f>
        <v>0</v>
      </c>
      <c r="C17" s="82">
        <f>SUMIF('STOCK LCZ'!$A$2:$A$52,SYNTHESE!A17,'STOCK LCZ'!$C$2:$C$52)</f>
        <v>1116</v>
      </c>
      <c r="D17" s="82">
        <f t="shared" si="7"/>
        <v>1116</v>
      </c>
      <c r="E17" s="82" t="str">
        <f t="shared" si="8"/>
        <v/>
      </c>
      <c r="F17" s="105" t="str">
        <f t="shared" si="1"/>
        <v/>
      </c>
      <c r="G17" s="108">
        <f>+SUMIF('CMD CARCA'!$F$2:$F$1710,SYNTHESE!A17,'CMD CARCA'!$L$2:$L$1720)</f>
        <v>0</v>
      </c>
      <c r="H17" s="120">
        <f>SUMIF('STOCK CARCA'!$A$2:$A$10298,SYNTHESE!A17,'STOCK CARCA'!$C$2:$C$10298)</f>
        <v>0</v>
      </c>
      <c r="I17" s="82">
        <f t="shared" si="2"/>
        <v>0</v>
      </c>
      <c r="J17" s="82" t="str">
        <f t="shared" si="9"/>
        <v>retour LCZ</v>
      </c>
      <c r="K17" s="105" t="str">
        <f t="shared" si="4"/>
        <v>rupture</v>
      </c>
      <c r="L17" s="138"/>
      <c r="M17" s="87" t="s">
        <v>199</v>
      </c>
      <c r="N17" s="144"/>
      <c r="O17" s="150"/>
      <c r="P17" s="148"/>
      <c r="Q17" s="82">
        <f t="shared" si="5"/>
        <v>1116</v>
      </c>
      <c r="R17" s="105">
        <f t="shared" si="6"/>
        <v>0</v>
      </c>
      <c r="S17" s="82"/>
      <c r="T17" s="148"/>
    </row>
    <row r="18" spans="1:20" ht="13.8" thickBot="1" x14ac:dyDescent="0.3">
      <c r="A18" s="98" t="s">
        <v>201</v>
      </c>
      <c r="B18" s="91">
        <f>SUMIF('CMD LCZ'!$A$2:$A$3900,SYNTHESE!A18,'CMD LCZ'!$C$2:$C$3900)</f>
        <v>0</v>
      </c>
      <c r="C18" s="91">
        <f>SUMIF('STOCK LCZ'!$A$2:$A$52,SYNTHESE!A18,'STOCK LCZ'!$C$2:$C$52)</f>
        <v>1392</v>
      </c>
      <c r="D18" s="91">
        <f t="shared" si="7"/>
        <v>1392</v>
      </c>
      <c r="E18" s="124" t="str">
        <f t="shared" si="8"/>
        <v/>
      </c>
      <c r="F18" s="107" t="str">
        <f t="shared" si="1"/>
        <v/>
      </c>
      <c r="G18" s="109">
        <f>+SUMIF('CMD CARCA'!$F$2:$F$1710,SYNTHESE!A18,'CMD CARCA'!$L$2:$L$1720)</f>
        <v>0</v>
      </c>
      <c r="H18" s="121">
        <f>SUMIF('STOCK CARCA'!$A$2:$A$10298,SYNTHESE!A18,'STOCK CARCA'!$C$2:$C$10298)</f>
        <v>0</v>
      </c>
      <c r="I18" s="124">
        <f t="shared" si="2"/>
        <v>0</v>
      </c>
      <c r="J18" s="91" t="str">
        <f t="shared" si="9"/>
        <v>retour LCZ</v>
      </c>
      <c r="K18" s="107" t="str">
        <f t="shared" si="4"/>
        <v>rupture</v>
      </c>
      <c r="L18" s="139"/>
      <c r="M18" s="98" t="s">
        <v>201</v>
      </c>
      <c r="N18" s="145"/>
      <c r="O18" s="151"/>
      <c r="P18" s="153"/>
      <c r="Q18" s="124">
        <f t="shared" si="5"/>
        <v>1392</v>
      </c>
      <c r="R18" s="107">
        <f t="shared" si="6"/>
        <v>0</v>
      </c>
      <c r="S18" s="82"/>
      <c r="T18" s="148"/>
    </row>
    <row r="19" spans="1:20" x14ac:dyDescent="0.25">
      <c r="A19" s="101" t="s">
        <v>132</v>
      </c>
      <c r="B19" s="92">
        <f>SUMIF('CMD LCZ'!$A$2:$A$3900,SYNTHESE!A19,'CMD LCZ'!$C$2:$C$3900)</f>
        <v>1656</v>
      </c>
      <c r="C19" s="92">
        <f>SUMIF('STOCK LCZ'!$A$2:$A$52,SYNTHESE!A19,'STOCK LCZ'!$C$2:$C$52)</f>
        <v>2718</v>
      </c>
      <c r="D19" s="92">
        <f t="shared" si="7"/>
        <v>1062</v>
      </c>
      <c r="E19" s="143" t="str">
        <f>IF(D19&lt;918,IF(I19&lt;1377,"à prévoir","transfert"),"")</f>
        <v/>
      </c>
      <c r="F19" s="106" t="str">
        <f t="shared" si="1"/>
        <v/>
      </c>
      <c r="G19" s="110">
        <f>+SUMIF('CMD CARCA'!$F$2:$F$1710,SYNTHESE!A19,'CMD CARCA'!$L$2:$L$1720)</f>
        <v>54</v>
      </c>
      <c r="H19" s="122">
        <f>SUMIF('STOCK CARCA'!$A$2:$A$10298,SYNTHESE!A19,'STOCK CARCA'!$C$2:$C$10298)</f>
        <v>1776</v>
      </c>
      <c r="I19" s="92">
        <f t="shared" si="2"/>
        <v>1722</v>
      </c>
      <c r="J19" s="92" t="str">
        <f>IF(I19&lt;918,IF(D19&lt;1377,"à prévoir","retour LCZ"),"")</f>
        <v/>
      </c>
      <c r="K19" s="106" t="str">
        <f t="shared" si="4"/>
        <v/>
      </c>
      <c r="L19" s="140"/>
      <c r="M19" s="93" t="s">
        <v>20</v>
      </c>
      <c r="N19" s="146">
        <f>TRANSFERT!R6</f>
        <v>0</v>
      </c>
      <c r="O19" s="152">
        <f>TRANSFERT!W6</f>
        <v>0</v>
      </c>
      <c r="P19" s="154"/>
      <c r="Q19" s="143">
        <f t="shared" si="5"/>
        <v>1062</v>
      </c>
      <c r="R19" s="106">
        <f t="shared" si="6"/>
        <v>1776</v>
      </c>
      <c r="S19" s="82"/>
      <c r="T19" s="148">
        <f>+TRANSFERT!M6</f>
        <v>0</v>
      </c>
    </row>
    <row r="20" spans="1:20" x14ac:dyDescent="0.25">
      <c r="A20" s="102" t="s">
        <v>134</v>
      </c>
      <c r="B20" s="82">
        <f>SUMIF('CMD LCZ'!$A$2:$A$3900,SYNTHESE!A20,'CMD LCZ'!$C$2:$C$3900)</f>
        <v>1704</v>
      </c>
      <c r="C20" s="82">
        <f>SUMIF('STOCK LCZ'!$A$2:$A$52,SYNTHESE!A20,'STOCK LCZ'!$C$2:$C$52)</f>
        <v>3540</v>
      </c>
      <c r="D20" s="82">
        <f t="shared" si="7"/>
        <v>1836</v>
      </c>
      <c r="E20" s="82" t="str">
        <f>IF(D20&lt;918,IF(I20&lt;1377,"à prévoir","transfert"),"")</f>
        <v/>
      </c>
      <c r="F20" s="105" t="str">
        <f t="shared" si="1"/>
        <v/>
      </c>
      <c r="G20" s="108">
        <f>+SUMIF('CMD CARCA'!$F$2:$F$1710,SYNTHESE!A20,'CMD CARCA'!$L$2:$L$1720)</f>
        <v>36</v>
      </c>
      <c r="H20" s="120">
        <f>SUMIF('STOCK CARCA'!$A$2:$A$10298,SYNTHESE!A20,'STOCK CARCA'!$C$2:$C$10298)</f>
        <v>1332</v>
      </c>
      <c r="I20" s="82">
        <f t="shared" si="2"/>
        <v>1296</v>
      </c>
      <c r="J20" s="82" t="str">
        <f>IF(I20&lt;918,IF(D20&lt;1377,"à prévoir","retour LCZ"),"")</f>
        <v/>
      </c>
      <c r="K20" s="105" t="str">
        <f t="shared" si="4"/>
        <v/>
      </c>
      <c r="L20" s="138"/>
      <c r="M20" s="86" t="s">
        <v>18</v>
      </c>
      <c r="N20" s="144">
        <f>TRANSFERT!R8</f>
        <v>0</v>
      </c>
      <c r="O20" s="150">
        <f>TRANSFERT!W8</f>
        <v>0</v>
      </c>
      <c r="P20" s="148"/>
      <c r="Q20" s="82">
        <f t="shared" si="5"/>
        <v>1836</v>
      </c>
      <c r="R20" s="105">
        <f t="shared" si="6"/>
        <v>1332</v>
      </c>
      <c r="S20" s="82"/>
      <c r="T20" s="148">
        <f>+TRANSFERT!M8</f>
        <v>0</v>
      </c>
    </row>
    <row r="21" spans="1:20" x14ac:dyDescent="0.25">
      <c r="A21" s="102" t="s">
        <v>136</v>
      </c>
      <c r="B21" s="82">
        <f>SUMIF('CMD LCZ'!$A$2:$A$3900,SYNTHESE!A21,'CMD LCZ'!$C$2:$C$3900)</f>
        <v>1524</v>
      </c>
      <c r="C21" s="82">
        <f>SUMIF('STOCK LCZ'!$A$2:$A$52,SYNTHESE!A21,'STOCK LCZ'!$C$2:$C$52)</f>
        <v>3744</v>
      </c>
      <c r="D21" s="82">
        <f t="shared" si="7"/>
        <v>2220</v>
      </c>
      <c r="E21" s="82" t="str">
        <f>IF(D21&lt;918,IF(I21&lt;1377,"à prévoir","transfert"),"")</f>
        <v/>
      </c>
      <c r="F21" s="105" t="str">
        <f t="shared" si="1"/>
        <v/>
      </c>
      <c r="G21" s="108">
        <f>+SUMIF('CMD CARCA'!$F$2:$F$1710,SYNTHESE!A21,'CMD CARCA'!$L$2:$L$1720)</f>
        <v>30</v>
      </c>
      <c r="H21" s="120">
        <f>SUMIF('STOCK CARCA'!$A$2:$A$10298,SYNTHESE!A21,'STOCK CARCA'!$C$2:$C$10298)</f>
        <v>1620</v>
      </c>
      <c r="I21" s="82">
        <f t="shared" si="2"/>
        <v>1590</v>
      </c>
      <c r="J21" s="82" t="str">
        <f>IF(I21&lt;918,IF(D21&lt;1377,"à prévoir","retour LCZ"),"")</f>
        <v/>
      </c>
      <c r="K21" s="105" t="str">
        <f t="shared" si="4"/>
        <v/>
      </c>
      <c r="L21" s="138"/>
      <c r="M21" s="86" t="s">
        <v>24</v>
      </c>
      <c r="N21" s="144">
        <f>TRANSFERT!R11</f>
        <v>0</v>
      </c>
      <c r="O21" s="150">
        <f>TRANSFERT!W11</f>
        <v>0</v>
      </c>
      <c r="P21" s="148"/>
      <c r="Q21" s="82">
        <f t="shared" si="5"/>
        <v>2220</v>
      </c>
      <c r="R21" s="105">
        <f t="shared" si="6"/>
        <v>1620</v>
      </c>
      <c r="S21" s="82"/>
      <c r="T21" s="148">
        <f>+TRANSFERT!M11</f>
        <v>0</v>
      </c>
    </row>
    <row r="22" spans="1:20" ht="13.8" thickBot="1" x14ac:dyDescent="0.3">
      <c r="A22" s="103" t="s">
        <v>138</v>
      </c>
      <c r="B22" s="91">
        <f>SUMIF('CMD LCZ'!$A$2:$A$3900,SYNTHESE!A22,'CMD LCZ'!$C$2:$C$3900)</f>
        <v>1878</v>
      </c>
      <c r="C22" s="91">
        <f>SUMIF('STOCK LCZ'!$A$2:$A$52,SYNTHESE!A22,'STOCK LCZ'!$C$2:$C$52)</f>
        <v>2418</v>
      </c>
      <c r="D22" s="91">
        <f t="shared" si="7"/>
        <v>540</v>
      </c>
      <c r="E22" s="124" t="str">
        <f>IF(D22&lt;918,IF(I22&lt;1377,"à prévoir","transfert"),"")</f>
        <v>à prévoir</v>
      </c>
      <c r="F22" s="107" t="str">
        <f t="shared" si="1"/>
        <v/>
      </c>
      <c r="G22" s="109">
        <f>+SUMIF('CMD CARCA'!$F$2:$F$1710,SYNTHESE!A22,'CMD CARCA'!$L$2:$L$1720)</f>
        <v>198</v>
      </c>
      <c r="H22" s="121">
        <f>SUMIF('STOCK CARCA'!$A$2:$A$10298,SYNTHESE!A22,'STOCK CARCA'!$C$2:$C$10298)</f>
        <v>330</v>
      </c>
      <c r="I22" s="124">
        <f t="shared" si="2"/>
        <v>132</v>
      </c>
      <c r="J22" s="124" t="str">
        <f>IF(I22&lt;918,IF(D22&lt;1377,"à prévoir","retour LCZ"),"")</f>
        <v>à prévoir</v>
      </c>
      <c r="K22" s="107" t="str">
        <f t="shared" si="4"/>
        <v/>
      </c>
      <c r="L22" s="139"/>
      <c r="M22" s="94" t="s">
        <v>0</v>
      </c>
      <c r="N22" s="145">
        <f>TRANSFERT!R38</f>
        <v>0</v>
      </c>
      <c r="O22" s="151">
        <f>TRANSFERT!W38</f>
        <v>0</v>
      </c>
      <c r="P22" s="153"/>
      <c r="Q22" s="124">
        <f t="shared" si="5"/>
        <v>540</v>
      </c>
      <c r="R22" s="107">
        <f t="shared" si="6"/>
        <v>330</v>
      </c>
      <c r="S22" s="82"/>
      <c r="T22" s="148">
        <f>+TRANSFERT!M38</f>
        <v>0</v>
      </c>
    </row>
    <row r="23" spans="1:20" x14ac:dyDescent="0.25">
      <c r="A23" s="95" t="s">
        <v>305</v>
      </c>
      <c r="B23" s="92">
        <f>SUMIF('CMD LCZ'!$A$2:$A$3900,SYNTHESE!A23,'CMD LCZ'!$C$2:$C$3900)</f>
        <v>0</v>
      </c>
      <c r="C23" s="92">
        <f>SUMIF('STOCK LCZ'!$A$2:$A$52,SYNTHESE!A23,'STOCK LCZ'!$C$2:$C$52)</f>
        <v>0</v>
      </c>
      <c r="D23" s="92">
        <f t="shared" si="7"/>
        <v>0</v>
      </c>
      <c r="E23" s="143" t="str">
        <f t="shared" ref="E23:E35" si="10">IF(D23&lt;1560,IF(I23&lt;1560,"à prévoir","transfert"),"")</f>
        <v>transfert</v>
      </c>
      <c r="F23" s="106" t="str">
        <f t="shared" si="1"/>
        <v>rupture</v>
      </c>
      <c r="G23" s="110">
        <f>+SUMIF('CMD CARCA'!$F$2:$F$1710,SYNTHESE!A23,'CMD CARCA'!$L$2:$L$1720)</f>
        <v>96</v>
      </c>
      <c r="H23" s="122">
        <f>SUMIF('STOCK CARCA'!$A$2:$A$10298,SYNTHESE!A23,'STOCK CARCA'!$C$2:$C$10298)</f>
        <v>3060</v>
      </c>
      <c r="I23" s="92">
        <f t="shared" si="2"/>
        <v>2964</v>
      </c>
      <c r="J23" s="92" t="str">
        <f t="shared" ref="J23:J35" si="11">IF(I23&lt;1560,IF(D23&lt;1560,"à prévoir","retour LCZ"),"")</f>
        <v/>
      </c>
      <c r="K23" s="106" t="str">
        <f t="shared" si="4"/>
        <v/>
      </c>
      <c r="L23" s="140"/>
      <c r="M23" s="95" t="s">
        <v>86</v>
      </c>
      <c r="N23" s="146">
        <f>TRANSFERT!P4</f>
        <v>0</v>
      </c>
      <c r="O23" s="152">
        <f>TRANSFERT!V4</f>
        <v>0</v>
      </c>
      <c r="P23" s="154"/>
      <c r="Q23" s="143">
        <f t="shared" si="5"/>
        <v>0</v>
      </c>
      <c r="R23" s="106">
        <f t="shared" si="6"/>
        <v>3060</v>
      </c>
      <c r="S23" s="82"/>
      <c r="T23" s="148">
        <f>+TRANSFERT!L4</f>
        <v>0</v>
      </c>
    </row>
    <row r="24" spans="1:20" x14ac:dyDescent="0.25">
      <c r="A24" s="87" t="s">
        <v>203</v>
      </c>
      <c r="B24" s="82">
        <f>SUMIF('CMD LCZ'!$A$2:$A$3900,SYNTHESE!A24,'CMD LCZ'!$C$2:$C$3900)</f>
        <v>48</v>
      </c>
      <c r="C24" s="82">
        <f>SUMIF('STOCK LCZ'!$A$2:$A$52,SYNTHESE!A24,'STOCK LCZ'!$C$2:$C$52)</f>
        <v>864</v>
      </c>
      <c r="D24" s="82">
        <f t="shared" si="7"/>
        <v>816</v>
      </c>
      <c r="E24" s="82" t="str">
        <f t="shared" si="10"/>
        <v>transfert</v>
      </c>
      <c r="F24" s="105" t="str">
        <f t="shared" si="1"/>
        <v/>
      </c>
      <c r="G24" s="108">
        <f>+SUMIF('CMD CARCA'!$F$2:$F$1710,SYNTHESE!A24,'CMD CARCA'!$L$2:$L$1720)</f>
        <v>108</v>
      </c>
      <c r="H24" s="120">
        <f>SUMIF('STOCK CARCA'!$A$2:$A$10298,SYNTHESE!A24,'STOCK CARCA'!$C$2:$C$10298)</f>
        <v>2904</v>
      </c>
      <c r="I24" s="82">
        <f t="shared" si="2"/>
        <v>2796</v>
      </c>
      <c r="J24" s="82" t="str">
        <f t="shared" si="11"/>
        <v/>
      </c>
      <c r="K24" s="105" t="str">
        <f t="shared" si="4"/>
        <v/>
      </c>
      <c r="L24" s="138"/>
      <c r="M24" s="87" t="s">
        <v>10</v>
      </c>
      <c r="N24" s="144">
        <f>TRANSFERT!P3</f>
        <v>0</v>
      </c>
      <c r="O24" s="150">
        <f>TRANSFERT!V3</f>
        <v>0</v>
      </c>
      <c r="P24" s="148"/>
      <c r="Q24" s="82">
        <f t="shared" si="5"/>
        <v>816</v>
      </c>
      <c r="R24" s="105">
        <f t="shared" si="6"/>
        <v>2904</v>
      </c>
      <c r="S24" s="82"/>
      <c r="T24" s="148">
        <f>+TRANSFERT!L3</f>
        <v>0</v>
      </c>
    </row>
    <row r="25" spans="1:20" x14ac:dyDescent="0.25">
      <c r="A25" s="87" t="s">
        <v>205</v>
      </c>
      <c r="B25" s="82">
        <f>SUMIF('CMD LCZ'!$A$2:$A$3900,SYNTHESE!A25,'CMD LCZ'!$C$2:$C$3900)</f>
        <v>60</v>
      </c>
      <c r="C25" s="82">
        <f>SUMIF('STOCK LCZ'!$A$2:$A$52,SYNTHESE!A25,'STOCK LCZ'!$C$2:$C$52)</f>
        <v>1212</v>
      </c>
      <c r="D25" s="82">
        <f t="shared" si="7"/>
        <v>1152</v>
      </c>
      <c r="E25" s="82" t="str">
        <f t="shared" si="10"/>
        <v>transfert</v>
      </c>
      <c r="F25" s="105" t="str">
        <f t="shared" si="1"/>
        <v/>
      </c>
      <c r="G25" s="108">
        <f>+SUMIF('CMD CARCA'!$F$2:$F$1710,SYNTHESE!A25,'CMD CARCA'!$L$2:$L$1720)</f>
        <v>192</v>
      </c>
      <c r="H25" s="120">
        <f>SUMIF('STOCK CARCA'!$A$2:$A$10298,SYNTHESE!A25,'STOCK CARCA'!$C$2:$C$10298)</f>
        <v>3192</v>
      </c>
      <c r="I25" s="82">
        <f t="shared" si="2"/>
        <v>3000</v>
      </c>
      <c r="J25" s="82" t="str">
        <f t="shared" si="11"/>
        <v/>
      </c>
      <c r="K25" s="105" t="str">
        <f t="shared" si="4"/>
        <v/>
      </c>
      <c r="L25" s="138"/>
      <c r="M25" s="88" t="s">
        <v>20</v>
      </c>
      <c r="N25" s="144">
        <f>TRANSFERT!P6</f>
        <v>0</v>
      </c>
      <c r="O25" s="150">
        <f>TRANSFERT!V6</f>
        <v>0</v>
      </c>
      <c r="P25" s="148"/>
      <c r="Q25" s="82">
        <f t="shared" si="5"/>
        <v>1152</v>
      </c>
      <c r="R25" s="105">
        <f t="shared" si="6"/>
        <v>3192</v>
      </c>
      <c r="S25" s="82"/>
      <c r="T25" s="148">
        <f>+TRANSFERT!L6</f>
        <v>0</v>
      </c>
    </row>
    <row r="26" spans="1:20" x14ac:dyDescent="0.25">
      <c r="A26" s="87" t="s">
        <v>207</v>
      </c>
      <c r="B26" s="82">
        <f>SUMIF('CMD LCZ'!$A$2:$A$3900,SYNTHESE!A26,'CMD LCZ'!$C$2:$C$3900)</f>
        <v>0</v>
      </c>
      <c r="C26" s="82">
        <f>SUMIF('STOCK LCZ'!$A$2:$A$52,SYNTHESE!A26,'STOCK LCZ'!$C$2:$C$52)</f>
        <v>3120</v>
      </c>
      <c r="D26" s="82">
        <f t="shared" si="7"/>
        <v>3120</v>
      </c>
      <c r="E26" s="82" t="str">
        <f t="shared" si="10"/>
        <v/>
      </c>
      <c r="F26" s="105" t="str">
        <f t="shared" si="1"/>
        <v/>
      </c>
      <c r="G26" s="108">
        <f>+SUMIF('CMD CARCA'!$F$2:$F$1710,SYNTHESE!A26,'CMD CARCA'!$L$2:$L$1720)</f>
        <v>408</v>
      </c>
      <c r="H26" s="120">
        <f>SUMIF('STOCK CARCA'!$A$2:$A$10298,SYNTHESE!A26,'STOCK CARCA'!$C$2:$C$10298)</f>
        <v>5832</v>
      </c>
      <c r="I26" s="82">
        <f t="shared" si="2"/>
        <v>5424</v>
      </c>
      <c r="J26" s="82" t="str">
        <f t="shared" si="11"/>
        <v/>
      </c>
      <c r="K26" s="105" t="str">
        <f t="shared" si="4"/>
        <v/>
      </c>
      <c r="L26" s="138"/>
      <c r="M26" s="88" t="s">
        <v>18</v>
      </c>
      <c r="N26" s="144">
        <f>TRANSFERT!P8</f>
        <v>0</v>
      </c>
      <c r="O26" s="150">
        <f>TRANSFERT!V8</f>
        <v>0</v>
      </c>
      <c r="P26" s="148"/>
      <c r="Q26" s="82">
        <f t="shared" si="5"/>
        <v>3120</v>
      </c>
      <c r="R26" s="105">
        <f t="shared" si="6"/>
        <v>5832</v>
      </c>
      <c r="S26" s="82"/>
      <c r="T26" s="148">
        <f>+TRANSFERT!L8</f>
        <v>0</v>
      </c>
    </row>
    <row r="27" spans="1:20" x14ac:dyDescent="0.25">
      <c r="A27" s="87" t="s">
        <v>307</v>
      </c>
      <c r="B27" s="82">
        <f>SUMIF('CMD LCZ'!$A$2:$A$3900,SYNTHESE!A27,'CMD LCZ'!$C$2:$C$3900)</f>
        <v>0</v>
      </c>
      <c r="C27" s="82">
        <f>SUMIF('STOCK LCZ'!$A$2:$A$52,SYNTHESE!A27,'STOCK LCZ'!$C$2:$C$52)</f>
        <v>0</v>
      </c>
      <c r="D27" s="82">
        <f t="shared" si="7"/>
        <v>0</v>
      </c>
      <c r="E27" s="82" t="str">
        <f t="shared" si="10"/>
        <v>transfert</v>
      </c>
      <c r="F27" s="105" t="str">
        <f t="shared" si="1"/>
        <v>rupture</v>
      </c>
      <c r="G27" s="108">
        <f>+SUMIF('CMD CARCA'!$F$2:$F$1710,SYNTHESE!A27,'CMD CARCA'!$L$2:$L$1720)</f>
        <v>348</v>
      </c>
      <c r="H27" s="120">
        <f>SUMIF('STOCK CARCA'!$A$2:$A$10298,SYNTHESE!A27,'STOCK CARCA'!$C$2:$C$10298)</f>
        <v>7740</v>
      </c>
      <c r="I27" s="82">
        <f t="shared" si="2"/>
        <v>7392</v>
      </c>
      <c r="J27" s="82" t="str">
        <f t="shared" si="11"/>
        <v/>
      </c>
      <c r="K27" s="105" t="str">
        <f t="shared" si="4"/>
        <v/>
      </c>
      <c r="L27" s="138"/>
      <c r="M27" s="88" t="s">
        <v>24</v>
      </c>
      <c r="N27" s="144">
        <f>TRANSFERT!P11</f>
        <v>0</v>
      </c>
      <c r="O27" s="150">
        <f>TRANSFERT!V11</f>
        <v>0</v>
      </c>
      <c r="P27" s="148"/>
      <c r="Q27" s="82">
        <f t="shared" si="5"/>
        <v>0</v>
      </c>
      <c r="R27" s="105">
        <f t="shared" si="6"/>
        <v>7740</v>
      </c>
      <c r="S27" s="82"/>
      <c r="T27" s="148">
        <f>+TRANSFERT!L11</f>
        <v>0</v>
      </c>
    </row>
    <row r="28" spans="1:20" x14ac:dyDescent="0.25">
      <c r="A28" s="87" t="s">
        <v>140</v>
      </c>
      <c r="B28" s="82">
        <f>SUMIF('CMD LCZ'!$A$2:$A$3900,SYNTHESE!A28,'CMD LCZ'!$C$2:$C$3900)</f>
        <v>12</v>
      </c>
      <c r="C28" s="82">
        <f>SUMIF('STOCK LCZ'!$A$2:$A$52,SYNTHESE!A28,'STOCK LCZ'!$C$2:$C$52)</f>
        <v>3036</v>
      </c>
      <c r="D28" s="82">
        <f t="shared" si="7"/>
        <v>3024</v>
      </c>
      <c r="E28" s="82" t="str">
        <f t="shared" si="10"/>
        <v/>
      </c>
      <c r="F28" s="105" t="str">
        <f t="shared" si="1"/>
        <v/>
      </c>
      <c r="G28" s="108">
        <f>+SUMIF('CMD CARCA'!$F$2:$F$1710,SYNTHESE!A28,'CMD CARCA'!$L$2:$L$1720)</f>
        <v>264</v>
      </c>
      <c r="H28" s="120">
        <f>SUMIF('STOCK CARCA'!$A$2:$A$10298,SYNTHESE!A28,'STOCK CARCA'!$C$2:$C$10298)</f>
        <v>1932</v>
      </c>
      <c r="I28" s="82">
        <f t="shared" si="2"/>
        <v>1668</v>
      </c>
      <c r="J28" s="82" t="str">
        <f t="shared" si="11"/>
        <v/>
      </c>
      <c r="K28" s="105" t="str">
        <f t="shared" si="4"/>
        <v/>
      </c>
      <c r="L28" s="138"/>
      <c r="M28" s="88" t="s">
        <v>6</v>
      </c>
      <c r="N28" s="144">
        <f>TRANSFERT!P13</f>
        <v>0</v>
      </c>
      <c r="O28" s="150">
        <f>TRANSFERT!V13</f>
        <v>0</v>
      </c>
      <c r="P28" s="148"/>
      <c r="Q28" s="82">
        <f t="shared" si="5"/>
        <v>3024</v>
      </c>
      <c r="R28" s="105">
        <f t="shared" si="6"/>
        <v>1932</v>
      </c>
      <c r="S28" s="82"/>
      <c r="T28" s="148">
        <f>+TRANSFERT!L13</f>
        <v>0</v>
      </c>
    </row>
    <row r="29" spans="1:20" x14ac:dyDescent="0.25">
      <c r="A29" s="87" t="s">
        <v>309</v>
      </c>
      <c r="B29" s="82">
        <f>SUMIF('CMD LCZ'!$A$2:$A$3900,SYNTHESE!A29,'CMD LCZ'!$C$2:$C$3900)</f>
        <v>0</v>
      </c>
      <c r="C29" s="82">
        <f>SUMIF('STOCK LCZ'!$A$2:$A$52,SYNTHESE!A29,'STOCK LCZ'!$C$2:$C$52)</f>
        <v>0</v>
      </c>
      <c r="D29" s="82">
        <f>+C29-B29</f>
        <v>0</v>
      </c>
      <c r="E29" s="82" t="str">
        <f t="shared" si="10"/>
        <v>transfert</v>
      </c>
      <c r="F29" s="105" t="str">
        <f t="shared" si="1"/>
        <v>rupture</v>
      </c>
      <c r="G29" s="108">
        <f>+SUMIF('CMD CARCA'!$F$2:$F$1710,SYNTHESE!A29,'CMD CARCA'!$L$2:$L$1720)</f>
        <v>60</v>
      </c>
      <c r="H29" s="120">
        <f>SUMIF('STOCK CARCA'!$A$2:$A$10298,SYNTHESE!A29,'STOCK CARCA'!$C$2:$C$10298)</f>
        <v>2904</v>
      </c>
      <c r="I29" s="82">
        <f t="shared" si="2"/>
        <v>2844</v>
      </c>
      <c r="J29" s="82" t="str">
        <f t="shared" si="11"/>
        <v/>
      </c>
      <c r="K29" s="105" t="str">
        <f t="shared" si="4"/>
        <v/>
      </c>
      <c r="L29" s="138"/>
      <c r="M29" s="88" t="s">
        <v>64</v>
      </c>
      <c r="N29" s="144">
        <f>TRANSFERT!P15</f>
        <v>0</v>
      </c>
      <c r="O29" s="150">
        <f>TRANSFERT!V15</f>
        <v>0</v>
      </c>
      <c r="P29" s="148"/>
      <c r="Q29" s="82">
        <f t="shared" si="5"/>
        <v>0</v>
      </c>
      <c r="R29" s="105">
        <f t="shared" si="6"/>
        <v>2904</v>
      </c>
      <c r="S29" s="82"/>
      <c r="T29" s="148">
        <f>+TRANSFERT!L15</f>
        <v>0</v>
      </c>
    </row>
    <row r="30" spans="1:20" x14ac:dyDescent="0.25">
      <c r="A30" s="87" t="s">
        <v>311</v>
      </c>
      <c r="B30" s="82">
        <f>SUMIF('CMD LCZ'!$A$2:$A$3900,SYNTHESE!A30,'CMD LCZ'!$C$2:$C$3900)</f>
        <v>0</v>
      </c>
      <c r="C30" s="82">
        <f>SUMIF('STOCK LCZ'!$A$2:$A$52,SYNTHESE!A30,'STOCK LCZ'!$C$2:$C$52)</f>
        <v>0</v>
      </c>
      <c r="D30" s="82">
        <f>+C30-B30</f>
        <v>0</v>
      </c>
      <c r="E30" s="82" t="str">
        <f t="shared" si="10"/>
        <v>transfert</v>
      </c>
      <c r="F30" s="105" t="str">
        <f t="shared" si="1"/>
        <v>rupture</v>
      </c>
      <c r="G30" s="108">
        <f>+SUMIF('CMD CARCA'!$F$2:$F$1710,SYNTHESE!A30,'CMD CARCA'!$L$2:$L$1720)</f>
        <v>252</v>
      </c>
      <c r="H30" s="120">
        <f>SUMIF('STOCK CARCA'!$A$2:$A$10298,SYNTHESE!A30,'STOCK CARCA'!$C$2:$C$10298)</f>
        <v>3708</v>
      </c>
      <c r="I30" s="82">
        <f t="shared" si="2"/>
        <v>3456</v>
      </c>
      <c r="J30" s="82" t="str">
        <f t="shared" si="11"/>
        <v/>
      </c>
      <c r="K30" s="105" t="str">
        <f t="shared" si="4"/>
        <v/>
      </c>
      <c r="L30" s="138"/>
      <c r="M30" s="88" t="s">
        <v>5</v>
      </c>
      <c r="N30" s="144">
        <f>TRANSFERT!P16</f>
        <v>0</v>
      </c>
      <c r="O30" s="150">
        <f>TRANSFERT!V16</f>
        <v>0</v>
      </c>
      <c r="P30" s="148"/>
      <c r="Q30" s="82">
        <f t="shared" si="5"/>
        <v>0</v>
      </c>
      <c r="R30" s="105">
        <f t="shared" si="6"/>
        <v>3708</v>
      </c>
      <c r="S30" s="82"/>
      <c r="T30" s="148">
        <f>+TRANSFERT!L16</f>
        <v>0</v>
      </c>
    </row>
    <row r="31" spans="1:20" x14ac:dyDescent="0.25">
      <c r="A31" s="87" t="s">
        <v>209</v>
      </c>
      <c r="B31" s="82">
        <f>SUMIF('CMD LCZ'!$A$2:$A$3900,SYNTHESE!A31,'CMD LCZ'!$C$2:$C$3900)</f>
        <v>0</v>
      </c>
      <c r="C31" s="82">
        <f>SUMIF('STOCK LCZ'!$A$2:$A$52,SYNTHESE!A31,'STOCK LCZ'!$C$2:$C$52)</f>
        <v>1584</v>
      </c>
      <c r="D31" s="82">
        <f t="shared" si="7"/>
        <v>1584</v>
      </c>
      <c r="E31" s="82" t="str">
        <f t="shared" si="10"/>
        <v/>
      </c>
      <c r="F31" s="105" t="str">
        <f t="shared" si="1"/>
        <v/>
      </c>
      <c r="G31" s="108">
        <f>+SUMIF('CMD CARCA'!$F$2:$F$1710,SYNTHESE!A31,'CMD CARCA'!$L$2:$L$1720)</f>
        <v>228</v>
      </c>
      <c r="H31" s="120">
        <f>SUMIF('STOCK CARCA'!$A$2:$A$10298,SYNTHESE!A31,'STOCK CARCA'!$C$2:$C$10298)</f>
        <v>4032</v>
      </c>
      <c r="I31" s="82">
        <f t="shared" si="2"/>
        <v>3804</v>
      </c>
      <c r="J31" s="82" t="str">
        <f t="shared" si="11"/>
        <v/>
      </c>
      <c r="K31" s="105" t="str">
        <f t="shared" si="4"/>
        <v/>
      </c>
      <c r="L31" s="138"/>
      <c r="M31" s="88" t="s">
        <v>21</v>
      </c>
      <c r="N31" s="144">
        <f>TRANSFERT!P22</f>
        <v>0</v>
      </c>
      <c r="O31" s="150">
        <f>TRANSFERT!V22</f>
        <v>0</v>
      </c>
      <c r="P31" s="148"/>
      <c r="Q31" s="82">
        <f t="shared" si="5"/>
        <v>1584</v>
      </c>
      <c r="R31" s="105">
        <f t="shared" si="6"/>
        <v>4032</v>
      </c>
      <c r="S31" s="82"/>
      <c r="T31" s="148">
        <f>+TRANSFERT!L22</f>
        <v>0</v>
      </c>
    </row>
    <row r="32" spans="1:20" x14ac:dyDescent="0.25">
      <c r="A32" s="87" t="s">
        <v>313</v>
      </c>
      <c r="B32" s="82">
        <f>SUMIF('CMD LCZ'!$A$2:$A$3900,SYNTHESE!A32,'CMD LCZ'!$C$2:$C$3900)</f>
        <v>0</v>
      </c>
      <c r="C32" s="82">
        <f>SUMIF('STOCK LCZ'!$A$2:$A$52,SYNTHESE!A32,'STOCK LCZ'!$C$2:$C$52)</f>
        <v>0</v>
      </c>
      <c r="D32" s="82">
        <f>+C32-B32</f>
        <v>0</v>
      </c>
      <c r="E32" s="82" t="str">
        <f t="shared" si="10"/>
        <v>transfert</v>
      </c>
      <c r="F32" s="105" t="str">
        <f t="shared" si="1"/>
        <v>rupture</v>
      </c>
      <c r="G32" s="108">
        <f>+SUMIF('CMD CARCA'!$F$2:$F$1710,SYNTHESE!A32,'CMD CARCA'!$L$2:$L$1720)</f>
        <v>156</v>
      </c>
      <c r="H32" s="120">
        <f>SUMIF('STOCK CARCA'!$A$2:$A$10298,SYNTHESE!A32,'STOCK CARCA'!$C$2:$C$10298)</f>
        <v>1812</v>
      </c>
      <c r="I32" s="82">
        <f t="shared" si="2"/>
        <v>1656</v>
      </c>
      <c r="J32" s="82" t="str">
        <f t="shared" si="11"/>
        <v/>
      </c>
      <c r="K32" s="105" t="str">
        <f t="shared" si="4"/>
        <v/>
      </c>
      <c r="L32" s="138"/>
      <c r="M32" s="88" t="s">
        <v>17</v>
      </c>
      <c r="N32" s="144">
        <f>TRANSFERT!P33</f>
        <v>0</v>
      </c>
      <c r="O32" s="150">
        <f>TRANSFERT!V33</f>
        <v>0</v>
      </c>
      <c r="P32" s="148"/>
      <c r="Q32" s="82">
        <f t="shared" si="5"/>
        <v>0</v>
      </c>
      <c r="R32" s="105">
        <f t="shared" si="6"/>
        <v>1812</v>
      </c>
      <c r="S32" s="82"/>
      <c r="T32" s="148">
        <f>+TRANSFERT!L33</f>
        <v>0</v>
      </c>
    </row>
    <row r="33" spans="1:20" x14ac:dyDescent="0.25">
      <c r="A33" s="87" t="s">
        <v>315</v>
      </c>
      <c r="B33" s="82">
        <f>SUMIF('CMD LCZ'!$A$2:$A$3900,SYNTHESE!A33,'CMD LCZ'!$C$2:$C$3900)</f>
        <v>0</v>
      </c>
      <c r="C33" s="82">
        <f>SUMIF('STOCK LCZ'!$A$2:$A$52,SYNTHESE!A33,'STOCK LCZ'!$C$2:$C$52)</f>
        <v>0</v>
      </c>
      <c r="D33" s="82">
        <f>+C33-B33</f>
        <v>0</v>
      </c>
      <c r="E33" s="82" t="str">
        <f t="shared" si="10"/>
        <v>transfert</v>
      </c>
      <c r="F33" s="105" t="str">
        <f t="shared" si="1"/>
        <v>rupture</v>
      </c>
      <c r="G33" s="108">
        <f>+SUMIF('CMD CARCA'!$F$2:$F$1710,SYNTHESE!A33,'CMD CARCA'!$L$2:$L$1720)</f>
        <v>180</v>
      </c>
      <c r="H33" s="120">
        <f>SUMIF('STOCK CARCA'!$A$2:$A$10298,SYNTHESE!A33,'STOCK CARCA'!$C$2:$C$10298)</f>
        <v>3768</v>
      </c>
      <c r="I33" s="82">
        <f t="shared" si="2"/>
        <v>3588</v>
      </c>
      <c r="J33" s="82" t="str">
        <f t="shared" si="11"/>
        <v/>
      </c>
      <c r="K33" s="105" t="str">
        <f t="shared" si="4"/>
        <v/>
      </c>
      <c r="L33" s="138"/>
      <c r="M33" s="88" t="s">
        <v>87</v>
      </c>
      <c r="N33" s="144">
        <f>TRANSFERT!P18</f>
        <v>0</v>
      </c>
      <c r="O33" s="150">
        <f>TRANSFERT!V18</f>
        <v>0</v>
      </c>
      <c r="P33" s="148"/>
      <c r="Q33" s="82">
        <f t="shared" si="5"/>
        <v>0</v>
      </c>
      <c r="R33" s="105">
        <f t="shared" si="6"/>
        <v>3768</v>
      </c>
      <c r="S33" s="82"/>
      <c r="T33" s="148">
        <f>+TRANSFERT!L18</f>
        <v>0</v>
      </c>
    </row>
    <row r="34" spans="1:20" x14ac:dyDescent="0.25">
      <c r="A34" s="87" t="s">
        <v>211</v>
      </c>
      <c r="B34" s="82">
        <f>SUMIF('CMD LCZ'!$A$2:$A$3900,SYNTHESE!A34,'CMD LCZ'!$C$2:$C$3900)</f>
        <v>0</v>
      </c>
      <c r="C34" s="82">
        <f>SUMIF('STOCK LCZ'!$A$2:$A$52,SYNTHESE!A34,'STOCK LCZ'!$C$2:$C$52)</f>
        <v>4224</v>
      </c>
      <c r="D34" s="82">
        <f t="shared" si="7"/>
        <v>4224</v>
      </c>
      <c r="E34" s="82" t="str">
        <f t="shared" si="10"/>
        <v/>
      </c>
      <c r="F34" s="105" t="str">
        <f t="shared" si="1"/>
        <v/>
      </c>
      <c r="G34" s="108">
        <f>+SUMIF('CMD CARCA'!$F$2:$F$1710,SYNTHESE!A34,'CMD CARCA'!$L$2:$L$1720)</f>
        <v>720</v>
      </c>
      <c r="H34" s="120">
        <f>SUMIF('STOCK CARCA'!$A$2:$A$10298,SYNTHESE!A34,'STOCK CARCA'!$C$2:$C$10298)</f>
        <v>9984</v>
      </c>
      <c r="I34" s="82">
        <f t="shared" si="2"/>
        <v>9264</v>
      </c>
      <c r="J34" s="82" t="str">
        <f t="shared" si="11"/>
        <v/>
      </c>
      <c r="K34" s="105" t="str">
        <f t="shared" si="4"/>
        <v/>
      </c>
      <c r="L34" s="138"/>
      <c r="M34" s="88" t="s">
        <v>0</v>
      </c>
      <c r="N34" s="144">
        <f>TRANSFERT!P38</f>
        <v>0</v>
      </c>
      <c r="O34" s="150">
        <f>TRANSFERT!V38</f>
        <v>0</v>
      </c>
      <c r="P34" s="148"/>
      <c r="Q34" s="82">
        <f t="shared" si="5"/>
        <v>4224</v>
      </c>
      <c r="R34" s="105">
        <f t="shared" si="6"/>
        <v>9984</v>
      </c>
      <c r="S34" s="82"/>
      <c r="T34" s="148">
        <f>+TRANSFERT!L38</f>
        <v>0</v>
      </c>
    </row>
    <row r="35" spans="1:20" ht="13.8" thickBot="1" x14ac:dyDescent="0.3">
      <c r="A35" s="98" t="s">
        <v>317</v>
      </c>
      <c r="B35" s="91">
        <f>SUMIF('CMD LCZ'!$A$2:$A$3900,SYNTHESE!A35,'CMD LCZ'!$C$2:$C$3900)</f>
        <v>0</v>
      </c>
      <c r="C35" s="91">
        <f>SUMIF('STOCK LCZ'!$A$2:$A$52,SYNTHESE!A35,'STOCK LCZ'!$C$2:$C$52)</f>
        <v>0</v>
      </c>
      <c r="D35" s="91">
        <f>+C35-B35</f>
        <v>0</v>
      </c>
      <c r="E35" s="124" t="str">
        <f t="shared" si="10"/>
        <v>transfert</v>
      </c>
      <c r="F35" s="107" t="str">
        <f t="shared" si="1"/>
        <v>rupture</v>
      </c>
      <c r="G35" s="109">
        <f>+SUMIF('CMD CARCA'!$F$2:$F$1710,SYNTHESE!A35,'CMD CARCA'!$L$2:$L$1720)</f>
        <v>36</v>
      </c>
      <c r="H35" s="121">
        <f>SUMIF('STOCK CARCA'!$A$2:$A$10298,SYNTHESE!A35,'STOCK CARCA'!$C$2:$C$10298)</f>
        <v>3228</v>
      </c>
      <c r="I35" s="124">
        <f t="shared" ref="I35:I66" si="12">+H35-G35</f>
        <v>3192</v>
      </c>
      <c r="J35" s="91" t="str">
        <f t="shared" si="11"/>
        <v/>
      </c>
      <c r="K35" s="107" t="str">
        <f t="shared" si="4"/>
        <v/>
      </c>
      <c r="L35" s="139"/>
      <c r="M35" s="96" t="s">
        <v>337</v>
      </c>
      <c r="N35" s="145">
        <f>TRANSFERT!P40</f>
        <v>0</v>
      </c>
      <c r="O35" s="151">
        <f>TRANSFERT!V40</f>
        <v>0</v>
      </c>
      <c r="P35" s="153"/>
      <c r="Q35" s="124">
        <f t="shared" ref="Q35:Q62" si="13">D35+N35-O35</f>
        <v>0</v>
      </c>
      <c r="R35" s="107">
        <f t="shared" si="6"/>
        <v>3228</v>
      </c>
      <c r="S35" s="82"/>
      <c r="T35" s="148">
        <f>+TRANSFERT!L40</f>
        <v>0</v>
      </c>
    </row>
    <row r="36" spans="1:20" x14ac:dyDescent="0.25">
      <c r="A36" s="104" t="s">
        <v>142</v>
      </c>
      <c r="B36" s="92">
        <f>SUMIF('CMD LCZ'!$A$2:$A$3900,SYNTHESE!A36,'CMD LCZ'!$C$2:$C$3900)</f>
        <v>960</v>
      </c>
      <c r="C36" s="92">
        <f>SUMIF('STOCK LCZ'!$A$2:$A$52,SYNTHESE!A36,'STOCK LCZ'!$C$2:$C$52)</f>
        <v>2130</v>
      </c>
      <c r="D36" s="92">
        <f t="shared" si="7"/>
        <v>1170</v>
      </c>
      <c r="E36" s="143" t="str">
        <f t="shared" ref="E36:E62" si="14">IF(D36&lt;918,IF(I36&lt;1377,"à prévoir","transfert"),"")</f>
        <v/>
      </c>
      <c r="F36" s="106" t="str">
        <f t="shared" ref="F36:F60" si="15">IF(D36&lt;1,"rupture","")</f>
        <v/>
      </c>
      <c r="G36" s="110">
        <f>+SUMIF('CMD CARCA'!$F$2:$F$1710,SYNTHESE!A36,'CMD CARCA'!$L$2:$L$1720)</f>
        <v>192</v>
      </c>
      <c r="H36" s="122">
        <f>SUMIF('STOCK CARCA'!$A$2:$A$10298,SYNTHESE!A36,'STOCK CARCA'!$C$2:$C$10298)</f>
        <v>1860</v>
      </c>
      <c r="I36" s="92">
        <f t="shared" si="12"/>
        <v>1668</v>
      </c>
      <c r="J36" s="92" t="str">
        <f t="shared" ref="J36:J62" si="16">IF(I36&lt;918,IF(D36&lt;1377,"à prévoir","retour LCZ"),"")</f>
        <v/>
      </c>
      <c r="K36" s="106" t="str">
        <f t="shared" si="4"/>
        <v/>
      </c>
      <c r="L36" s="140"/>
      <c r="M36" s="97" t="s">
        <v>10</v>
      </c>
      <c r="N36" s="146">
        <f>TRANSFERT!T3</f>
        <v>0</v>
      </c>
      <c r="O36" s="152">
        <f>TRANSFERT!Z3</f>
        <v>0</v>
      </c>
      <c r="P36" s="154"/>
      <c r="Q36" s="143">
        <f t="shared" si="13"/>
        <v>1170</v>
      </c>
      <c r="R36" s="106">
        <f t="shared" si="6"/>
        <v>1860</v>
      </c>
      <c r="S36" s="82"/>
      <c r="T36" s="148">
        <f>+TRANSFERT!N3</f>
        <v>0</v>
      </c>
    </row>
    <row r="37" spans="1:20" x14ac:dyDescent="0.25">
      <c r="A37" s="84" t="s">
        <v>213</v>
      </c>
      <c r="B37" s="82">
        <f>SUMIF('CMD LCZ'!$A$2:$A$3900,SYNTHESE!A37,'CMD LCZ'!$C$2:$C$3900)</f>
        <v>0</v>
      </c>
      <c r="C37" s="82">
        <f>SUMIF('STOCK LCZ'!$A$2:$A$52,SYNTHESE!A37,'STOCK LCZ'!$C$2:$C$52)</f>
        <v>1056</v>
      </c>
      <c r="D37" s="82">
        <f t="shared" si="7"/>
        <v>1056</v>
      </c>
      <c r="E37" s="82" t="str">
        <f t="shared" si="14"/>
        <v/>
      </c>
      <c r="F37" s="105" t="str">
        <f t="shared" si="15"/>
        <v/>
      </c>
      <c r="G37" s="108">
        <f>+SUMIF('CMD CARCA'!$F$2:$F$1710,SYNTHESE!A37,'CMD CARCA'!$L$2:$L$1720)</f>
        <v>78</v>
      </c>
      <c r="H37" s="120">
        <f>SUMIF('STOCK CARCA'!$A$2:$A$10298,SYNTHESE!A37,'STOCK CARCA'!$C$2:$C$10298)</f>
        <v>3042</v>
      </c>
      <c r="I37" s="82">
        <f t="shared" si="12"/>
        <v>2964</v>
      </c>
      <c r="J37" s="82" t="str">
        <f t="shared" si="16"/>
        <v/>
      </c>
      <c r="K37" s="105" t="str">
        <f t="shared" si="4"/>
        <v/>
      </c>
      <c r="L37" s="138"/>
      <c r="M37" s="83" t="s">
        <v>86</v>
      </c>
      <c r="N37" s="144">
        <f>TRANSFERT!T4</f>
        <v>1836</v>
      </c>
      <c r="O37" s="150">
        <f>TRANSFERT!Z4</f>
        <v>0</v>
      </c>
      <c r="P37" s="148"/>
      <c r="Q37" s="82">
        <f t="shared" si="13"/>
        <v>2892</v>
      </c>
      <c r="R37" s="105">
        <f t="shared" si="6"/>
        <v>1206</v>
      </c>
      <c r="S37" s="82"/>
      <c r="T37" s="148">
        <f>+TRANSFERT!N4</f>
        <v>0</v>
      </c>
    </row>
    <row r="38" spans="1:20" x14ac:dyDescent="0.25">
      <c r="A38" s="84" t="s">
        <v>144</v>
      </c>
      <c r="B38" s="82">
        <f>SUMIF('CMD LCZ'!$A$2:$A$3900,SYNTHESE!A38,'CMD LCZ'!$C$2:$C$3900)</f>
        <v>1926</v>
      </c>
      <c r="C38" s="82">
        <f>SUMIF('STOCK LCZ'!$A$2:$A$52,SYNTHESE!A38,'STOCK LCZ'!$C$2:$C$52)</f>
        <v>5802</v>
      </c>
      <c r="D38" s="82">
        <f t="shared" si="7"/>
        <v>3876</v>
      </c>
      <c r="E38" s="82" t="str">
        <f t="shared" si="14"/>
        <v/>
      </c>
      <c r="F38" s="105" t="str">
        <f t="shared" si="15"/>
        <v/>
      </c>
      <c r="G38" s="108">
        <f>+SUMIF('CMD CARCA'!$F$2:$F$1710,SYNTHESE!A38,'CMD CARCA'!$L$2:$L$1720)</f>
        <v>234</v>
      </c>
      <c r="H38" s="120">
        <f>SUMIF('STOCK CARCA'!$A$2:$A$10298,SYNTHESE!A38,'STOCK CARCA'!$C$2:$C$10298)</f>
        <v>4266</v>
      </c>
      <c r="I38" s="82">
        <f t="shared" si="12"/>
        <v>4032</v>
      </c>
      <c r="J38" s="82" t="str">
        <f t="shared" si="16"/>
        <v/>
      </c>
      <c r="K38" s="105" t="str">
        <f t="shared" si="4"/>
        <v/>
      </c>
      <c r="L38" s="138"/>
      <c r="M38" s="83" t="s">
        <v>20</v>
      </c>
      <c r="N38" s="144">
        <f>TRANSFERT!T6</f>
        <v>2754</v>
      </c>
      <c r="O38" s="150">
        <f>TRANSFERT!Z6</f>
        <v>0</v>
      </c>
      <c r="P38" s="148"/>
      <c r="Q38" s="82">
        <f t="shared" si="13"/>
        <v>6630</v>
      </c>
      <c r="R38" s="105">
        <f t="shared" si="6"/>
        <v>1512</v>
      </c>
      <c r="S38" s="82"/>
      <c r="T38" s="148">
        <f>+TRANSFERT!N6</f>
        <v>0</v>
      </c>
    </row>
    <row r="39" spans="1:20" x14ac:dyDescent="0.25">
      <c r="A39" s="84" t="s">
        <v>146</v>
      </c>
      <c r="B39" s="82">
        <f>SUMIF('CMD LCZ'!$A$2:$A$3900,SYNTHESE!A39,'CMD LCZ'!$C$2:$C$3900)</f>
        <v>912</v>
      </c>
      <c r="C39" s="82">
        <f>SUMIF('STOCK LCZ'!$A$2:$A$52,SYNTHESE!A39,'STOCK LCZ'!$C$2:$C$52)</f>
        <v>4074</v>
      </c>
      <c r="D39" s="82">
        <f t="shared" si="7"/>
        <v>3162</v>
      </c>
      <c r="E39" s="82" t="str">
        <f t="shared" si="14"/>
        <v/>
      </c>
      <c r="F39" s="105" t="str">
        <f t="shared" si="15"/>
        <v/>
      </c>
      <c r="G39" s="108">
        <f>+SUMIF('CMD CARCA'!$F$2:$F$1710,SYNTHESE!A39,'CMD CARCA'!$L$2:$L$1720)</f>
        <v>216</v>
      </c>
      <c r="H39" s="120">
        <f>SUMIF('STOCK CARCA'!$A$2:$A$10298,SYNTHESE!A39,'STOCK CARCA'!$C$2:$C$10298)</f>
        <v>474</v>
      </c>
      <c r="I39" s="82">
        <f t="shared" si="12"/>
        <v>258</v>
      </c>
      <c r="J39" s="82" t="str">
        <f t="shared" si="16"/>
        <v>retour LCZ</v>
      </c>
      <c r="K39" s="105" t="str">
        <f t="shared" si="4"/>
        <v/>
      </c>
      <c r="L39" s="138"/>
      <c r="M39" s="83" t="s">
        <v>18</v>
      </c>
      <c r="N39" s="144">
        <f>TRANSFERT!T8</f>
        <v>0</v>
      </c>
      <c r="O39" s="150">
        <f>TRANSFERT!Z8</f>
        <v>918</v>
      </c>
      <c r="P39" s="148"/>
      <c r="Q39" s="82">
        <f t="shared" si="13"/>
        <v>2244</v>
      </c>
      <c r="R39" s="105">
        <f t="shared" si="6"/>
        <v>1392</v>
      </c>
      <c r="S39" s="82"/>
      <c r="T39" s="148">
        <f>+TRANSFERT!N8</f>
        <v>0</v>
      </c>
    </row>
    <row r="40" spans="1:20" x14ac:dyDescent="0.25">
      <c r="A40" s="84" t="s">
        <v>148</v>
      </c>
      <c r="B40" s="82">
        <f>SUMIF('CMD LCZ'!$A$2:$A$3900,SYNTHESE!A40,'CMD LCZ'!$C$2:$C$3900)</f>
        <v>798</v>
      </c>
      <c r="C40" s="82">
        <f>SUMIF('STOCK LCZ'!$A$2:$A$52,SYNTHESE!A40,'STOCK LCZ'!$C$2:$C$52)</f>
        <v>10254</v>
      </c>
      <c r="D40" s="82">
        <f t="shared" si="7"/>
        <v>9456</v>
      </c>
      <c r="E40" s="82" t="str">
        <f t="shared" si="14"/>
        <v/>
      </c>
      <c r="F40" s="105" t="str">
        <f t="shared" si="15"/>
        <v/>
      </c>
      <c r="G40" s="108">
        <f>+SUMIF('CMD CARCA'!$F$2:$F$1710,SYNTHESE!A40,'CMD CARCA'!$L$2:$L$1720)</f>
        <v>414</v>
      </c>
      <c r="H40" s="120">
        <f>SUMIF('STOCK CARCA'!$A$2:$A$10298,SYNTHESE!A40,'STOCK CARCA'!$C$2:$C$10298)</f>
        <v>762</v>
      </c>
      <c r="I40" s="82">
        <f t="shared" si="12"/>
        <v>348</v>
      </c>
      <c r="J40" s="82" t="str">
        <f t="shared" si="16"/>
        <v>retour LCZ</v>
      </c>
      <c r="K40" s="105" t="str">
        <f t="shared" si="4"/>
        <v/>
      </c>
      <c r="L40" s="138"/>
      <c r="M40" s="83" t="s">
        <v>24</v>
      </c>
      <c r="N40" s="144">
        <f>TRANSFERT!T11</f>
        <v>0</v>
      </c>
      <c r="O40" s="150">
        <f>TRANSFERT!Z11</f>
        <v>0</v>
      </c>
      <c r="P40" s="148"/>
      <c r="Q40" s="82">
        <f t="shared" si="13"/>
        <v>9456</v>
      </c>
      <c r="R40" s="105">
        <f t="shared" si="6"/>
        <v>762</v>
      </c>
      <c r="S40" s="82"/>
      <c r="T40" s="148">
        <f>+TRANSFERT!N11</f>
        <v>0</v>
      </c>
    </row>
    <row r="41" spans="1:20" x14ac:dyDescent="0.25">
      <c r="A41" s="84" t="s">
        <v>150</v>
      </c>
      <c r="B41" s="82">
        <f>SUMIF('CMD LCZ'!$A$2:$A$3900,SYNTHESE!A41,'CMD LCZ'!$C$2:$C$3900)</f>
        <v>1140</v>
      </c>
      <c r="C41" s="82">
        <f>SUMIF('STOCK LCZ'!$A$2:$A$52,SYNTHESE!A41,'STOCK LCZ'!$C$2:$C$52)</f>
        <v>732</v>
      </c>
      <c r="D41" s="82">
        <f t="shared" si="7"/>
        <v>-408</v>
      </c>
      <c r="E41" s="82" t="str">
        <f t="shared" si="14"/>
        <v>transfert</v>
      </c>
      <c r="F41" s="105" t="str">
        <f t="shared" si="15"/>
        <v>rupture</v>
      </c>
      <c r="G41" s="108">
        <f>+SUMIF('CMD CARCA'!$F$2:$F$1710,SYNTHESE!A41,'CMD CARCA'!$L$2:$L$1720)</f>
        <v>96</v>
      </c>
      <c r="H41" s="120">
        <f>SUMIF('STOCK CARCA'!$A$2:$A$10298,SYNTHESE!A41,'STOCK CARCA'!$C$2:$C$10298)</f>
        <v>6012</v>
      </c>
      <c r="I41" s="82">
        <f t="shared" si="12"/>
        <v>5916</v>
      </c>
      <c r="J41" s="82" t="str">
        <f t="shared" si="16"/>
        <v/>
      </c>
      <c r="K41" s="105" t="str">
        <f t="shared" si="4"/>
        <v/>
      </c>
      <c r="L41" s="138"/>
      <c r="M41" s="83" t="s">
        <v>6</v>
      </c>
      <c r="N41" s="144">
        <f>TRANSFERT!T13</f>
        <v>4590</v>
      </c>
      <c r="O41" s="150">
        <f>TRANSFERT!Z13</f>
        <v>0</v>
      </c>
      <c r="P41" s="148"/>
      <c r="Q41" s="82">
        <f t="shared" si="13"/>
        <v>4182</v>
      </c>
      <c r="R41" s="105">
        <f t="shared" si="6"/>
        <v>1422</v>
      </c>
      <c r="S41" s="82"/>
      <c r="T41" s="148">
        <f>+TRANSFERT!N13</f>
        <v>0</v>
      </c>
    </row>
    <row r="42" spans="1:20" x14ac:dyDescent="0.25">
      <c r="A42" s="84" t="s">
        <v>215</v>
      </c>
      <c r="B42" s="82">
        <f>SUMIF('CMD LCZ'!$A$2:$A$3900,SYNTHESE!A42,'CMD LCZ'!$C$2:$C$3900)</f>
        <v>0</v>
      </c>
      <c r="C42" s="82">
        <f>SUMIF('STOCK LCZ'!$A$2:$A$52,SYNTHESE!A42,'STOCK LCZ'!$C$2:$C$52)</f>
        <v>1746</v>
      </c>
      <c r="D42" s="82">
        <f t="shared" si="7"/>
        <v>1746</v>
      </c>
      <c r="E42" s="82" t="str">
        <f t="shared" si="14"/>
        <v/>
      </c>
      <c r="F42" s="105" t="str">
        <f t="shared" si="15"/>
        <v/>
      </c>
      <c r="G42" s="108">
        <f>+SUMIF('CMD CARCA'!$F$2:$F$1710,SYNTHESE!A42,'CMD CARCA'!$L$2:$L$1720)</f>
        <v>174</v>
      </c>
      <c r="H42" s="120">
        <f>SUMIF('STOCK CARCA'!$A$2:$A$10298,SYNTHESE!A42,'STOCK CARCA'!$C$2:$C$10298)</f>
        <v>30</v>
      </c>
      <c r="I42" s="82">
        <f t="shared" si="12"/>
        <v>-144</v>
      </c>
      <c r="J42" s="82" t="str">
        <f t="shared" si="16"/>
        <v>retour LCZ</v>
      </c>
      <c r="K42" s="105" t="str">
        <f t="shared" si="4"/>
        <v>rupture</v>
      </c>
      <c r="L42" s="138"/>
      <c r="M42" s="83" t="s">
        <v>64</v>
      </c>
      <c r="N42" s="144">
        <f>TRANSFERT!T15</f>
        <v>0</v>
      </c>
      <c r="O42" s="150">
        <f>TRANSFERT!Z15</f>
        <v>918</v>
      </c>
      <c r="P42" s="148"/>
      <c r="Q42" s="82">
        <f t="shared" si="13"/>
        <v>828</v>
      </c>
      <c r="R42" s="105">
        <f t="shared" si="6"/>
        <v>948</v>
      </c>
      <c r="S42" s="82"/>
      <c r="T42" s="148">
        <f>+TRANSFERT!N15</f>
        <v>0</v>
      </c>
    </row>
    <row r="43" spans="1:20" x14ac:dyDescent="0.25">
      <c r="A43" s="84" t="s">
        <v>217</v>
      </c>
      <c r="B43" s="82">
        <f>SUMIF('CMD LCZ'!$A$2:$A$3900,SYNTHESE!A43,'CMD LCZ'!$C$2:$C$3900)</f>
        <v>0</v>
      </c>
      <c r="C43" s="82">
        <f>SUMIF('STOCK LCZ'!$A$2:$A$52,SYNTHESE!A43,'STOCK LCZ'!$C$2:$C$52)</f>
        <v>4056</v>
      </c>
      <c r="D43" s="82">
        <f t="shared" si="7"/>
        <v>4056</v>
      </c>
      <c r="E43" s="82" t="str">
        <f t="shared" si="14"/>
        <v/>
      </c>
      <c r="F43" s="105" t="str">
        <f t="shared" si="15"/>
        <v/>
      </c>
      <c r="G43" s="108">
        <f>+SUMIF('CMD CARCA'!$F$2:$F$1710,SYNTHESE!A43,'CMD CARCA'!$L$2:$L$1720)</f>
        <v>114</v>
      </c>
      <c r="H43" s="120">
        <f>SUMIF('STOCK CARCA'!$A$2:$A$10298,SYNTHESE!A43,'STOCK CARCA'!$C$2:$C$10298)</f>
        <v>918</v>
      </c>
      <c r="I43" s="82">
        <f t="shared" si="12"/>
        <v>804</v>
      </c>
      <c r="J43" s="82" t="str">
        <f t="shared" si="16"/>
        <v>retour LCZ</v>
      </c>
      <c r="K43" s="105" t="str">
        <f t="shared" si="4"/>
        <v/>
      </c>
      <c r="L43" s="138"/>
      <c r="M43" s="83" t="s">
        <v>14</v>
      </c>
      <c r="N43" s="144">
        <f>TRANSFERT!T26</f>
        <v>0</v>
      </c>
      <c r="O43" s="150">
        <f>TRANSFERT!Z26</f>
        <v>0</v>
      </c>
      <c r="P43" s="148"/>
      <c r="Q43" s="82">
        <f t="shared" si="13"/>
        <v>4056</v>
      </c>
      <c r="R43" s="105">
        <f t="shared" si="6"/>
        <v>918</v>
      </c>
      <c r="S43" s="82"/>
      <c r="T43" s="148">
        <f>+TRANSFERT!N26</f>
        <v>0</v>
      </c>
    </row>
    <row r="44" spans="1:20" x14ac:dyDescent="0.25">
      <c r="A44" s="84" t="s">
        <v>152</v>
      </c>
      <c r="B44" s="82">
        <f>SUMIF('CMD LCZ'!$A$2:$A$3900,SYNTHESE!A44,'CMD LCZ'!$C$2:$C$3900)</f>
        <v>942</v>
      </c>
      <c r="C44" s="82">
        <f>SUMIF('STOCK LCZ'!$A$2:$A$52,SYNTHESE!A44,'STOCK LCZ'!$C$2:$C$52)</f>
        <v>3360</v>
      </c>
      <c r="D44" s="82">
        <f t="shared" si="7"/>
        <v>2418</v>
      </c>
      <c r="E44" s="82" t="str">
        <f t="shared" si="14"/>
        <v/>
      </c>
      <c r="F44" s="105" t="str">
        <f t="shared" si="15"/>
        <v/>
      </c>
      <c r="G44" s="108">
        <f>+SUMIF('CMD CARCA'!$F$2:$F$1710,SYNTHESE!A44,'CMD CARCA'!$L$2:$L$1720)</f>
        <v>210</v>
      </c>
      <c r="H44" s="120">
        <f>SUMIF('STOCK CARCA'!$A$2:$A$10298,SYNTHESE!A44,'STOCK CARCA'!$C$2:$C$10298)</f>
        <v>3480</v>
      </c>
      <c r="I44" s="82">
        <f t="shared" si="12"/>
        <v>3270</v>
      </c>
      <c r="J44" s="82" t="str">
        <f t="shared" si="16"/>
        <v/>
      </c>
      <c r="K44" s="105" t="str">
        <f t="shared" si="4"/>
        <v/>
      </c>
      <c r="L44" s="138"/>
      <c r="M44" s="83" t="s">
        <v>5</v>
      </c>
      <c r="N44" s="144">
        <f>TRANSFERT!T16</f>
        <v>0</v>
      </c>
      <c r="O44" s="150">
        <f>TRANSFERT!Z16</f>
        <v>0</v>
      </c>
      <c r="P44" s="148"/>
      <c r="Q44" s="82">
        <f t="shared" si="13"/>
        <v>2418</v>
      </c>
      <c r="R44" s="105">
        <f t="shared" si="6"/>
        <v>6730</v>
      </c>
      <c r="S44" s="82"/>
      <c r="T44" s="148">
        <f>+TRANSFERT!N16</f>
        <v>3250</v>
      </c>
    </row>
    <row r="45" spans="1:20" x14ac:dyDescent="0.25">
      <c r="A45" s="84" t="s">
        <v>319</v>
      </c>
      <c r="B45" s="82">
        <f>SUMIF('CMD LCZ'!$A$2:$A$3900,SYNTHESE!A45,'CMD LCZ'!$C$2:$C$3900)</f>
        <v>0</v>
      </c>
      <c r="C45" s="82">
        <f>SUMIF('STOCK LCZ'!$A$2:$A$52,SYNTHESE!A45,'STOCK LCZ'!$C$2:$C$52)</f>
        <v>864</v>
      </c>
      <c r="D45" s="82">
        <f t="shared" si="7"/>
        <v>864</v>
      </c>
      <c r="E45" s="82" t="str">
        <f t="shared" si="14"/>
        <v>à prévoir</v>
      </c>
      <c r="F45" s="105" t="str">
        <f t="shared" si="15"/>
        <v/>
      </c>
      <c r="G45" s="108">
        <f>+SUMIF('CMD CARCA'!$F$2:$F$1710,SYNTHESE!A45,'CMD CARCA'!$L$2:$L$1720)</f>
        <v>6</v>
      </c>
      <c r="H45" s="120">
        <f>SUMIF('STOCK CARCA'!$A$2:$A$10298,SYNTHESE!A45,'STOCK CARCA'!$C$2:$C$10298)</f>
        <v>1302</v>
      </c>
      <c r="I45" s="82">
        <f t="shared" si="12"/>
        <v>1296</v>
      </c>
      <c r="J45" s="82" t="str">
        <f t="shared" si="16"/>
        <v/>
      </c>
      <c r="K45" s="105" t="str">
        <f t="shared" si="4"/>
        <v/>
      </c>
      <c r="L45" s="138"/>
      <c r="M45" s="83" t="s">
        <v>73</v>
      </c>
      <c r="N45" s="144">
        <f>TRANSFERT!T19</f>
        <v>0</v>
      </c>
      <c r="O45" s="150">
        <f>TRANSFERT!Z19</f>
        <v>0</v>
      </c>
      <c r="P45" s="148"/>
      <c r="Q45" s="82">
        <f t="shared" si="13"/>
        <v>864</v>
      </c>
      <c r="R45" s="105">
        <f t="shared" si="6"/>
        <v>1302</v>
      </c>
      <c r="S45" s="82"/>
      <c r="T45" s="148">
        <f>+TRANSFERT!N19</f>
        <v>0</v>
      </c>
    </row>
    <row r="46" spans="1:20" x14ac:dyDescent="0.25">
      <c r="A46" s="84" t="s">
        <v>154</v>
      </c>
      <c r="B46" s="82">
        <f>SUMIF('CMD LCZ'!$A$2:$A$3900,SYNTHESE!A46,'CMD LCZ'!$C$2:$C$3900)</f>
        <v>774</v>
      </c>
      <c r="C46" s="82">
        <f>SUMIF('STOCK LCZ'!$A$2:$A$52,SYNTHESE!A46,'STOCK LCZ'!$C$2:$C$52)</f>
        <v>8334</v>
      </c>
      <c r="D46" s="82">
        <f t="shared" si="7"/>
        <v>7560</v>
      </c>
      <c r="E46" s="82" t="str">
        <f t="shared" si="14"/>
        <v/>
      </c>
      <c r="F46" s="105" t="str">
        <f t="shared" si="15"/>
        <v/>
      </c>
      <c r="G46" s="108">
        <f>+SUMIF('CMD CARCA'!$F$2:$F$1710,SYNTHESE!A46,'CMD CARCA'!$L$2:$L$1720)</f>
        <v>102</v>
      </c>
      <c r="H46" s="120">
        <f>SUMIF('STOCK CARCA'!$A$2:$A$10298,SYNTHESE!A46,'STOCK CARCA'!$C$2:$C$10298)</f>
        <v>612</v>
      </c>
      <c r="I46" s="82">
        <f t="shared" si="12"/>
        <v>510</v>
      </c>
      <c r="J46" s="82" t="str">
        <f t="shared" si="16"/>
        <v>retour LCZ</v>
      </c>
      <c r="K46" s="105" t="str">
        <f t="shared" si="4"/>
        <v/>
      </c>
      <c r="L46" s="138"/>
      <c r="M46" s="83" t="s">
        <v>25</v>
      </c>
      <c r="N46" s="144">
        <f>TRANSFERT!T23</f>
        <v>0</v>
      </c>
      <c r="O46" s="150">
        <f>TRANSFERT!Z23</f>
        <v>918</v>
      </c>
      <c r="P46" s="148"/>
      <c r="Q46" s="82">
        <f t="shared" si="13"/>
        <v>6642</v>
      </c>
      <c r="R46" s="105">
        <f t="shared" si="6"/>
        <v>1530</v>
      </c>
      <c r="S46" s="82"/>
      <c r="T46" s="148">
        <f>+TRANSFERT!N23</f>
        <v>0</v>
      </c>
    </row>
    <row r="47" spans="1:20" x14ac:dyDescent="0.25">
      <c r="A47" s="84" t="s">
        <v>321</v>
      </c>
      <c r="B47" s="82">
        <f>SUMIF('CMD LCZ'!$A$2:$A$3900,SYNTHESE!A47,'CMD LCZ'!$C$2:$C$3900)</f>
        <v>0</v>
      </c>
      <c r="C47" s="82">
        <f>SUMIF('STOCK LCZ'!$A$2:$A$52,SYNTHESE!A47,'STOCK LCZ'!$C$2:$C$52)</f>
        <v>0</v>
      </c>
      <c r="D47" s="82">
        <f t="shared" si="7"/>
        <v>0</v>
      </c>
      <c r="E47" s="82" t="str">
        <f t="shared" si="14"/>
        <v>à prévoir</v>
      </c>
      <c r="F47" s="105" t="str">
        <f t="shared" si="15"/>
        <v>rupture</v>
      </c>
      <c r="G47" s="108">
        <f>+SUMIF('CMD CARCA'!$F$2:$F$1710,SYNTHESE!A47,'CMD CARCA'!$L$2:$L$1720)</f>
        <v>84</v>
      </c>
      <c r="H47" s="120">
        <f>SUMIF('STOCK CARCA'!$A$2:$A$10298,SYNTHESE!A47,'STOCK CARCA'!$C$2:$C$10298)</f>
        <v>276</v>
      </c>
      <c r="I47" s="82">
        <f t="shared" si="12"/>
        <v>192</v>
      </c>
      <c r="J47" s="82" t="str">
        <f t="shared" si="16"/>
        <v>à prévoir</v>
      </c>
      <c r="K47" s="105" t="str">
        <f t="shared" si="4"/>
        <v/>
      </c>
      <c r="L47" s="138"/>
      <c r="M47" s="83" t="s">
        <v>338</v>
      </c>
      <c r="N47" s="144">
        <f>TRANSFERT!T25</f>
        <v>0</v>
      </c>
      <c r="O47" s="150">
        <f>TRANSFERT!Z25</f>
        <v>0</v>
      </c>
      <c r="P47" s="148"/>
      <c r="Q47" s="82">
        <f t="shared" si="13"/>
        <v>0</v>
      </c>
      <c r="R47" s="105">
        <f t="shared" si="6"/>
        <v>276</v>
      </c>
      <c r="S47" s="82"/>
      <c r="T47" s="148">
        <f>+TRANSFERT!N25</f>
        <v>0</v>
      </c>
    </row>
    <row r="48" spans="1:20" x14ac:dyDescent="0.25">
      <c r="A48" s="84" t="s">
        <v>156</v>
      </c>
      <c r="B48" s="82">
        <f>SUMIF('CMD LCZ'!$A$2:$A$3900,SYNTHESE!A48,'CMD LCZ'!$C$2:$C$3900)</f>
        <v>72</v>
      </c>
      <c r="C48" s="82">
        <f>SUMIF('STOCK LCZ'!$A$2:$A$52,SYNTHESE!A48,'STOCK LCZ'!$C$2:$C$52)</f>
        <v>3282</v>
      </c>
      <c r="D48" s="82">
        <f t="shared" si="7"/>
        <v>3210</v>
      </c>
      <c r="E48" s="82" t="str">
        <f t="shared" si="14"/>
        <v/>
      </c>
      <c r="F48" s="105" t="str">
        <f t="shared" si="15"/>
        <v/>
      </c>
      <c r="G48" s="108">
        <f>+SUMIF('CMD CARCA'!$F$2:$F$1710,SYNTHESE!A48,'CMD CARCA'!$L$2:$L$1720)</f>
        <v>180</v>
      </c>
      <c r="H48" s="120">
        <f>SUMIF('STOCK CARCA'!$A$2:$A$10298,SYNTHESE!A48,'STOCK CARCA'!$C$2:$C$10298)</f>
        <v>2046</v>
      </c>
      <c r="I48" s="82">
        <f t="shared" si="12"/>
        <v>1866</v>
      </c>
      <c r="J48" s="82" t="str">
        <f t="shared" si="16"/>
        <v/>
      </c>
      <c r="K48" s="105" t="str">
        <f t="shared" si="4"/>
        <v/>
      </c>
      <c r="L48" s="138"/>
      <c r="M48" s="83" t="s">
        <v>21</v>
      </c>
      <c r="N48" s="144">
        <f>TRANSFERT!T22</f>
        <v>918</v>
      </c>
      <c r="O48" s="150">
        <f>TRANSFERT!Z22</f>
        <v>0</v>
      </c>
      <c r="P48" s="148"/>
      <c r="Q48" s="82">
        <f t="shared" si="13"/>
        <v>4128</v>
      </c>
      <c r="R48" s="105">
        <f t="shared" si="6"/>
        <v>1128</v>
      </c>
      <c r="S48" s="82"/>
      <c r="T48" s="148">
        <f>+TRANSFERT!N22</f>
        <v>0</v>
      </c>
    </row>
    <row r="49" spans="1:20" x14ac:dyDescent="0.25">
      <c r="A49" s="84" t="s">
        <v>158</v>
      </c>
      <c r="B49" s="82">
        <f>SUMIF('CMD LCZ'!$A$2:$A$3900,SYNTHESE!A49,'CMD LCZ'!$C$2:$C$3900)</f>
        <v>270</v>
      </c>
      <c r="C49" s="82">
        <f>SUMIF('STOCK LCZ'!$A$2:$A$52,SYNTHESE!A49,'STOCK LCZ'!$C$2:$C$52)</f>
        <v>1320</v>
      </c>
      <c r="D49" s="82">
        <f t="shared" si="7"/>
        <v>1050</v>
      </c>
      <c r="E49" s="82" t="str">
        <f t="shared" si="14"/>
        <v/>
      </c>
      <c r="F49" s="105" t="str">
        <f t="shared" si="15"/>
        <v/>
      </c>
      <c r="G49" s="108">
        <f>+SUMIF('CMD CARCA'!$F$2:$F$1710,SYNTHESE!A49,'CMD CARCA'!$L$2:$L$1720)</f>
        <v>72</v>
      </c>
      <c r="H49" s="120">
        <f>SUMIF('STOCK CARCA'!$A$2:$A$10298,SYNTHESE!A49,'STOCK CARCA'!$C$2:$C$10298)</f>
        <v>594</v>
      </c>
      <c r="I49" s="82">
        <f t="shared" si="12"/>
        <v>522</v>
      </c>
      <c r="J49" s="82" t="str">
        <f t="shared" si="16"/>
        <v>à prévoir</v>
      </c>
      <c r="K49" s="105" t="str">
        <f t="shared" si="4"/>
        <v/>
      </c>
      <c r="L49" s="138"/>
      <c r="M49" s="83" t="s">
        <v>19</v>
      </c>
      <c r="N49" s="144">
        <f>TRANSFERT!T24</f>
        <v>0</v>
      </c>
      <c r="O49" s="150">
        <f>TRANSFERT!Z24</f>
        <v>0</v>
      </c>
      <c r="P49" s="148"/>
      <c r="Q49" s="82">
        <f t="shared" si="13"/>
        <v>1050</v>
      </c>
      <c r="R49" s="105">
        <f t="shared" si="6"/>
        <v>1894</v>
      </c>
      <c r="S49" s="82"/>
      <c r="T49" s="148">
        <f>+TRANSFERT!N24</f>
        <v>1300</v>
      </c>
    </row>
    <row r="50" spans="1:20" x14ac:dyDescent="0.25">
      <c r="A50" s="84" t="s">
        <v>160</v>
      </c>
      <c r="B50" s="82">
        <f>SUMIF('CMD LCZ'!$A$2:$A$3900,SYNTHESE!A50,'CMD LCZ'!$C$2:$C$3900)</f>
        <v>54</v>
      </c>
      <c r="C50" s="82">
        <f>SUMIF('STOCK LCZ'!$A$2:$A$52,SYNTHESE!A50,'STOCK LCZ'!$C$2:$C$52)</f>
        <v>401</v>
      </c>
      <c r="D50" s="82">
        <f t="shared" si="7"/>
        <v>347</v>
      </c>
      <c r="E50" s="82" t="str">
        <f t="shared" si="14"/>
        <v>à prévoir</v>
      </c>
      <c r="F50" s="105" t="str">
        <f t="shared" si="15"/>
        <v/>
      </c>
      <c r="G50" s="108">
        <f>+SUMIF('CMD CARCA'!$F$2:$F$1710,SYNTHESE!A50,'CMD CARCA'!$L$2:$L$1720)</f>
        <v>126</v>
      </c>
      <c r="H50" s="120">
        <f>SUMIF('STOCK CARCA'!$A$2:$A$10298,SYNTHESE!A50,'STOCK CARCA'!$C$2:$C$10298)</f>
        <v>612</v>
      </c>
      <c r="I50" s="82">
        <f t="shared" si="12"/>
        <v>486</v>
      </c>
      <c r="J50" s="82" t="str">
        <f t="shared" si="16"/>
        <v>à prévoir</v>
      </c>
      <c r="K50" s="105" t="str">
        <f t="shared" si="4"/>
        <v/>
      </c>
      <c r="L50" s="138"/>
      <c r="M50" s="83" t="s">
        <v>75</v>
      </c>
      <c r="N50" s="144">
        <f>TRANSFERT!T27</f>
        <v>918</v>
      </c>
      <c r="O50" s="150">
        <f>TRANSFERT!Z27</f>
        <v>0</v>
      </c>
      <c r="P50" s="148">
        <f>+TRANSFERT!AD27</f>
        <v>0</v>
      </c>
      <c r="Q50" s="82">
        <f t="shared" si="13"/>
        <v>1265</v>
      </c>
      <c r="R50" s="105">
        <f>+H50-N50+O50+T50+P50</f>
        <v>1914</v>
      </c>
      <c r="S50" s="82">
        <f>+stef!E53-P50</f>
        <v>918</v>
      </c>
      <c r="T50" s="148">
        <f>+TRANSFERT!N27</f>
        <v>2220</v>
      </c>
    </row>
    <row r="51" spans="1:20" x14ac:dyDescent="0.25">
      <c r="A51" s="84" t="s">
        <v>162</v>
      </c>
      <c r="B51" s="82">
        <f>SUMIF('CMD LCZ'!$A$2:$A$3900,SYNTHESE!A51,'CMD LCZ'!$C$2:$C$3900)</f>
        <v>504</v>
      </c>
      <c r="C51" s="82">
        <f>SUMIF('STOCK LCZ'!$A$2:$A$52,SYNTHESE!A51,'STOCK LCZ'!$C$2:$C$52)</f>
        <v>3168</v>
      </c>
      <c r="D51" s="82">
        <f t="shared" si="7"/>
        <v>2664</v>
      </c>
      <c r="E51" s="82" t="str">
        <f t="shared" si="14"/>
        <v/>
      </c>
      <c r="F51" s="105" t="str">
        <f t="shared" si="15"/>
        <v/>
      </c>
      <c r="G51" s="108">
        <f>+SUMIF('CMD CARCA'!$F$2:$F$1710,SYNTHESE!A51,'CMD CARCA'!$L$2:$L$1720)</f>
        <v>78</v>
      </c>
      <c r="H51" s="120">
        <f>SUMIF('STOCK CARCA'!$A$2:$A$10298,SYNTHESE!A51,'STOCK CARCA'!$C$2:$C$10298)</f>
        <v>1242</v>
      </c>
      <c r="I51" s="82">
        <f t="shared" si="12"/>
        <v>1164</v>
      </c>
      <c r="J51" s="82" t="str">
        <f t="shared" si="16"/>
        <v/>
      </c>
      <c r="K51" s="105" t="str">
        <f t="shared" si="4"/>
        <v/>
      </c>
      <c r="L51" s="138"/>
      <c r="M51" s="83" t="s">
        <v>23</v>
      </c>
      <c r="N51" s="144">
        <f>TRANSFERT!T28</f>
        <v>0</v>
      </c>
      <c r="O51" s="150">
        <f>TRANSFERT!Z28</f>
        <v>0</v>
      </c>
      <c r="P51" s="148">
        <f>+TRANSFERT!AD28</f>
        <v>0</v>
      </c>
      <c r="Q51" s="82">
        <f t="shared" si="13"/>
        <v>2664</v>
      </c>
      <c r="R51" s="105">
        <f>+H51-N51+O51+T51+P51</f>
        <v>1242</v>
      </c>
      <c r="S51" s="82">
        <f>+stef!E58-P51</f>
        <v>918</v>
      </c>
      <c r="T51" s="148">
        <f>+TRANSFERT!N28</f>
        <v>0</v>
      </c>
    </row>
    <row r="52" spans="1:20" x14ac:dyDescent="0.25">
      <c r="A52" s="84" t="s">
        <v>323</v>
      </c>
      <c r="B52" s="82">
        <f>SUMIF('CMD LCZ'!$A$2:$A$3900,SYNTHESE!A52,'CMD LCZ'!$C$2:$C$3900)</f>
        <v>0</v>
      </c>
      <c r="C52" s="82">
        <f>SUMIF('STOCK LCZ'!$A$2:$A$52,SYNTHESE!A52,'STOCK LCZ'!$C$2:$C$52)</f>
        <v>0</v>
      </c>
      <c r="D52" s="82">
        <f t="shared" si="7"/>
        <v>0</v>
      </c>
      <c r="E52" s="82" t="str">
        <f t="shared" si="14"/>
        <v>transfert</v>
      </c>
      <c r="F52" s="105" t="str">
        <f t="shared" si="15"/>
        <v>rupture</v>
      </c>
      <c r="G52" s="108">
        <f>+SUMIF('CMD CARCA'!$F$2:$F$1710,SYNTHESE!A52,'CMD CARCA'!$L$2:$L$1720)</f>
        <v>12</v>
      </c>
      <c r="H52" s="120">
        <f>SUMIF('STOCK CARCA'!$A$2:$A$10298,SYNTHESE!A52,'STOCK CARCA'!$C$2:$C$10298)</f>
        <v>1932</v>
      </c>
      <c r="I52" s="82">
        <f t="shared" si="12"/>
        <v>1920</v>
      </c>
      <c r="J52" s="82" t="str">
        <f t="shared" si="16"/>
        <v/>
      </c>
      <c r="K52" s="105" t="str">
        <f t="shared" si="4"/>
        <v/>
      </c>
      <c r="L52" s="138"/>
      <c r="M52" s="83" t="s">
        <v>41</v>
      </c>
      <c r="N52" s="144">
        <f>TRANSFERT!T29</f>
        <v>0</v>
      </c>
      <c r="O52" s="150">
        <f>TRANSFERT!Z29</f>
        <v>0</v>
      </c>
      <c r="P52" s="148"/>
      <c r="Q52" s="82">
        <f t="shared" si="13"/>
        <v>0</v>
      </c>
      <c r="R52" s="105">
        <f>+H52-N52+O52+T52</f>
        <v>1932</v>
      </c>
      <c r="S52" s="82"/>
      <c r="T52" s="148">
        <f>+TRANSFERT!N29</f>
        <v>0</v>
      </c>
    </row>
    <row r="53" spans="1:20" x14ac:dyDescent="0.25">
      <c r="A53" s="84" t="s">
        <v>164</v>
      </c>
      <c r="B53" s="82">
        <f>SUMIF('CMD LCZ'!$A$2:$A$3900,SYNTHESE!A53,'CMD LCZ'!$C$2:$C$3900)</f>
        <v>576</v>
      </c>
      <c r="C53" s="82">
        <f>SUMIF('STOCK LCZ'!$A$2:$A$52,SYNTHESE!A53,'STOCK LCZ'!$C$2:$C$52)</f>
        <v>1644</v>
      </c>
      <c r="D53" s="82">
        <f t="shared" si="7"/>
        <v>1068</v>
      </c>
      <c r="E53" s="82" t="str">
        <f t="shared" si="14"/>
        <v/>
      </c>
      <c r="F53" s="105" t="str">
        <f t="shared" si="15"/>
        <v/>
      </c>
      <c r="G53" s="108">
        <f>+SUMIF('CMD CARCA'!$F$2:$F$1710,SYNTHESE!A53,'CMD CARCA'!$L$2:$L$1720)</f>
        <v>198</v>
      </c>
      <c r="H53" s="120">
        <f>SUMIF('STOCK CARCA'!$A$2:$A$10298,SYNTHESE!A53,'STOCK CARCA'!$C$2:$C$10298)</f>
        <v>756</v>
      </c>
      <c r="I53" s="82">
        <f t="shared" si="12"/>
        <v>558</v>
      </c>
      <c r="J53" s="82" t="str">
        <f t="shared" si="16"/>
        <v>à prévoir</v>
      </c>
      <c r="K53" s="105" t="str">
        <f t="shared" si="4"/>
        <v/>
      </c>
      <c r="L53" s="138"/>
      <c r="M53" s="83" t="s">
        <v>15</v>
      </c>
      <c r="N53" s="144">
        <f>TRANSFERT!T30</f>
        <v>0</v>
      </c>
      <c r="O53" s="150">
        <f>TRANSFERT!Z30</f>
        <v>0</v>
      </c>
      <c r="P53" s="148"/>
      <c r="Q53" s="82">
        <f t="shared" si="13"/>
        <v>1068</v>
      </c>
      <c r="R53" s="105">
        <f>+H53-N53+O53+T53</f>
        <v>5326</v>
      </c>
      <c r="S53" s="82"/>
      <c r="T53" s="148">
        <f>+TRANSFERT!N30</f>
        <v>4570</v>
      </c>
    </row>
    <row r="54" spans="1:20" x14ac:dyDescent="0.25">
      <c r="A54" s="84" t="s">
        <v>166</v>
      </c>
      <c r="B54" s="82">
        <f>SUMIF('CMD LCZ'!$A$2:$A$3900,SYNTHESE!A54,'CMD LCZ'!$C$2:$C$3900)</f>
        <v>222</v>
      </c>
      <c r="C54" s="82">
        <f>SUMIF('STOCK LCZ'!$A$2:$A$52,SYNTHESE!A54,'STOCK LCZ'!$C$2:$C$52)</f>
        <v>570</v>
      </c>
      <c r="D54" s="82">
        <f t="shared" si="7"/>
        <v>348</v>
      </c>
      <c r="E54" s="82" t="str">
        <f t="shared" si="14"/>
        <v>transfert</v>
      </c>
      <c r="F54" s="105" t="str">
        <f t="shared" si="15"/>
        <v/>
      </c>
      <c r="G54" s="108">
        <f>+SUMIF('CMD CARCA'!$F$2:$F$1710,SYNTHESE!A54,'CMD CARCA'!$L$2:$L$1720)</f>
        <v>90</v>
      </c>
      <c r="H54" s="120">
        <f>SUMIF('STOCK CARCA'!$A$2:$A$10298,SYNTHESE!A54,'STOCK CARCA'!$C$2:$C$10298)</f>
        <v>7716</v>
      </c>
      <c r="I54" s="82">
        <f t="shared" si="12"/>
        <v>7626</v>
      </c>
      <c r="J54" s="82" t="str">
        <f t="shared" si="16"/>
        <v/>
      </c>
      <c r="K54" s="105" t="str">
        <f t="shared" si="4"/>
        <v/>
      </c>
      <c r="L54" s="138"/>
      <c r="M54" s="83" t="s">
        <v>2</v>
      </c>
      <c r="N54" s="144">
        <f>TRANSFERT!T31</f>
        <v>4590</v>
      </c>
      <c r="O54" s="150">
        <f>TRANSFERT!Z31</f>
        <v>0</v>
      </c>
      <c r="P54" s="148">
        <f>+TRANSFERT!AD31</f>
        <v>0</v>
      </c>
      <c r="Q54" s="82">
        <f t="shared" si="13"/>
        <v>4938</v>
      </c>
      <c r="R54" s="105">
        <f>+H54-N54+O54+T54+P54</f>
        <v>3126</v>
      </c>
      <c r="S54" s="82">
        <f>+stef!E61-P54</f>
        <v>2754</v>
      </c>
      <c r="T54" s="148">
        <f>+TRANSFERT!N31</f>
        <v>0</v>
      </c>
    </row>
    <row r="55" spans="1:20" x14ac:dyDescent="0.25">
      <c r="A55" s="84" t="s">
        <v>168</v>
      </c>
      <c r="B55" s="82">
        <f>SUMIF('CMD LCZ'!$A$2:$A$3900,SYNTHESE!A55,'CMD LCZ'!$C$2:$C$3900)</f>
        <v>228</v>
      </c>
      <c r="C55" s="82">
        <f>SUMIF('STOCK LCZ'!$A$2:$A$52,SYNTHESE!A55,'STOCK LCZ'!$C$2:$C$52)</f>
        <v>2580</v>
      </c>
      <c r="D55" s="82">
        <f t="shared" si="7"/>
        <v>2352</v>
      </c>
      <c r="E55" s="82" t="str">
        <f t="shared" si="14"/>
        <v/>
      </c>
      <c r="F55" s="105" t="str">
        <f t="shared" si="15"/>
        <v/>
      </c>
      <c r="G55" s="108">
        <f>+SUMIF('CMD CARCA'!$F$2:$F$1710,SYNTHESE!A55,'CMD CARCA'!$L$2:$L$1720)</f>
        <v>90</v>
      </c>
      <c r="H55" s="120">
        <f>SUMIF('STOCK CARCA'!$A$2:$A$10298,SYNTHESE!A55,'STOCK CARCA'!$C$2:$C$10298)</f>
        <v>942</v>
      </c>
      <c r="I55" s="82">
        <f t="shared" si="12"/>
        <v>852</v>
      </c>
      <c r="J55" s="82" t="str">
        <f t="shared" si="16"/>
        <v>retour LCZ</v>
      </c>
      <c r="K55" s="105" t="str">
        <f t="shared" si="4"/>
        <v/>
      </c>
      <c r="L55" s="138"/>
      <c r="M55" s="83" t="s">
        <v>3</v>
      </c>
      <c r="N55" s="144">
        <f>TRANSFERT!T32</f>
        <v>0</v>
      </c>
      <c r="O55" s="150">
        <f>TRANSFERT!Z32</f>
        <v>0</v>
      </c>
      <c r="P55" s="148"/>
      <c r="Q55" s="82">
        <f t="shared" si="13"/>
        <v>2352</v>
      </c>
      <c r="R55" s="105">
        <f>+H55-N55+O55+T55</f>
        <v>942</v>
      </c>
      <c r="S55" s="82"/>
      <c r="T55" s="148">
        <f>+TRANSFERT!N32</f>
        <v>0</v>
      </c>
    </row>
    <row r="56" spans="1:20" x14ac:dyDescent="0.25">
      <c r="A56" s="84" t="s">
        <v>170</v>
      </c>
      <c r="B56" s="82">
        <f>SUMIF('CMD LCZ'!$A$2:$A$3900,SYNTHESE!A56,'CMD LCZ'!$C$2:$C$3900)</f>
        <v>486</v>
      </c>
      <c r="C56" s="82">
        <f>SUMIF('STOCK LCZ'!$A$2:$A$52,SYNTHESE!A56,'STOCK LCZ'!$C$2:$C$52)</f>
        <v>354</v>
      </c>
      <c r="D56" s="82">
        <f t="shared" si="7"/>
        <v>-132</v>
      </c>
      <c r="E56" s="82" t="str">
        <f t="shared" si="14"/>
        <v>à prévoir</v>
      </c>
      <c r="F56" s="105" t="str">
        <f t="shared" si="15"/>
        <v>rupture</v>
      </c>
      <c r="G56" s="108">
        <f>+SUMIF('CMD CARCA'!$F$2:$F$1710,SYNTHESE!A56,'CMD CARCA'!$L$2:$L$1720)</f>
        <v>192</v>
      </c>
      <c r="H56" s="120">
        <f>SUMIF('STOCK CARCA'!$A$2:$A$10298,SYNTHESE!A56,'STOCK CARCA'!$C$2:$C$10298)</f>
        <v>114</v>
      </c>
      <c r="I56" s="82">
        <f t="shared" si="12"/>
        <v>-78</v>
      </c>
      <c r="J56" s="82" t="str">
        <f t="shared" si="16"/>
        <v>à prévoir</v>
      </c>
      <c r="K56" s="105" t="str">
        <f t="shared" si="4"/>
        <v>rupture</v>
      </c>
      <c r="L56" s="138"/>
      <c r="M56" s="83" t="s">
        <v>17</v>
      </c>
      <c r="N56" s="144">
        <f>TRANSFERT!T33</f>
        <v>918</v>
      </c>
      <c r="O56" s="150">
        <f>TRANSFERT!Z33</f>
        <v>0</v>
      </c>
      <c r="P56" s="148">
        <f>+TRANSFERT!AD33</f>
        <v>0</v>
      </c>
      <c r="Q56" s="82">
        <f t="shared" si="13"/>
        <v>786</v>
      </c>
      <c r="R56" s="105">
        <f>+H56-N56+O56+T56+P56</f>
        <v>1496</v>
      </c>
      <c r="S56" s="82">
        <f>+stef!E63-P56</f>
        <v>918</v>
      </c>
      <c r="T56" s="148">
        <f>+TRANSFERT!N33</f>
        <v>2300</v>
      </c>
    </row>
    <row r="57" spans="1:20" x14ac:dyDescent="0.25">
      <c r="A57" s="84" t="s">
        <v>172</v>
      </c>
      <c r="B57" s="82">
        <f>SUMIF('CMD LCZ'!$A$2:$A$3900,SYNTHESE!A57,'CMD LCZ'!$C$2:$C$3900)</f>
        <v>54</v>
      </c>
      <c r="C57" s="82">
        <f>SUMIF('STOCK LCZ'!$A$2:$A$52,SYNTHESE!A57,'STOCK LCZ'!$C$2:$C$52)</f>
        <v>1158</v>
      </c>
      <c r="D57" s="82">
        <f t="shared" si="7"/>
        <v>1104</v>
      </c>
      <c r="E57" s="82" t="str">
        <f t="shared" si="14"/>
        <v/>
      </c>
      <c r="F57" s="105" t="str">
        <f t="shared" si="15"/>
        <v/>
      </c>
      <c r="G57" s="108">
        <f>+SUMIF('CMD CARCA'!$F$2:$F$1710,SYNTHESE!A57,'CMD CARCA'!$L$2:$L$1720)</f>
        <v>108</v>
      </c>
      <c r="H57" s="120">
        <f>SUMIF('STOCK CARCA'!$A$2:$A$10298,SYNTHESE!A57,'STOCK CARCA'!$C$2:$C$10298)</f>
        <v>1404</v>
      </c>
      <c r="I57" s="82">
        <f t="shared" si="12"/>
        <v>1296</v>
      </c>
      <c r="J57" s="82" t="str">
        <f t="shared" si="16"/>
        <v/>
      </c>
      <c r="K57" s="105" t="str">
        <f t="shared" si="4"/>
        <v/>
      </c>
      <c r="L57" s="138"/>
      <c r="M57" s="83" t="s">
        <v>1</v>
      </c>
      <c r="N57" s="144">
        <f>TRANSFERT!T34</f>
        <v>0</v>
      </c>
      <c r="O57" s="150">
        <f>TRANSFERT!Z34</f>
        <v>0</v>
      </c>
      <c r="P57" s="148"/>
      <c r="Q57" s="82">
        <f t="shared" si="13"/>
        <v>1104</v>
      </c>
      <c r="R57" s="105">
        <f t="shared" ref="R57:R62" si="17">+H57-N57+O57+T57</f>
        <v>2654</v>
      </c>
      <c r="S57" s="82"/>
      <c r="T57" s="148">
        <f>+TRANSFERT!N34</f>
        <v>1250</v>
      </c>
    </row>
    <row r="58" spans="1:20" x14ac:dyDescent="0.25">
      <c r="A58" s="84" t="s">
        <v>174</v>
      </c>
      <c r="B58" s="82">
        <f>SUMIF('CMD LCZ'!$A$2:$A$3900,SYNTHESE!A58,'CMD LCZ'!$C$2:$C$3900)</f>
        <v>1182</v>
      </c>
      <c r="C58" s="82">
        <f>SUMIF('STOCK LCZ'!$A$2:$A$52,SYNTHESE!A58,'STOCK LCZ'!$C$2:$C$52)</f>
        <v>7422</v>
      </c>
      <c r="D58" s="82">
        <f t="shared" si="7"/>
        <v>6240</v>
      </c>
      <c r="E58" s="82" t="str">
        <f t="shared" si="14"/>
        <v/>
      </c>
      <c r="F58" s="105" t="str">
        <f t="shared" si="15"/>
        <v/>
      </c>
      <c r="G58" s="108">
        <f>+SUMIF('CMD CARCA'!$F$2:$F$1710,SYNTHESE!A58,'CMD CARCA'!$L$2:$L$1720)</f>
        <v>390</v>
      </c>
      <c r="H58" s="120">
        <f>SUMIF('STOCK CARCA'!$A$2:$A$10298,SYNTHESE!A58,'STOCK CARCA'!$C$2:$C$10298)</f>
        <v>204</v>
      </c>
      <c r="I58" s="82">
        <f t="shared" si="12"/>
        <v>-186</v>
      </c>
      <c r="J58" s="82" t="str">
        <f t="shared" si="16"/>
        <v>retour LCZ</v>
      </c>
      <c r="K58" s="105" t="str">
        <f t="shared" si="4"/>
        <v>rupture</v>
      </c>
      <c r="L58" s="138"/>
      <c r="M58" s="83" t="s">
        <v>22</v>
      </c>
      <c r="N58" s="144">
        <f>TRANSFERT!T35</f>
        <v>0</v>
      </c>
      <c r="O58" s="150">
        <f>TRANSFERT!Z35</f>
        <v>918</v>
      </c>
      <c r="P58" s="148"/>
      <c r="Q58" s="82">
        <f t="shared" si="13"/>
        <v>5322</v>
      </c>
      <c r="R58" s="105">
        <f>+H58-N58+O58+T58</f>
        <v>7442</v>
      </c>
      <c r="S58" s="82"/>
      <c r="T58" s="148">
        <f>+TRANSFERT!N35</f>
        <v>6320</v>
      </c>
    </row>
    <row r="59" spans="1:20" x14ac:dyDescent="0.25">
      <c r="A59" s="84" t="s">
        <v>176</v>
      </c>
      <c r="B59" s="82">
        <f>SUMIF('CMD LCZ'!$A$2:$A$3900,SYNTHESE!A59,'CMD LCZ'!$C$2:$C$3900)</f>
        <v>108</v>
      </c>
      <c r="C59" s="82">
        <f>SUMIF('STOCK LCZ'!$A$2:$A$52,SYNTHESE!A59,'STOCK LCZ'!$C$2:$C$52)</f>
        <v>3222</v>
      </c>
      <c r="D59" s="82">
        <f t="shared" si="7"/>
        <v>3114</v>
      </c>
      <c r="E59" s="82" t="str">
        <f t="shared" si="14"/>
        <v/>
      </c>
      <c r="F59" s="105" t="str">
        <f t="shared" si="15"/>
        <v/>
      </c>
      <c r="G59" s="108">
        <f>+SUMIF('CMD CARCA'!$F$2:$F$1710,SYNTHESE!A59,'CMD CARCA'!$L$2:$L$1720)</f>
        <v>120</v>
      </c>
      <c r="H59" s="120">
        <f>SUMIF('STOCK CARCA'!$A$2:$A$10298,SYNTHESE!A59,'STOCK CARCA'!$C$2:$C$10298)</f>
        <v>516</v>
      </c>
      <c r="I59" s="82">
        <f t="shared" si="12"/>
        <v>396</v>
      </c>
      <c r="J59" s="82" t="str">
        <f t="shared" si="16"/>
        <v>retour LCZ</v>
      </c>
      <c r="K59" s="105" t="str">
        <f t="shared" si="4"/>
        <v/>
      </c>
      <c r="L59" s="138"/>
      <c r="M59" s="83" t="s">
        <v>87</v>
      </c>
      <c r="N59" s="144">
        <f>TRANSFERT!T18</f>
        <v>0</v>
      </c>
      <c r="O59" s="150">
        <f>TRANSFERT!Z18</f>
        <v>918</v>
      </c>
      <c r="P59" s="148"/>
      <c r="Q59" s="82">
        <f t="shared" si="13"/>
        <v>2196</v>
      </c>
      <c r="R59" s="105">
        <f t="shared" si="17"/>
        <v>1434</v>
      </c>
      <c r="S59" s="82"/>
      <c r="T59" s="148">
        <f>+TRANSFERT!N36</f>
        <v>0</v>
      </c>
    </row>
    <row r="60" spans="1:20" x14ac:dyDescent="0.25">
      <c r="A60" s="84" t="s">
        <v>178</v>
      </c>
      <c r="B60" s="82">
        <f>SUMIF('CMD LCZ'!$A$2:$A$3900,SYNTHESE!A60,'CMD LCZ'!$C$2:$C$3900)</f>
        <v>108</v>
      </c>
      <c r="C60" s="82">
        <f>SUMIF('STOCK LCZ'!$A$2:$A$52,SYNTHESE!A60,'STOCK LCZ'!$C$2:$C$52)</f>
        <v>4236</v>
      </c>
      <c r="D60" s="82">
        <f t="shared" si="7"/>
        <v>4128</v>
      </c>
      <c r="E60" s="82" t="str">
        <f t="shared" si="14"/>
        <v/>
      </c>
      <c r="F60" s="105" t="str">
        <f t="shared" si="15"/>
        <v/>
      </c>
      <c r="G60" s="108">
        <f>+SUMIF('CMD CARCA'!$F$2:$F$1710,SYNTHESE!A60,'CMD CARCA'!$L$2:$L$1720)</f>
        <v>84</v>
      </c>
      <c r="H60" s="120">
        <f>SUMIF('STOCK CARCA'!$A$2:$A$10298,SYNTHESE!A60,'STOCK CARCA'!$C$2:$C$10298)</f>
        <v>846</v>
      </c>
      <c r="I60" s="82">
        <f t="shared" si="12"/>
        <v>762</v>
      </c>
      <c r="J60" s="82" t="str">
        <f t="shared" si="16"/>
        <v>retour LCZ</v>
      </c>
      <c r="K60" s="105" t="str">
        <f t="shared" si="4"/>
        <v/>
      </c>
      <c r="L60" s="138"/>
      <c r="M60" s="83" t="s">
        <v>60</v>
      </c>
      <c r="N60" s="144">
        <f>TRANSFERT!T36</f>
        <v>0</v>
      </c>
      <c r="O60" s="150">
        <f>TRANSFERT!Z36</f>
        <v>0</v>
      </c>
      <c r="P60" s="148"/>
      <c r="Q60" s="82">
        <f t="shared" si="13"/>
        <v>4128</v>
      </c>
      <c r="R60" s="105">
        <f t="shared" si="17"/>
        <v>846</v>
      </c>
      <c r="S60" s="82"/>
      <c r="T60" s="148">
        <f>+TRANSFERT!N37</f>
        <v>0</v>
      </c>
    </row>
    <row r="61" spans="1:20" x14ac:dyDescent="0.25">
      <c r="A61" s="84" t="s">
        <v>180</v>
      </c>
      <c r="B61" s="82">
        <f>SUMIF('CMD LCZ'!$A$2:$A$3900,SYNTHESE!A61,'CMD LCZ'!$C$2:$C$3900)</f>
        <v>2700</v>
      </c>
      <c r="C61" s="82">
        <f>SUMIF('STOCK LCZ'!$A$2:$A$52,SYNTHESE!A61,'STOCK LCZ'!$C$2:$C$52)</f>
        <v>15900</v>
      </c>
      <c r="D61" s="82">
        <f t="shared" si="7"/>
        <v>13200</v>
      </c>
      <c r="E61" s="82" t="str">
        <f t="shared" si="14"/>
        <v/>
      </c>
      <c r="F61" s="105" t="str">
        <f>IF(D61&lt;1,"rupture","")</f>
        <v/>
      </c>
      <c r="G61" s="108">
        <f>+SUMIF('CMD CARCA'!$F$2:$F$1710,SYNTHESE!A61,'CMD CARCA'!$L$2:$L$1720)</f>
        <v>648</v>
      </c>
      <c r="H61" s="120">
        <f>SUMIF('STOCK CARCA'!$A$2:$A$10298,SYNTHESE!A61,'STOCK CARCA'!$C$2:$C$10298)</f>
        <v>696</v>
      </c>
      <c r="I61" s="82">
        <f t="shared" si="12"/>
        <v>48</v>
      </c>
      <c r="J61" s="82" t="str">
        <f t="shared" si="16"/>
        <v>retour LCZ</v>
      </c>
      <c r="K61" s="105" t="str">
        <f>IF(I61&lt;1,"rupture","")</f>
        <v/>
      </c>
      <c r="L61" s="138"/>
      <c r="M61" s="83" t="s">
        <v>0</v>
      </c>
      <c r="N61" s="144">
        <f>TRANSFERT!T38</f>
        <v>0</v>
      </c>
      <c r="O61" s="150">
        <f>TRANSFERT!Z38</f>
        <v>918</v>
      </c>
      <c r="P61" s="148"/>
      <c r="Q61" s="82">
        <f t="shared" si="13"/>
        <v>12282</v>
      </c>
      <c r="R61" s="105">
        <f t="shared" si="17"/>
        <v>1614</v>
      </c>
      <c r="S61" s="82"/>
      <c r="T61" s="148">
        <f>+TRANSFERT!N38</f>
        <v>0</v>
      </c>
    </row>
    <row r="62" spans="1:20" ht="13.8" thickBot="1" x14ac:dyDescent="0.3">
      <c r="A62" s="111" t="s">
        <v>182</v>
      </c>
      <c r="B62" s="91">
        <f>SUMIF('CMD LCZ'!$A$2:$A$3900,SYNTHESE!A62,'CMD LCZ'!$C$2:$C$3900)</f>
        <v>300</v>
      </c>
      <c r="C62" s="91">
        <f>SUMIF('STOCK LCZ'!$A$2:$A$52,SYNTHESE!A62,'STOCK LCZ'!$C$2:$C$52)</f>
        <v>1092</v>
      </c>
      <c r="D62" s="91">
        <f t="shared" si="7"/>
        <v>792</v>
      </c>
      <c r="E62" s="82" t="str">
        <f t="shared" si="14"/>
        <v>à prévoir</v>
      </c>
      <c r="F62" s="107" t="str">
        <f>IF(D62&lt;1,"rupture","")</f>
        <v/>
      </c>
      <c r="G62" s="109">
        <f>+SUMIF('CMD CARCA'!$F$2:$F$1710,SYNTHESE!A62,'CMD CARCA'!$L$2:$L$1720)</f>
        <v>144</v>
      </c>
      <c r="H62" s="121">
        <f>SUMIF('STOCK CARCA'!$A$2:$A$10298,SYNTHESE!A62,'STOCK CARCA'!$C$2:$C$10298)</f>
        <v>1158</v>
      </c>
      <c r="I62" s="124">
        <f t="shared" si="12"/>
        <v>1014</v>
      </c>
      <c r="J62" s="124" t="str">
        <f t="shared" si="16"/>
        <v/>
      </c>
      <c r="K62" s="107" t="str">
        <f>IF(I62&lt;1,"rupture","")</f>
        <v/>
      </c>
      <c r="L62" s="139"/>
      <c r="M62" s="84" t="s">
        <v>27</v>
      </c>
      <c r="N62" s="144">
        <f>TRANSFERT!T40</f>
        <v>0</v>
      </c>
      <c r="O62" s="150">
        <f>TRANSFERT!Z40</f>
        <v>0</v>
      </c>
      <c r="P62" s="148"/>
      <c r="Q62" s="82">
        <f t="shared" si="13"/>
        <v>792</v>
      </c>
      <c r="R62" s="105">
        <f t="shared" si="17"/>
        <v>1158</v>
      </c>
      <c r="S62" s="82"/>
      <c r="T62" s="148">
        <f>+TRANSFERT!R40</f>
        <v>0</v>
      </c>
    </row>
    <row r="63" spans="1:20" customFormat="1" x14ac:dyDescent="0.25">
      <c r="A63" s="114" t="s">
        <v>259</v>
      </c>
      <c r="B63" s="131"/>
      <c r="C63" s="132"/>
      <c r="D63" s="132"/>
      <c r="E63" s="132"/>
      <c r="F63" s="132"/>
      <c r="G63" s="110">
        <f>+SUMIF('CMD CARCA'!$F$2:$F$1710,SYNTHESE!A63,'CMD CARCA'!$L$2:$L$1720)</f>
        <v>0</v>
      </c>
      <c r="H63" s="122">
        <f>SUMIF('STOCK CARCA'!$A$2:$A$10298,SYNTHESE!A63,'STOCK CARCA'!$C$2:$C$10298)</f>
        <v>11</v>
      </c>
      <c r="I63" s="82">
        <f t="shared" si="12"/>
        <v>11</v>
      </c>
      <c r="J63" s="135" t="str">
        <f t="shared" ref="J63:J86" si="18">IF(I63&lt;2,"à prévoir","")</f>
        <v/>
      </c>
      <c r="K63" s="135" t="str">
        <f t="shared" ref="K63:K110" si="19">IF(I63&lt;1,"rupture","")</f>
        <v/>
      </c>
      <c r="L63" s="141"/>
    </row>
    <row r="64" spans="1:20" customFormat="1" x14ac:dyDescent="0.25">
      <c r="A64" s="115" t="s">
        <v>261</v>
      </c>
      <c r="B64" s="133"/>
      <c r="C64" s="134"/>
      <c r="D64" s="134"/>
      <c r="E64" s="134"/>
      <c r="F64" s="134"/>
      <c r="G64" s="108">
        <f>+SUMIF('CMD CARCA'!$F$2:$F$1710,SYNTHESE!A64,'CMD CARCA'!$L$2:$L$1720)</f>
        <v>0</v>
      </c>
      <c r="H64" s="120">
        <f>SUMIF('STOCK CARCA'!$A$2:$A$10298,SYNTHESE!A64,'STOCK CARCA'!$C$2:$C$10298)</f>
        <v>5</v>
      </c>
      <c r="I64" s="82">
        <f t="shared" si="12"/>
        <v>5</v>
      </c>
      <c r="J64" s="91" t="str">
        <f t="shared" si="18"/>
        <v/>
      </c>
      <c r="K64" s="91" t="str">
        <f t="shared" si="19"/>
        <v/>
      </c>
      <c r="L64" s="141"/>
    </row>
    <row r="65" spans="1:16" x14ac:dyDescent="0.25">
      <c r="A65" s="115" t="s">
        <v>263</v>
      </c>
      <c r="B65" s="127"/>
      <c r="C65" s="128"/>
      <c r="D65" s="128"/>
      <c r="E65" s="128"/>
      <c r="F65" s="128"/>
      <c r="G65" s="108">
        <f>+SUMIF('CMD CARCA'!$F$2:$F$1710,SYNTHESE!A65,'CMD CARCA'!$L$2:$L$1720)</f>
        <v>0</v>
      </c>
      <c r="H65" s="120">
        <f>SUMIF('STOCK CARCA'!$A$2:$A$10298,SYNTHESE!A65,'STOCK CARCA'!$C$2:$C$10298)</f>
        <v>10</v>
      </c>
      <c r="I65" s="82">
        <f t="shared" si="12"/>
        <v>10</v>
      </c>
      <c r="J65" s="91" t="str">
        <f t="shared" si="18"/>
        <v/>
      </c>
      <c r="K65" s="91" t="str">
        <f t="shared" si="19"/>
        <v/>
      </c>
      <c r="L65" s="141"/>
    </row>
    <row r="66" spans="1:16" x14ac:dyDescent="0.25">
      <c r="A66" s="115" t="s">
        <v>265</v>
      </c>
      <c r="B66" s="127"/>
      <c r="C66" s="128"/>
      <c r="D66" s="128"/>
      <c r="E66" s="128"/>
      <c r="F66" s="128"/>
      <c r="G66" s="108">
        <f>+SUMIF('CMD CARCA'!$F$2:$F$1710,SYNTHESE!A66,'CMD CARCA'!$L$2:$L$1720)</f>
        <v>0</v>
      </c>
      <c r="H66" s="120">
        <f>SUMIF('STOCK CARCA'!$A$2:$A$10298,SYNTHESE!A66,'STOCK CARCA'!$C$2:$C$10298)</f>
        <v>20</v>
      </c>
      <c r="I66" s="82">
        <f t="shared" si="12"/>
        <v>20</v>
      </c>
      <c r="J66" s="91" t="str">
        <f t="shared" si="18"/>
        <v/>
      </c>
      <c r="K66" s="91" t="str">
        <f t="shared" si="19"/>
        <v/>
      </c>
      <c r="L66" s="141"/>
    </row>
    <row r="67" spans="1:16" x14ac:dyDescent="0.25">
      <c r="A67" s="115" t="s">
        <v>267</v>
      </c>
      <c r="B67" s="127"/>
      <c r="C67" s="128"/>
      <c r="D67" s="128"/>
      <c r="E67" s="128"/>
      <c r="F67" s="128"/>
      <c r="G67" s="108">
        <f>+SUMIF('CMD CARCA'!$F$2:$F$1710,SYNTHESE!A67,'CMD CARCA'!$L$2:$L$1720)</f>
        <v>0</v>
      </c>
      <c r="H67" s="120">
        <f>SUMIF('STOCK CARCA'!$A$2:$A$10298,SYNTHESE!A67,'STOCK CARCA'!$C$2:$C$10298)</f>
        <v>12</v>
      </c>
      <c r="I67" s="82">
        <f t="shared" ref="I67:I98" si="20">+H67-G67</f>
        <v>12</v>
      </c>
      <c r="J67" s="91" t="str">
        <f t="shared" si="18"/>
        <v/>
      </c>
      <c r="K67" s="91" t="str">
        <f t="shared" si="19"/>
        <v/>
      </c>
      <c r="L67" s="141"/>
    </row>
    <row r="68" spans="1:16" x14ac:dyDescent="0.25">
      <c r="A68" s="115" t="s">
        <v>269</v>
      </c>
      <c r="B68" s="127"/>
      <c r="C68" s="128"/>
      <c r="D68" s="128"/>
      <c r="E68" s="128"/>
      <c r="F68" s="128"/>
      <c r="G68" s="108">
        <f>+SUMIF('CMD CARCA'!$F$2:$F$1710,SYNTHESE!A68,'CMD CARCA'!$L$2:$L$1720)</f>
        <v>0</v>
      </c>
      <c r="H68" s="120">
        <f>SUMIF('STOCK CARCA'!$A$2:$A$10298,SYNTHESE!A68,'STOCK CARCA'!$C$2:$C$10298)</f>
        <v>18</v>
      </c>
      <c r="I68" s="82">
        <f t="shared" si="20"/>
        <v>18</v>
      </c>
      <c r="J68" s="91" t="str">
        <f t="shared" si="18"/>
        <v/>
      </c>
      <c r="K68" s="91" t="str">
        <f t="shared" si="19"/>
        <v/>
      </c>
      <c r="L68" s="141"/>
    </row>
    <row r="69" spans="1:16" x14ac:dyDescent="0.25">
      <c r="A69" s="115" t="s">
        <v>271</v>
      </c>
      <c r="B69" s="127"/>
      <c r="C69" s="128"/>
      <c r="D69" s="128"/>
      <c r="E69" s="128"/>
      <c r="F69" s="128"/>
      <c r="G69" s="108">
        <f>+SUMIF('CMD CARCA'!$F$2:$F$1710,SYNTHESE!A69,'CMD CARCA'!$L$2:$L$1720)</f>
        <v>0</v>
      </c>
      <c r="H69" s="120">
        <f>SUMIF('STOCK CARCA'!$A$2:$A$10298,SYNTHESE!A69,'STOCK CARCA'!$C$2:$C$10298)</f>
        <v>20</v>
      </c>
      <c r="I69" s="82">
        <f t="shared" si="20"/>
        <v>20</v>
      </c>
      <c r="J69" s="91" t="str">
        <f t="shared" si="18"/>
        <v/>
      </c>
      <c r="K69" s="91" t="str">
        <f t="shared" si="19"/>
        <v/>
      </c>
      <c r="L69" s="141"/>
    </row>
    <row r="70" spans="1:16" x14ac:dyDescent="0.25">
      <c r="A70" s="115" t="s">
        <v>273</v>
      </c>
      <c r="B70" s="127"/>
      <c r="C70" s="128"/>
      <c r="D70" s="128"/>
      <c r="E70" s="128"/>
      <c r="F70" s="128"/>
      <c r="G70" s="108">
        <f>+SUMIF('CMD CARCA'!$F$2:$F$1710,SYNTHESE!A70,'CMD CARCA'!$L$2:$L$1720)</f>
        <v>0</v>
      </c>
      <c r="H70" s="120">
        <f>SUMIF('STOCK CARCA'!$A$2:$A$10298,SYNTHESE!A70,'STOCK CARCA'!$C$2:$C$10298)</f>
        <v>13</v>
      </c>
      <c r="I70" s="82">
        <f t="shared" si="20"/>
        <v>13</v>
      </c>
      <c r="J70" s="91" t="str">
        <f t="shared" si="18"/>
        <v/>
      </c>
      <c r="K70" s="91" t="str">
        <f t="shared" si="19"/>
        <v/>
      </c>
      <c r="L70" s="141"/>
    </row>
    <row r="71" spans="1:16" x14ac:dyDescent="0.25">
      <c r="A71" s="115" t="s">
        <v>275</v>
      </c>
      <c r="B71" s="127"/>
      <c r="C71" s="128"/>
      <c r="D71" s="128"/>
      <c r="E71" s="128"/>
      <c r="F71" s="128"/>
      <c r="G71" s="108">
        <f>+SUMIF('CMD CARCA'!$F$2:$F$1710,SYNTHESE!A71,'CMD CARCA'!$L$2:$L$1720)</f>
        <v>0</v>
      </c>
      <c r="H71" s="120">
        <f>SUMIF('STOCK CARCA'!$A$2:$A$10298,SYNTHESE!A71,'STOCK CARCA'!$C$2:$C$10298)</f>
        <v>11</v>
      </c>
      <c r="I71" s="82">
        <f t="shared" si="20"/>
        <v>11</v>
      </c>
      <c r="J71" s="91" t="str">
        <f t="shared" si="18"/>
        <v/>
      </c>
      <c r="K71" s="91" t="str">
        <f t="shared" si="19"/>
        <v/>
      </c>
      <c r="L71" s="141"/>
      <c r="N71" s="142" t="s">
        <v>379</v>
      </c>
      <c r="O71" s="142"/>
      <c r="P71" s="142"/>
    </row>
    <row r="72" spans="1:16" x14ac:dyDescent="0.25">
      <c r="A72" s="115" t="s">
        <v>343</v>
      </c>
      <c r="B72" s="127"/>
      <c r="C72" s="128"/>
      <c r="D72" s="128"/>
      <c r="E72" s="128"/>
      <c r="F72" s="128"/>
      <c r="G72" s="108">
        <f>+SUMIF('CMD CARCA'!$F$2:$F$1710,SYNTHESE!A72,'CMD CARCA'!$L$2:$L$1720)</f>
        <v>0</v>
      </c>
      <c r="H72" s="120">
        <f>SUMIF('STOCK CARCA'!$A$2:$A$10298,SYNTHESE!A72,'STOCK CARCA'!$C$2:$C$10298)</f>
        <v>3</v>
      </c>
      <c r="I72" s="82">
        <f t="shared" si="20"/>
        <v>3</v>
      </c>
      <c r="J72" s="91" t="str">
        <f t="shared" si="18"/>
        <v/>
      </c>
      <c r="K72" s="91" t="str">
        <f t="shared" si="19"/>
        <v/>
      </c>
      <c r="L72" s="141"/>
    </row>
    <row r="73" spans="1:16" x14ac:dyDescent="0.25">
      <c r="A73" s="115" t="s">
        <v>277</v>
      </c>
      <c r="B73" s="127"/>
      <c r="C73" s="128"/>
      <c r="D73" s="128"/>
      <c r="E73" s="128"/>
      <c r="F73" s="128"/>
      <c r="G73" s="108">
        <f>+SUMIF('CMD CARCA'!$F$2:$F$1710,SYNTHESE!A73,'CMD CARCA'!$L$2:$L$1720)</f>
        <v>0</v>
      </c>
      <c r="H73" s="120">
        <f>SUMIF('STOCK CARCA'!$A$2:$A$10298,SYNTHESE!A73,'STOCK CARCA'!$C$2:$C$10298)</f>
        <v>6</v>
      </c>
      <c r="I73" s="82">
        <f t="shared" si="20"/>
        <v>6</v>
      </c>
      <c r="J73" s="91" t="str">
        <f t="shared" si="18"/>
        <v/>
      </c>
      <c r="K73" s="91" t="str">
        <f t="shared" si="19"/>
        <v/>
      </c>
      <c r="L73" s="141"/>
    </row>
    <row r="74" spans="1:16" x14ac:dyDescent="0.25">
      <c r="A74" s="115" t="s">
        <v>279</v>
      </c>
      <c r="B74" s="127"/>
      <c r="C74" s="128"/>
      <c r="D74" s="128"/>
      <c r="E74" s="128"/>
      <c r="F74" s="128"/>
      <c r="G74" s="108">
        <f>+SUMIF('CMD CARCA'!$F$2:$F$1710,SYNTHESE!A74,'CMD CARCA'!$L$2:$L$1720)</f>
        <v>0</v>
      </c>
      <c r="H74" s="120">
        <f>SUMIF('STOCK CARCA'!$A$2:$A$10298,SYNTHESE!A74,'STOCK CARCA'!$C$2:$C$10298)</f>
        <v>18</v>
      </c>
      <c r="I74" s="82">
        <f t="shared" si="20"/>
        <v>18</v>
      </c>
      <c r="J74" s="91" t="str">
        <f t="shared" si="18"/>
        <v/>
      </c>
      <c r="K74" s="91" t="str">
        <f t="shared" si="19"/>
        <v/>
      </c>
      <c r="L74" s="141"/>
    </row>
    <row r="75" spans="1:16" x14ac:dyDescent="0.25">
      <c r="A75" s="115" t="s">
        <v>281</v>
      </c>
      <c r="B75" s="127"/>
      <c r="C75" s="128"/>
      <c r="D75" s="128"/>
      <c r="E75" s="128"/>
      <c r="F75" s="128"/>
      <c r="G75" s="108">
        <f>+SUMIF('CMD CARCA'!$F$2:$F$1710,SYNTHESE!A75,'CMD CARCA'!$L$2:$L$1720)</f>
        <v>0</v>
      </c>
      <c r="H75" s="120">
        <f>SUMIF('STOCK CARCA'!$A$2:$A$10298,SYNTHESE!A75,'STOCK CARCA'!$C$2:$C$10298)</f>
        <v>3</v>
      </c>
      <c r="I75" s="82">
        <f t="shared" si="20"/>
        <v>3</v>
      </c>
      <c r="J75" s="91" t="str">
        <f t="shared" si="18"/>
        <v/>
      </c>
      <c r="K75" s="91" t="str">
        <f t="shared" si="19"/>
        <v/>
      </c>
      <c r="L75" s="141"/>
    </row>
    <row r="76" spans="1:16" x14ac:dyDescent="0.25">
      <c r="A76" s="115" t="s">
        <v>283</v>
      </c>
      <c r="B76" s="127"/>
      <c r="C76" s="128"/>
      <c r="D76" s="128"/>
      <c r="E76" s="128"/>
      <c r="F76" s="128"/>
      <c r="G76" s="108">
        <f>+SUMIF('CMD CARCA'!$F$2:$F$1710,SYNTHESE!A76,'CMD CARCA'!$L$2:$L$1720)</f>
        <v>0</v>
      </c>
      <c r="H76" s="120">
        <f>SUMIF('STOCK CARCA'!$A$2:$A$10298,SYNTHESE!A76,'STOCK CARCA'!$C$2:$C$10298)</f>
        <v>7</v>
      </c>
      <c r="I76" s="82">
        <f t="shared" si="20"/>
        <v>7</v>
      </c>
      <c r="J76" s="91" t="str">
        <f t="shared" si="18"/>
        <v/>
      </c>
      <c r="K76" s="91" t="str">
        <f t="shared" si="19"/>
        <v/>
      </c>
      <c r="L76" s="141"/>
    </row>
    <row r="77" spans="1:16" x14ac:dyDescent="0.25">
      <c r="A77" s="115" t="s">
        <v>285</v>
      </c>
      <c r="B77" s="127"/>
      <c r="C77" s="128"/>
      <c r="D77" s="128"/>
      <c r="E77" s="128"/>
      <c r="F77" s="128"/>
      <c r="G77" s="108">
        <f>+SUMIF('CMD CARCA'!$F$2:$F$1710,SYNTHESE!A77,'CMD CARCA'!$L$2:$L$1720)</f>
        <v>0</v>
      </c>
      <c r="H77" s="120">
        <f>SUMIF('STOCK CARCA'!$A$2:$A$10298,SYNTHESE!A77,'STOCK CARCA'!$C$2:$C$10298)</f>
        <v>10</v>
      </c>
      <c r="I77" s="82">
        <f t="shared" si="20"/>
        <v>10</v>
      </c>
      <c r="J77" s="91" t="str">
        <f t="shared" si="18"/>
        <v/>
      </c>
      <c r="K77" s="91" t="str">
        <f t="shared" si="19"/>
        <v/>
      </c>
      <c r="L77" s="141"/>
    </row>
    <row r="78" spans="1:16" x14ac:dyDescent="0.25">
      <c r="A78" s="115" t="s">
        <v>287</v>
      </c>
      <c r="B78" s="127"/>
      <c r="C78" s="128"/>
      <c r="D78" s="128"/>
      <c r="E78" s="128"/>
      <c r="F78" s="128"/>
      <c r="G78" s="108">
        <f>+SUMIF('CMD CARCA'!$F$2:$F$1710,SYNTHESE!A78,'CMD CARCA'!$L$2:$L$1720)</f>
        <v>0</v>
      </c>
      <c r="H78" s="120">
        <f>SUMIF('STOCK CARCA'!$A$2:$A$10298,SYNTHESE!A78,'STOCK CARCA'!$C$2:$C$10298)</f>
        <v>0</v>
      </c>
      <c r="I78" s="82">
        <f t="shared" si="20"/>
        <v>0</v>
      </c>
      <c r="J78" s="91" t="str">
        <f t="shared" si="18"/>
        <v>à prévoir</v>
      </c>
      <c r="K78" s="91" t="str">
        <f t="shared" si="19"/>
        <v>rupture</v>
      </c>
      <c r="L78" s="141"/>
    </row>
    <row r="79" spans="1:16" x14ac:dyDescent="0.25">
      <c r="A79" s="115" t="s">
        <v>288</v>
      </c>
      <c r="B79" s="127"/>
      <c r="C79" s="128"/>
      <c r="D79" s="128"/>
      <c r="E79" s="128"/>
      <c r="F79" s="128"/>
      <c r="G79" s="108">
        <f>+SUMIF('CMD CARCA'!$F$2:$F$1710,SYNTHESE!A79,'CMD CARCA'!$L$2:$L$1720)</f>
        <v>0</v>
      </c>
      <c r="H79" s="120">
        <f>SUMIF('STOCK CARCA'!$A$2:$A$10298,SYNTHESE!A79,'STOCK CARCA'!$C$2:$C$10298)</f>
        <v>8</v>
      </c>
      <c r="I79" s="82">
        <f t="shared" si="20"/>
        <v>8</v>
      </c>
      <c r="J79" s="91" t="str">
        <f t="shared" si="18"/>
        <v/>
      </c>
      <c r="K79" s="91" t="str">
        <f t="shared" si="19"/>
        <v/>
      </c>
      <c r="L79" s="141"/>
    </row>
    <row r="80" spans="1:16" x14ac:dyDescent="0.25">
      <c r="A80" s="115" t="s">
        <v>290</v>
      </c>
      <c r="B80" s="127"/>
      <c r="C80" s="128"/>
      <c r="D80" s="128"/>
      <c r="E80" s="128"/>
      <c r="F80" s="128"/>
      <c r="G80" s="108">
        <f>+SUMIF('CMD CARCA'!$F$2:$F$1710,SYNTHESE!A80,'CMD CARCA'!$L$2:$L$1720)</f>
        <v>0</v>
      </c>
      <c r="H80" s="120">
        <f>SUMIF('STOCK CARCA'!$A$2:$A$10298,SYNTHESE!A80,'STOCK CARCA'!$C$2:$C$10298)</f>
        <v>12</v>
      </c>
      <c r="I80" s="82">
        <f t="shared" si="20"/>
        <v>12</v>
      </c>
      <c r="J80" s="91" t="str">
        <f t="shared" si="18"/>
        <v/>
      </c>
      <c r="K80" s="91" t="str">
        <f t="shared" si="19"/>
        <v/>
      </c>
      <c r="L80" s="141"/>
    </row>
    <row r="81" spans="1:12" x14ac:dyDescent="0.25">
      <c r="A81" s="115" t="s">
        <v>292</v>
      </c>
      <c r="B81" s="127"/>
      <c r="C81" s="128"/>
      <c r="D81" s="128"/>
      <c r="E81" s="128"/>
      <c r="F81" s="128"/>
      <c r="G81" s="108">
        <f>+SUMIF('CMD CARCA'!$F$2:$F$1710,SYNTHESE!A81,'CMD CARCA'!$L$2:$L$1720)</f>
        <v>0</v>
      </c>
      <c r="H81" s="120">
        <f>SUMIF('STOCK CARCA'!$A$2:$A$10298,SYNTHESE!A81,'STOCK CARCA'!$C$2:$C$10298)</f>
        <v>0</v>
      </c>
      <c r="I81" s="82">
        <f t="shared" si="20"/>
        <v>0</v>
      </c>
      <c r="J81" s="91" t="str">
        <f t="shared" si="18"/>
        <v>à prévoir</v>
      </c>
      <c r="K81" s="91" t="str">
        <f t="shared" si="19"/>
        <v>rupture</v>
      </c>
      <c r="L81" s="141"/>
    </row>
    <row r="82" spans="1:12" x14ac:dyDescent="0.25">
      <c r="A82" s="115" t="s">
        <v>293</v>
      </c>
      <c r="B82" s="127"/>
      <c r="C82" s="128"/>
      <c r="D82" s="128"/>
      <c r="E82" s="128"/>
      <c r="F82" s="128"/>
      <c r="G82" s="108">
        <f>+SUMIF('CMD CARCA'!$F$2:$F$1710,SYNTHESE!A82,'CMD CARCA'!$L$2:$L$1720)</f>
        <v>0</v>
      </c>
      <c r="H82" s="120">
        <f>SUMIF('STOCK CARCA'!$A$2:$A$10298,SYNTHESE!A82,'STOCK CARCA'!$C$2:$C$10298)</f>
        <v>13</v>
      </c>
      <c r="I82" s="82">
        <f t="shared" si="20"/>
        <v>13</v>
      </c>
      <c r="J82" s="91" t="str">
        <f t="shared" si="18"/>
        <v/>
      </c>
      <c r="K82" s="91" t="str">
        <f t="shared" si="19"/>
        <v/>
      </c>
      <c r="L82" s="141"/>
    </row>
    <row r="83" spans="1:12" x14ac:dyDescent="0.25">
      <c r="A83" s="115" t="s">
        <v>295</v>
      </c>
      <c r="B83" s="127"/>
      <c r="C83" s="128"/>
      <c r="D83" s="128"/>
      <c r="E83" s="128"/>
      <c r="F83" s="128"/>
      <c r="G83" s="108">
        <f>+SUMIF('CMD CARCA'!$F$2:$F$1710,SYNTHESE!A83,'CMD CARCA'!$L$2:$L$1720)</f>
        <v>0</v>
      </c>
      <c r="H83" s="120">
        <f>SUMIF('STOCK CARCA'!$A$2:$A$10298,SYNTHESE!A83,'STOCK CARCA'!$C$2:$C$10298)</f>
        <v>13</v>
      </c>
      <c r="I83" s="82">
        <f t="shared" si="20"/>
        <v>13</v>
      </c>
      <c r="J83" s="91" t="str">
        <f t="shared" si="18"/>
        <v/>
      </c>
      <c r="K83" s="91" t="str">
        <f t="shared" si="19"/>
        <v/>
      </c>
      <c r="L83" s="141"/>
    </row>
    <row r="84" spans="1:12" x14ac:dyDescent="0.25">
      <c r="A84" s="115" t="s">
        <v>297</v>
      </c>
      <c r="B84" s="127"/>
      <c r="C84" s="128"/>
      <c r="D84" s="128"/>
      <c r="E84" s="128"/>
      <c r="F84" s="128"/>
      <c r="G84" s="108">
        <f>+SUMIF('CMD CARCA'!$F$2:$F$1710,SYNTHESE!A84,'CMD CARCA'!$L$2:$L$1720)</f>
        <v>0</v>
      </c>
      <c r="H84" s="120">
        <f>SUMIF('STOCK CARCA'!$A$2:$A$10298,SYNTHESE!A84,'STOCK CARCA'!$C$2:$C$10298)</f>
        <v>8</v>
      </c>
      <c r="I84" s="82">
        <f t="shared" si="20"/>
        <v>8</v>
      </c>
      <c r="J84" s="91" t="str">
        <f t="shared" si="18"/>
        <v/>
      </c>
      <c r="K84" s="91" t="str">
        <f t="shared" si="19"/>
        <v/>
      </c>
      <c r="L84" s="141"/>
    </row>
    <row r="85" spans="1:12" x14ac:dyDescent="0.25">
      <c r="A85" s="115" t="s">
        <v>299</v>
      </c>
      <c r="B85" s="127"/>
      <c r="C85" s="128"/>
      <c r="D85" s="128"/>
      <c r="E85" s="128"/>
      <c r="F85" s="128"/>
      <c r="G85" s="108">
        <f>+SUMIF('CMD CARCA'!$F$2:$F$1710,SYNTHESE!A85,'CMD CARCA'!$L$2:$L$1720)</f>
        <v>0</v>
      </c>
      <c r="H85" s="120">
        <f>SUMIF('STOCK CARCA'!$A$2:$A$10298,SYNTHESE!A85,'STOCK CARCA'!$C$2:$C$10298)</f>
        <v>18</v>
      </c>
      <c r="I85" s="82">
        <f t="shared" si="20"/>
        <v>18</v>
      </c>
      <c r="J85" s="91" t="str">
        <f t="shared" si="18"/>
        <v/>
      </c>
      <c r="K85" s="91" t="str">
        <f t="shared" si="19"/>
        <v/>
      </c>
      <c r="L85" s="141"/>
    </row>
    <row r="86" spans="1:12" x14ac:dyDescent="0.25">
      <c r="A86" s="115" t="s">
        <v>301</v>
      </c>
      <c r="B86" s="127"/>
      <c r="C86" s="128"/>
      <c r="D86" s="128"/>
      <c r="E86" s="128"/>
      <c r="F86" s="128"/>
      <c r="G86" s="108">
        <f>+SUMIF('CMD CARCA'!$F$2:$F$1710,SYNTHESE!A86,'CMD CARCA'!$L$2:$L$1720)</f>
        <v>0</v>
      </c>
      <c r="H86" s="120">
        <f>SUMIF('STOCK CARCA'!$A$2:$A$10298,SYNTHESE!A86,'STOCK CARCA'!$C$2:$C$10298)</f>
        <v>15</v>
      </c>
      <c r="I86" s="82">
        <f t="shared" si="20"/>
        <v>15</v>
      </c>
      <c r="J86" s="91" t="str">
        <f t="shared" si="18"/>
        <v/>
      </c>
      <c r="K86" s="91" t="str">
        <f t="shared" si="19"/>
        <v/>
      </c>
      <c r="L86" s="141"/>
    </row>
    <row r="87" spans="1:12" ht="13.8" thickBot="1" x14ac:dyDescent="0.3">
      <c r="A87" s="116" t="s">
        <v>303</v>
      </c>
      <c r="B87" s="129"/>
      <c r="C87" s="130"/>
      <c r="D87" s="130"/>
      <c r="E87" s="130"/>
      <c r="F87" s="130"/>
      <c r="G87" s="123">
        <f>+SUMIF('CMD CARCA'!$F$2:$F$1710,SYNTHESE!A87,'CMD CARCA'!$L$2:$L$1720)</f>
        <v>0</v>
      </c>
      <c r="H87" s="155">
        <f>SUMIF('STOCK CARCA'!$A$2:$A$10298,SYNTHESE!A87,'STOCK CARCA'!$C$2:$C$10298)</f>
        <v>12</v>
      </c>
      <c r="I87" s="82">
        <f t="shared" si="20"/>
        <v>12</v>
      </c>
      <c r="J87" s="124" t="str">
        <f>IF(I87&lt;2,"à prévoir","")</f>
        <v/>
      </c>
      <c r="K87" s="124" t="str">
        <f t="shared" si="19"/>
        <v/>
      </c>
      <c r="L87" s="141"/>
    </row>
    <row r="88" spans="1:12" x14ac:dyDescent="0.25">
      <c r="A88" s="117" t="s">
        <v>220</v>
      </c>
      <c r="B88" s="125"/>
      <c r="C88" s="126"/>
      <c r="D88" s="126"/>
      <c r="E88" s="126"/>
      <c r="F88" s="126"/>
      <c r="G88" s="110">
        <f>+SUMIF('CMD CARCA'!$F$2:$F$1710,SYNTHESE!A88,'CMD CARCA'!$L$2:$L$1720)</f>
        <v>4</v>
      </c>
      <c r="H88" s="149">
        <f>SUMIF('STOCK CARCA'!$A$2:$A$10298,SYNTHESE!A88,'STOCK CARCA'!$C$2:$C$10298)</f>
        <v>83</v>
      </c>
      <c r="I88" s="92">
        <f t="shared" si="20"/>
        <v>79</v>
      </c>
      <c r="J88" s="135" t="str">
        <f t="shared" ref="J88:J106" si="21">IF(I88&lt;4,"à prévoir","")</f>
        <v/>
      </c>
      <c r="K88" s="135" t="str">
        <f t="shared" si="19"/>
        <v/>
      </c>
      <c r="L88" s="141"/>
    </row>
    <row r="89" spans="1:12" x14ac:dyDescent="0.25">
      <c r="A89" s="118" t="s">
        <v>222</v>
      </c>
      <c r="B89" s="127"/>
      <c r="C89" s="128"/>
      <c r="D89" s="128"/>
      <c r="E89" s="128"/>
      <c r="F89" s="128"/>
      <c r="G89" s="108">
        <f>+SUMIF('CMD CARCA'!$F$2:$F$1710,SYNTHESE!A89,'CMD CARCA'!$L$2:$L$1720)</f>
        <v>4</v>
      </c>
      <c r="H89" s="120">
        <f>SUMIF('STOCK CARCA'!$A$2:$A$10298,SYNTHESE!A89,'STOCK CARCA'!$C$2:$C$10298)</f>
        <v>66</v>
      </c>
      <c r="I89" s="82">
        <f t="shared" si="20"/>
        <v>62</v>
      </c>
      <c r="J89" s="91" t="str">
        <f t="shared" si="21"/>
        <v/>
      </c>
      <c r="K89" s="91" t="str">
        <f t="shared" si="19"/>
        <v/>
      </c>
      <c r="L89" s="141"/>
    </row>
    <row r="90" spans="1:12" x14ac:dyDescent="0.25">
      <c r="A90" s="118" t="s">
        <v>224</v>
      </c>
      <c r="B90" s="127"/>
      <c r="C90" s="128"/>
      <c r="D90" s="128"/>
      <c r="E90" s="128"/>
      <c r="F90" s="128"/>
      <c r="G90" s="108">
        <f>+SUMIF('CMD CARCA'!$F$2:$F$1710,SYNTHESE!A90,'CMD CARCA'!$L$2:$L$1720)</f>
        <v>2</v>
      </c>
      <c r="H90" s="120">
        <f>SUMIF('STOCK CARCA'!$A$2:$A$10298,SYNTHESE!A90,'STOCK CARCA'!$C$2:$C$10298)</f>
        <v>131</v>
      </c>
      <c r="I90" s="82">
        <f t="shared" si="20"/>
        <v>129</v>
      </c>
      <c r="J90" s="91" t="str">
        <f t="shared" si="21"/>
        <v/>
      </c>
      <c r="K90" s="91" t="str">
        <f t="shared" si="19"/>
        <v/>
      </c>
      <c r="L90" s="141"/>
    </row>
    <row r="91" spans="1:12" x14ac:dyDescent="0.25">
      <c r="A91" s="118" t="s">
        <v>226</v>
      </c>
      <c r="B91" s="127"/>
      <c r="C91" s="128"/>
      <c r="D91" s="128"/>
      <c r="E91" s="128"/>
      <c r="F91" s="128"/>
      <c r="G91" s="108">
        <f>+SUMIF('CMD CARCA'!$F$2:$F$1710,SYNTHESE!A91,'CMD CARCA'!$L$2:$L$1720)</f>
        <v>8</v>
      </c>
      <c r="H91" s="120">
        <f>SUMIF('STOCK CARCA'!$A$2:$A$10298,SYNTHESE!A91,'STOCK CARCA'!$C$2:$C$10298)</f>
        <v>78</v>
      </c>
      <c r="I91" s="82">
        <f t="shared" si="20"/>
        <v>70</v>
      </c>
      <c r="J91" s="91" t="str">
        <f t="shared" si="21"/>
        <v/>
      </c>
      <c r="K91" s="91" t="str">
        <f t="shared" si="19"/>
        <v/>
      </c>
      <c r="L91" s="141"/>
    </row>
    <row r="92" spans="1:12" x14ac:dyDescent="0.25">
      <c r="A92" s="118" t="s">
        <v>228</v>
      </c>
      <c r="B92" s="127"/>
      <c r="C92" s="128"/>
      <c r="D92" s="128"/>
      <c r="E92" s="128"/>
      <c r="F92" s="128"/>
      <c r="G92" s="108">
        <f>+SUMIF('CMD CARCA'!$F$2:$F$1710,SYNTHESE!A92,'CMD CARCA'!$L$2:$L$1720)</f>
        <v>9</v>
      </c>
      <c r="H92" s="120">
        <f>SUMIF('STOCK CARCA'!$A$2:$A$10298,SYNTHESE!A92,'STOCK CARCA'!$C$2:$C$10298)</f>
        <v>206</v>
      </c>
      <c r="I92" s="82">
        <f t="shared" si="20"/>
        <v>197</v>
      </c>
      <c r="J92" s="91" t="str">
        <f t="shared" si="21"/>
        <v/>
      </c>
      <c r="K92" s="91" t="str">
        <f t="shared" si="19"/>
        <v/>
      </c>
      <c r="L92" s="141"/>
    </row>
    <row r="93" spans="1:12" x14ac:dyDescent="0.25">
      <c r="A93" s="118" t="s">
        <v>230</v>
      </c>
      <c r="B93" s="127"/>
      <c r="C93" s="128"/>
      <c r="D93" s="128"/>
      <c r="E93" s="128"/>
      <c r="F93" s="128"/>
      <c r="G93" s="108">
        <f>+SUMIF('CMD CARCA'!$F$2:$F$1710,SYNTHESE!A93,'CMD CARCA'!$L$2:$L$1720)</f>
        <v>10</v>
      </c>
      <c r="H93" s="120">
        <f>SUMIF('STOCK CARCA'!$A$2:$A$10298,SYNTHESE!A93,'STOCK CARCA'!$C$2:$C$10298)</f>
        <v>187</v>
      </c>
      <c r="I93" s="82">
        <f t="shared" si="20"/>
        <v>177</v>
      </c>
      <c r="J93" s="91" t="str">
        <f t="shared" si="21"/>
        <v/>
      </c>
      <c r="K93" s="91" t="str">
        <f t="shared" si="19"/>
        <v/>
      </c>
      <c r="L93" s="141"/>
    </row>
    <row r="94" spans="1:12" x14ac:dyDescent="0.25">
      <c r="A94" s="118" t="s">
        <v>232</v>
      </c>
      <c r="B94" s="127"/>
      <c r="C94" s="128"/>
      <c r="D94" s="128"/>
      <c r="E94" s="128"/>
      <c r="F94" s="128"/>
      <c r="G94" s="108">
        <f>+SUMIF('CMD CARCA'!$F$2:$F$1710,SYNTHESE!A94,'CMD CARCA'!$L$2:$L$1720)</f>
        <v>0</v>
      </c>
      <c r="H94" s="120">
        <f>SUMIF('STOCK CARCA'!$A$2:$A$10298,SYNTHESE!A94,'STOCK CARCA'!$C$2:$C$10298)</f>
        <v>18</v>
      </c>
      <c r="I94" s="82">
        <f t="shared" si="20"/>
        <v>18</v>
      </c>
      <c r="J94" s="91" t="str">
        <f t="shared" si="21"/>
        <v/>
      </c>
      <c r="K94" s="91" t="str">
        <f t="shared" si="19"/>
        <v/>
      </c>
      <c r="L94" s="141"/>
    </row>
    <row r="95" spans="1:12" x14ac:dyDescent="0.25">
      <c r="A95" s="118" t="s">
        <v>234</v>
      </c>
      <c r="B95" s="127"/>
      <c r="C95" s="128"/>
      <c r="D95" s="128"/>
      <c r="E95" s="128"/>
      <c r="F95" s="128"/>
      <c r="G95" s="108">
        <f>+SUMIF('CMD CARCA'!$F$2:$F$1710,SYNTHESE!A95,'CMD CARCA'!$L$2:$L$1720)</f>
        <v>9</v>
      </c>
      <c r="H95" s="120">
        <f>SUMIF('STOCK CARCA'!$A$2:$A$10298,SYNTHESE!A95,'STOCK CARCA'!$C$2:$C$10298)</f>
        <v>68</v>
      </c>
      <c r="I95" s="82">
        <f t="shared" si="20"/>
        <v>59</v>
      </c>
      <c r="J95" s="91" t="str">
        <f t="shared" si="21"/>
        <v/>
      </c>
      <c r="K95" s="91" t="str">
        <f t="shared" si="19"/>
        <v/>
      </c>
      <c r="L95" s="141"/>
    </row>
    <row r="96" spans="1:12" x14ac:dyDescent="0.25">
      <c r="A96" s="118" t="s">
        <v>236</v>
      </c>
      <c r="B96" s="127"/>
      <c r="C96" s="128"/>
      <c r="D96" s="128"/>
      <c r="E96" s="128"/>
      <c r="F96" s="128"/>
      <c r="G96" s="108">
        <f>+SUMIF('CMD CARCA'!$F$2:$F$1710,SYNTHESE!A96,'CMD CARCA'!$L$2:$L$1720)</f>
        <v>8</v>
      </c>
      <c r="H96" s="120">
        <f>SUMIF('STOCK CARCA'!$A$2:$A$10298,SYNTHESE!A96,'STOCK CARCA'!$C$2:$C$10298)</f>
        <v>165</v>
      </c>
      <c r="I96" s="82">
        <f t="shared" si="20"/>
        <v>157</v>
      </c>
      <c r="J96" s="91" t="str">
        <f t="shared" si="21"/>
        <v/>
      </c>
      <c r="K96" s="91" t="str">
        <f t="shared" si="19"/>
        <v/>
      </c>
      <c r="L96" s="141"/>
    </row>
    <row r="97" spans="1:12" x14ac:dyDescent="0.25">
      <c r="A97" s="118" t="s">
        <v>238</v>
      </c>
      <c r="B97" s="127"/>
      <c r="C97" s="128"/>
      <c r="D97" s="128"/>
      <c r="E97" s="128"/>
      <c r="F97" s="128"/>
      <c r="G97" s="108">
        <f>+SUMIF('CMD CARCA'!$F$2:$F$1710,SYNTHESE!A97,'CMD CARCA'!$L$2:$L$1720)</f>
        <v>0</v>
      </c>
      <c r="H97" s="120">
        <f>SUMIF('STOCK CARCA'!$A$2:$A$10298,SYNTHESE!A97,'STOCK CARCA'!$C$2:$C$10298)</f>
        <v>24</v>
      </c>
      <c r="I97" s="82">
        <f t="shared" si="20"/>
        <v>24</v>
      </c>
      <c r="J97" s="91" t="str">
        <f t="shared" si="21"/>
        <v/>
      </c>
      <c r="K97" s="91" t="str">
        <f t="shared" si="19"/>
        <v/>
      </c>
      <c r="L97" s="141"/>
    </row>
    <row r="98" spans="1:12" x14ac:dyDescent="0.25">
      <c r="A98" s="118" t="s">
        <v>240</v>
      </c>
      <c r="B98" s="127"/>
      <c r="C98" s="128"/>
      <c r="D98" s="128"/>
      <c r="E98" s="128"/>
      <c r="F98" s="128"/>
      <c r="G98" s="108">
        <f>+SUMIF('CMD CARCA'!$F$2:$F$1710,SYNTHESE!A98,'CMD CARCA'!$L$2:$L$1720)</f>
        <v>0</v>
      </c>
      <c r="H98" s="120">
        <f>SUMIF('STOCK CARCA'!$A$2:$A$10298,SYNTHESE!A98,'STOCK CARCA'!$C$2:$C$10298)</f>
        <v>0</v>
      </c>
      <c r="I98" s="82">
        <f t="shared" si="20"/>
        <v>0</v>
      </c>
      <c r="J98" s="91" t="str">
        <f t="shared" si="21"/>
        <v>à prévoir</v>
      </c>
      <c r="K98" s="91" t="str">
        <f t="shared" si="19"/>
        <v>rupture</v>
      </c>
      <c r="L98" s="141"/>
    </row>
    <row r="99" spans="1:12" x14ac:dyDescent="0.25">
      <c r="A99" s="118" t="s">
        <v>241</v>
      </c>
      <c r="B99" s="127"/>
      <c r="C99" s="128"/>
      <c r="D99" s="128"/>
      <c r="E99" s="128"/>
      <c r="F99" s="128"/>
      <c r="G99" s="108">
        <f>+SUMIF('CMD CARCA'!$F$2:$F$1710,SYNTHESE!A99,'CMD CARCA'!$L$2:$L$1720)</f>
        <v>5</v>
      </c>
      <c r="H99" s="120">
        <f>SUMIF('STOCK CARCA'!$A$2:$A$10298,SYNTHESE!A99,'STOCK CARCA'!$C$2:$C$10298)</f>
        <v>65</v>
      </c>
      <c r="I99" s="82">
        <f t="shared" ref="I99:I110" si="22">+H99-G99</f>
        <v>60</v>
      </c>
      <c r="J99" s="91" t="str">
        <f t="shared" si="21"/>
        <v/>
      </c>
      <c r="K99" s="91" t="str">
        <f t="shared" si="19"/>
        <v/>
      </c>
      <c r="L99" s="141"/>
    </row>
    <row r="100" spans="1:12" x14ac:dyDescent="0.25">
      <c r="A100" s="118" t="s">
        <v>243</v>
      </c>
      <c r="B100" s="127"/>
      <c r="C100" s="128"/>
      <c r="D100" s="128"/>
      <c r="E100" s="128"/>
      <c r="F100" s="128"/>
      <c r="G100" s="108">
        <f>+SUMIF('CMD CARCA'!$F$2:$F$1710,SYNTHESE!A100,'CMD CARCA'!$L$2:$L$1720)</f>
        <v>7</v>
      </c>
      <c r="H100" s="120">
        <f>SUMIF('STOCK CARCA'!$A$2:$A$10298,SYNTHESE!A100,'STOCK CARCA'!$C$2:$C$10298)</f>
        <v>0</v>
      </c>
      <c r="I100" s="82">
        <f t="shared" si="22"/>
        <v>-7</v>
      </c>
      <c r="J100" s="91" t="str">
        <f t="shared" si="21"/>
        <v>à prévoir</v>
      </c>
      <c r="K100" s="91" t="str">
        <f t="shared" si="19"/>
        <v>rupture</v>
      </c>
      <c r="L100" s="141"/>
    </row>
    <row r="101" spans="1:12" x14ac:dyDescent="0.25">
      <c r="A101" s="118" t="s">
        <v>245</v>
      </c>
      <c r="B101" s="127"/>
      <c r="C101" s="128"/>
      <c r="D101" s="128"/>
      <c r="E101" s="128"/>
      <c r="F101" s="128"/>
      <c r="G101" s="108">
        <f>+SUMIF('CMD CARCA'!$F$2:$F$1710,SYNTHESE!A101,'CMD CARCA'!$L$2:$L$1720)</f>
        <v>4</v>
      </c>
      <c r="H101" s="120">
        <f>SUMIF('STOCK CARCA'!$A$2:$A$10298,SYNTHESE!A101,'STOCK CARCA'!$C$2:$C$10298)</f>
        <v>88</v>
      </c>
      <c r="I101" s="82">
        <f t="shared" si="22"/>
        <v>84</v>
      </c>
      <c r="J101" s="91" t="str">
        <f t="shared" si="21"/>
        <v/>
      </c>
      <c r="K101" s="91" t="str">
        <f t="shared" si="19"/>
        <v/>
      </c>
      <c r="L101" s="141"/>
    </row>
    <row r="102" spans="1:12" x14ac:dyDescent="0.25">
      <c r="A102" s="118" t="s">
        <v>247</v>
      </c>
      <c r="B102" s="127"/>
      <c r="C102" s="128"/>
      <c r="D102" s="128"/>
      <c r="E102" s="128"/>
      <c r="F102" s="128"/>
      <c r="G102" s="108">
        <f>+SUMIF('CMD CARCA'!$F$2:$F$1710,SYNTHESE!A102,'CMD CARCA'!$L$2:$L$1720)</f>
        <v>5</v>
      </c>
      <c r="H102" s="120">
        <f>SUMIF('STOCK CARCA'!$A$2:$A$10298,SYNTHESE!A102,'STOCK CARCA'!$C$2:$C$10298)</f>
        <v>41</v>
      </c>
      <c r="I102" s="82">
        <f t="shared" si="22"/>
        <v>36</v>
      </c>
      <c r="J102" s="91" t="str">
        <f t="shared" si="21"/>
        <v/>
      </c>
      <c r="K102" s="91" t="str">
        <f t="shared" si="19"/>
        <v/>
      </c>
      <c r="L102" s="141"/>
    </row>
    <row r="103" spans="1:12" x14ac:dyDescent="0.25">
      <c r="A103" s="118" t="s">
        <v>249</v>
      </c>
      <c r="B103" s="127"/>
      <c r="C103" s="128"/>
      <c r="D103" s="128"/>
      <c r="E103" s="128"/>
      <c r="F103" s="128"/>
      <c r="G103" s="108">
        <f>+SUMIF('CMD CARCA'!$F$2:$F$1710,SYNTHESE!A103,'CMD CARCA'!$L$2:$L$1720)</f>
        <v>6</v>
      </c>
      <c r="H103" s="120">
        <f>SUMIF('STOCK CARCA'!$A$2:$A$10298,SYNTHESE!A103,'STOCK CARCA'!$C$2:$C$10298)</f>
        <v>5</v>
      </c>
      <c r="I103" s="82">
        <f t="shared" si="22"/>
        <v>-1</v>
      </c>
      <c r="J103" s="91" t="str">
        <f t="shared" si="21"/>
        <v>à prévoir</v>
      </c>
      <c r="K103" s="91" t="str">
        <f t="shared" si="19"/>
        <v>rupture</v>
      </c>
      <c r="L103" s="141"/>
    </row>
    <row r="104" spans="1:12" x14ac:dyDescent="0.25">
      <c r="A104" s="118" t="s">
        <v>251</v>
      </c>
      <c r="B104" s="127"/>
      <c r="C104" s="128"/>
      <c r="D104" s="128"/>
      <c r="E104" s="128"/>
      <c r="F104" s="128"/>
      <c r="G104" s="108">
        <f>+SUMIF('CMD CARCA'!$F$2:$F$1710,SYNTHESE!A104,'CMD CARCA'!$L$2:$L$1720)</f>
        <v>6</v>
      </c>
      <c r="H104" s="120">
        <f>SUMIF('STOCK CARCA'!$A$2:$A$10298,SYNTHESE!A104,'STOCK CARCA'!$C$2:$C$10298)</f>
        <v>18</v>
      </c>
      <c r="I104" s="82">
        <f t="shared" si="22"/>
        <v>12</v>
      </c>
      <c r="J104" s="91" t="str">
        <f t="shared" si="21"/>
        <v/>
      </c>
      <c r="K104" s="91" t="str">
        <f t="shared" si="19"/>
        <v/>
      </c>
      <c r="L104" s="141"/>
    </row>
    <row r="105" spans="1:12" x14ac:dyDescent="0.25">
      <c r="A105" s="118" t="s">
        <v>253</v>
      </c>
      <c r="B105" s="127"/>
      <c r="C105" s="128"/>
      <c r="D105" s="128"/>
      <c r="E105" s="128"/>
      <c r="F105" s="128"/>
      <c r="G105" s="108">
        <f>+SUMIF('CMD CARCA'!$F$2:$F$1710,SYNTHESE!A105,'CMD CARCA'!$L$2:$L$1720)</f>
        <v>11</v>
      </c>
      <c r="H105" s="120">
        <f>SUMIF('STOCK CARCA'!$A$2:$A$10298,SYNTHESE!A105,'STOCK CARCA'!$C$2:$C$10298)</f>
        <v>28</v>
      </c>
      <c r="I105" s="82">
        <f t="shared" si="22"/>
        <v>17</v>
      </c>
      <c r="J105" s="91" t="str">
        <f t="shared" si="21"/>
        <v/>
      </c>
      <c r="K105" s="91" t="str">
        <f t="shared" si="19"/>
        <v/>
      </c>
      <c r="L105" s="141"/>
    </row>
    <row r="106" spans="1:12" x14ac:dyDescent="0.25">
      <c r="A106" s="118" t="s">
        <v>255</v>
      </c>
      <c r="B106" s="127"/>
      <c r="C106" s="128"/>
      <c r="D106" s="128"/>
      <c r="E106" s="128"/>
      <c r="F106" s="128"/>
      <c r="G106" s="108">
        <f>+SUMIF('CMD CARCA'!$F$2:$F$1710,SYNTHESE!A106,'CMD CARCA'!$L$2:$L$1720)</f>
        <v>24</v>
      </c>
      <c r="H106" s="120">
        <f>SUMIF('STOCK CARCA'!$A$2:$A$10298,SYNTHESE!A106,'STOCK CARCA'!$C$2:$C$10298)</f>
        <v>100</v>
      </c>
      <c r="I106" s="82">
        <f t="shared" si="22"/>
        <v>76</v>
      </c>
      <c r="J106" s="91" t="str">
        <f t="shared" si="21"/>
        <v/>
      </c>
      <c r="K106" s="91" t="str">
        <f t="shared" si="19"/>
        <v/>
      </c>
      <c r="L106" s="141"/>
    </row>
    <row r="107" spans="1:12" ht="13.8" thickBot="1" x14ac:dyDescent="0.3">
      <c r="A107" s="119" t="s">
        <v>257</v>
      </c>
      <c r="B107" s="129"/>
      <c r="C107" s="130"/>
      <c r="D107" s="130"/>
      <c r="E107" s="130"/>
      <c r="F107" s="130"/>
      <c r="G107" s="123">
        <f>+SUMIF('CMD CARCA'!$F$2:$F$1710,SYNTHESE!A107,'CMD CARCA'!$L$2:$L$1720)</f>
        <v>2</v>
      </c>
      <c r="H107" s="121">
        <f>SUMIF('STOCK CARCA'!$A$2:$A$10298,SYNTHESE!A107,'STOCK CARCA'!$C$2:$C$10298)</f>
        <v>92</v>
      </c>
      <c r="I107" s="124">
        <f t="shared" si="22"/>
        <v>90</v>
      </c>
      <c r="J107" s="124" t="str">
        <f>IF(I107&lt;4,"à prévoir","")</f>
        <v/>
      </c>
      <c r="K107" s="124" t="str">
        <f t="shared" si="19"/>
        <v/>
      </c>
      <c r="L107" s="141"/>
    </row>
    <row r="108" spans="1:12" x14ac:dyDescent="0.25">
      <c r="A108" s="113" t="s">
        <v>325</v>
      </c>
      <c r="B108" s="125"/>
      <c r="C108" s="126"/>
      <c r="D108" s="126"/>
      <c r="E108" s="126"/>
      <c r="F108" s="126"/>
      <c r="G108" s="110">
        <f>+SUMIF('CMD CARCA'!$F$2:$F$1710,SYNTHESE!A108,'CMD CARCA'!$L$2:$L$1720)</f>
        <v>0</v>
      </c>
      <c r="H108" s="122">
        <f>SUMIF('STOCK CARCA'!$A$2:$A$10298,SYNTHESE!A108,'STOCK CARCA'!$C$2:$C$10298)</f>
        <v>2592</v>
      </c>
      <c r="I108" s="92">
        <f t="shared" si="22"/>
        <v>2592</v>
      </c>
      <c r="J108" s="135" t="str">
        <f>IF(I108&lt;918,"à prévoir","")</f>
        <v/>
      </c>
      <c r="K108" s="135" t="str">
        <f t="shared" si="19"/>
        <v/>
      </c>
      <c r="L108" s="141"/>
    </row>
    <row r="109" spans="1:12" x14ac:dyDescent="0.25">
      <c r="A109" s="112" t="s">
        <v>327</v>
      </c>
      <c r="B109" s="127"/>
      <c r="C109" s="128"/>
      <c r="D109" s="128"/>
      <c r="E109" s="128"/>
      <c r="F109" s="128"/>
      <c r="G109" s="108">
        <f>+SUMIF('CMD CARCA'!$F$2:$F$1710,SYNTHESE!A109,'CMD CARCA'!$L$2:$L$1720)</f>
        <v>0</v>
      </c>
      <c r="H109" s="120">
        <f>SUMIF('STOCK CARCA'!$A$2:$A$10298,SYNTHESE!A109,'STOCK CARCA'!$C$2:$C$10298)</f>
        <v>4224</v>
      </c>
      <c r="I109" s="82">
        <f t="shared" si="22"/>
        <v>4224</v>
      </c>
      <c r="J109" s="91" t="str">
        <f>IF(I109&lt;918,"à prévoir","")</f>
        <v/>
      </c>
      <c r="K109" s="91" t="str">
        <f t="shared" si="19"/>
        <v/>
      </c>
      <c r="L109" s="141"/>
    </row>
    <row r="110" spans="1:12" ht="13.8" thickBot="1" x14ac:dyDescent="0.3">
      <c r="A110" s="112" t="s">
        <v>329</v>
      </c>
      <c r="B110" s="129"/>
      <c r="C110" s="130"/>
      <c r="D110" s="130"/>
      <c r="E110" s="130"/>
      <c r="F110" s="130"/>
      <c r="G110" s="123">
        <f>+SUMIF('CMD CARCA'!$F$2:$F$1710,SYNTHESE!A110,'CMD CARCA'!$L$2:$L$1720)</f>
        <v>0</v>
      </c>
      <c r="H110" s="155">
        <f>SUMIF('STOCK CARCA'!$A$2:$A$10298,SYNTHESE!A110,'STOCK CARCA'!$C$2:$C$10298)</f>
        <v>2400</v>
      </c>
      <c r="I110" s="124">
        <f t="shared" si="22"/>
        <v>2400</v>
      </c>
      <c r="J110" s="124" t="str">
        <f>IF(I110&lt;918,"à prévoir","")</f>
        <v/>
      </c>
      <c r="K110" s="124" t="str">
        <f t="shared" si="19"/>
        <v/>
      </c>
      <c r="L110" s="141"/>
    </row>
  </sheetData>
  <mergeCells count="19">
    <mergeCell ref="K1:K2"/>
    <mergeCell ref="H1:H2"/>
    <mergeCell ref="O1:O2"/>
    <mergeCell ref="T1:T2"/>
    <mergeCell ref="A1:A2"/>
    <mergeCell ref="B1:B2"/>
    <mergeCell ref="C1:C2"/>
    <mergeCell ref="D1:D2"/>
    <mergeCell ref="E1:E2"/>
    <mergeCell ref="F1:F2"/>
    <mergeCell ref="S1:S2"/>
    <mergeCell ref="Q1:Q2"/>
    <mergeCell ref="R1:R2"/>
    <mergeCell ref="P1:P2"/>
    <mergeCell ref="N1:N2"/>
    <mergeCell ref="M1:M2"/>
    <mergeCell ref="G1:G2"/>
    <mergeCell ref="I1:I2"/>
    <mergeCell ref="J1:J2"/>
  </mergeCells>
  <conditionalFormatting sqref="D3:D62">
    <cfRule type="cellIs" dxfId="21" priority="30" operator="lessThan">
      <formula>1</formula>
    </cfRule>
    <cfRule type="cellIs" dxfId="20" priority="31" operator="lessThan">
      <formula>918</formula>
    </cfRule>
  </conditionalFormatting>
  <conditionalFormatting sqref="Q3:Q62">
    <cfRule type="cellIs" dxfId="19" priority="28" operator="lessThan">
      <formula>0</formula>
    </cfRule>
    <cfRule type="cellIs" dxfId="18" priority="29" operator="lessThan">
      <formula>918</formula>
    </cfRule>
  </conditionalFormatting>
  <conditionalFormatting sqref="R3:S62">
    <cfRule type="cellIs" dxfId="17" priority="26" operator="lessThan">
      <formula>0</formula>
    </cfRule>
    <cfRule type="cellIs" dxfId="16" priority="27" operator="lessThan">
      <formula>918</formula>
    </cfRule>
  </conditionalFormatting>
  <conditionalFormatting sqref="F3:G62">
    <cfRule type="cellIs" dxfId="15" priority="25" stopIfTrue="1" operator="equal">
      <formula>$F$1</formula>
    </cfRule>
  </conditionalFormatting>
  <conditionalFormatting sqref="A3">
    <cfRule type="expression" dxfId="14" priority="24" stopIfTrue="1">
      <formula>"""$F$3=""""rupture"""""</formula>
    </cfRule>
  </conditionalFormatting>
  <conditionalFormatting sqref="A3:A62">
    <cfRule type="expression" dxfId="13" priority="22" stopIfTrue="1">
      <formula>F3="rupture"</formula>
    </cfRule>
  </conditionalFormatting>
  <conditionalFormatting sqref="A27">
    <cfRule type="expression" dxfId="12" priority="21" stopIfTrue="1">
      <formula>F27="rupture"</formula>
    </cfRule>
  </conditionalFormatting>
  <conditionalFormatting sqref="I3:I62">
    <cfRule type="cellIs" dxfId="11" priority="12" operator="lessThan">
      <formula>1</formula>
    </cfRule>
    <cfRule type="cellIs" dxfId="10" priority="13" operator="lessThan">
      <formula>918</formula>
    </cfRule>
  </conditionalFormatting>
  <conditionalFormatting sqref="K3:L110">
    <cfRule type="cellIs" dxfId="9" priority="11" stopIfTrue="1" operator="equal">
      <formula>$F$1</formula>
    </cfRule>
  </conditionalFormatting>
  <conditionalFormatting sqref="I63:I87">
    <cfRule type="cellIs" dxfId="8" priority="9" stopIfTrue="1" operator="lessThan">
      <formula>2</formula>
    </cfRule>
  </conditionalFormatting>
  <conditionalFormatting sqref="I88:I107">
    <cfRule type="cellIs" dxfId="7" priority="8" stopIfTrue="1" operator="lessThan">
      <formula>4</formula>
    </cfRule>
  </conditionalFormatting>
  <conditionalFormatting sqref="S3:S62">
    <cfRule type="cellIs" dxfId="6" priority="6" operator="lessThan">
      <formula>0</formula>
    </cfRule>
    <cfRule type="cellIs" dxfId="5" priority="7" operator="lessThan">
      <formula>918</formula>
    </cfRule>
  </conditionalFormatting>
  <conditionalFormatting sqref="J3:J110">
    <cfRule type="containsText" dxfId="4" priority="4" stopIfTrue="1" operator="containsText" text="retour LCZ">
      <formula>NOT(ISERROR(SEARCH("retour LCZ",J3)))</formula>
    </cfRule>
    <cfRule type="containsText" dxfId="3" priority="5" stopIfTrue="1" operator="containsText" text="à prévoir">
      <formula>NOT(ISERROR(SEARCH("à prévoir",J3)))</formula>
    </cfRule>
  </conditionalFormatting>
  <conditionalFormatting sqref="E3:E62">
    <cfRule type="containsText" dxfId="2" priority="2" stopIfTrue="1" operator="containsText" text="transfert">
      <formula>NOT(ISERROR(SEARCH("transfert",E3)))</formula>
    </cfRule>
    <cfRule type="containsText" dxfId="1" priority="3" stopIfTrue="1" operator="containsText" text="à prévoir">
      <formula>NOT(ISERROR(SEARCH("à prévoir",E3)))</formula>
    </cfRule>
  </conditionalFormatting>
  <conditionalFormatting sqref="M13:M18">
    <cfRule type="expression" dxfId="0" priority="1" stopIfTrue="1">
      <formula>T13="rupture"</formula>
    </cfRule>
  </conditionalFormatting>
  <pageMargins left="0.7" right="0.7" top="0.75" bottom="0.75" header="0.3" footer="0.3"/>
  <pageSetup paperSize="9" orientation="portrait" r:id="rId1"/>
  <ignoredErrors>
    <ignoredError sqref="R54:R5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C26"/>
  <sheetViews>
    <sheetView tabSelected="1" workbookViewId="0">
      <selection activeCell="G9" sqref="G9"/>
    </sheetView>
  </sheetViews>
  <sheetFormatPr baseColWidth="10" defaultRowHeight="13.2" x14ac:dyDescent="0.25"/>
  <cols>
    <col min="2" max="2" width="12.21875" bestFit="1" customWidth="1"/>
  </cols>
  <sheetData>
    <row r="1" spans="1:3" x14ac:dyDescent="0.25">
      <c r="A1" t="s">
        <v>472</v>
      </c>
      <c r="B1" t="s">
        <v>473</v>
      </c>
      <c r="C1" t="s">
        <v>362</v>
      </c>
    </row>
    <row r="2" spans="1:3" x14ac:dyDescent="0.25"/>
    <row r="3" spans="1:3" x14ac:dyDescent="0.25"/>
    <row r="4" spans="1:3" x14ac:dyDescent="0.25"/>
    <row r="5" spans="1:3" x14ac:dyDescent="0.25"/>
    <row r="6" spans="1:3" x14ac:dyDescent="0.25"/>
    <row r="7" spans="1:3" x14ac:dyDescent="0.25"/>
    <row r="8" spans="1:3" x14ac:dyDescent="0.25"/>
    <row r="9" spans="1:3" x14ac:dyDescent="0.25"/>
    <row r="10" spans="1:3" x14ac:dyDescent="0.25"/>
    <row r="11" spans="1:3" x14ac:dyDescent="0.25"/>
    <row r="12" spans="1:3" x14ac:dyDescent="0.25"/>
    <row r="13" spans="1:3" x14ac:dyDescent="0.25"/>
    <row r="14" spans="1:3" x14ac:dyDescent="0.25"/>
    <row r="15" spans="1:3" x14ac:dyDescent="0.25"/>
    <row r="16" spans="1:3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B1:E75"/>
  <sheetViews>
    <sheetView topLeftCell="A7" workbookViewId="0">
      <selection activeCell="E64" sqref="E64"/>
    </sheetView>
  </sheetViews>
  <sheetFormatPr baseColWidth="10" defaultColWidth="11.44140625" defaultRowHeight="13.2" x14ac:dyDescent="0.25"/>
  <cols>
    <col min="1" max="16384" width="11.44140625" style="57"/>
  </cols>
  <sheetData>
    <row r="1" spans="2:2" x14ac:dyDescent="0.25">
      <c r="B1" s="57" t="s">
        <v>10</v>
      </c>
    </row>
    <row r="2" spans="2:2" x14ac:dyDescent="0.25">
      <c r="B2" s="57" t="s">
        <v>43</v>
      </c>
    </row>
    <row r="3" spans="2:2" x14ac:dyDescent="0.25">
      <c r="B3" s="57" t="s">
        <v>44</v>
      </c>
    </row>
    <row r="4" spans="2:2" x14ac:dyDescent="0.25">
      <c r="B4" s="57" t="s">
        <v>86</v>
      </c>
    </row>
    <row r="5" spans="2:2" x14ac:dyDescent="0.25">
      <c r="B5" s="57" t="s">
        <v>4</v>
      </c>
    </row>
    <row r="6" spans="2:2" x14ac:dyDescent="0.25">
      <c r="B6" s="57" t="s">
        <v>85</v>
      </c>
    </row>
    <row r="7" spans="2:2" x14ac:dyDescent="0.25">
      <c r="B7" s="57" t="s">
        <v>20</v>
      </c>
    </row>
    <row r="8" spans="2:2" x14ac:dyDescent="0.25">
      <c r="B8" s="57" t="s">
        <v>383</v>
      </c>
    </row>
    <row r="9" spans="2:2" x14ac:dyDescent="0.25">
      <c r="B9" s="57" t="s">
        <v>45</v>
      </c>
    </row>
    <row r="10" spans="2:2" x14ac:dyDescent="0.25">
      <c r="B10" s="57" t="s">
        <v>81</v>
      </c>
    </row>
    <row r="11" spans="2:2" x14ac:dyDescent="0.25">
      <c r="B11" s="57" t="s">
        <v>18</v>
      </c>
    </row>
    <row r="12" spans="2:2" x14ac:dyDescent="0.25">
      <c r="B12" s="57" t="s">
        <v>46</v>
      </c>
    </row>
    <row r="13" spans="2:2" x14ac:dyDescent="0.25">
      <c r="B13" s="57" t="s">
        <v>82</v>
      </c>
    </row>
    <row r="14" spans="2:2" x14ac:dyDescent="0.25">
      <c r="B14" s="57" t="s">
        <v>384</v>
      </c>
    </row>
    <row r="15" spans="2:2" x14ac:dyDescent="0.25">
      <c r="B15" s="57" t="s">
        <v>13</v>
      </c>
    </row>
    <row r="16" spans="2:2" x14ac:dyDescent="0.25">
      <c r="B16" s="57" t="s">
        <v>24</v>
      </c>
    </row>
    <row r="17" spans="2:2" x14ac:dyDescent="0.25">
      <c r="B17" s="57" t="s">
        <v>47</v>
      </c>
    </row>
    <row r="18" spans="2:2" x14ac:dyDescent="0.25">
      <c r="B18" s="57" t="s">
        <v>48</v>
      </c>
    </row>
    <row r="19" spans="2:2" x14ac:dyDescent="0.25">
      <c r="B19" s="57" t="s">
        <v>83</v>
      </c>
    </row>
    <row r="20" spans="2:2" x14ac:dyDescent="0.25">
      <c r="B20" s="57" t="s">
        <v>49</v>
      </c>
    </row>
    <row r="21" spans="2:2" x14ac:dyDescent="0.25">
      <c r="B21" s="57" t="s">
        <v>50</v>
      </c>
    </row>
    <row r="22" spans="2:2" x14ac:dyDescent="0.25">
      <c r="B22" s="57" t="s">
        <v>51</v>
      </c>
    </row>
    <row r="23" spans="2:2" x14ac:dyDescent="0.25">
      <c r="B23" s="57" t="s">
        <v>385</v>
      </c>
    </row>
    <row r="24" spans="2:2" x14ac:dyDescent="0.25">
      <c r="B24" s="57" t="s">
        <v>386</v>
      </c>
    </row>
    <row r="25" spans="2:2" x14ac:dyDescent="0.25">
      <c r="B25" s="57" t="s">
        <v>6</v>
      </c>
    </row>
    <row r="26" spans="2:2" x14ac:dyDescent="0.25">
      <c r="B26" s="57" t="s">
        <v>9</v>
      </c>
    </row>
    <row r="27" spans="2:2" x14ac:dyDescent="0.25">
      <c r="B27" s="57" t="s">
        <v>64</v>
      </c>
    </row>
    <row r="28" spans="2:2" x14ac:dyDescent="0.25">
      <c r="B28" s="57" t="s">
        <v>5</v>
      </c>
    </row>
    <row r="29" spans="2:2" x14ac:dyDescent="0.25">
      <c r="B29" s="57" t="s">
        <v>67</v>
      </c>
    </row>
    <row r="30" spans="2:2" x14ac:dyDescent="0.25">
      <c r="B30" s="57" t="s">
        <v>68</v>
      </c>
    </row>
    <row r="31" spans="2:2" x14ac:dyDescent="0.25">
      <c r="B31" s="57" t="s">
        <v>11</v>
      </c>
    </row>
    <row r="32" spans="2:2" x14ac:dyDescent="0.25">
      <c r="B32" s="57" t="s">
        <v>52</v>
      </c>
    </row>
    <row r="33" spans="2:2" x14ac:dyDescent="0.25">
      <c r="B33" s="57" t="s">
        <v>53</v>
      </c>
    </row>
    <row r="34" spans="2:2" x14ac:dyDescent="0.25">
      <c r="B34" s="57" t="s">
        <v>69</v>
      </c>
    </row>
    <row r="35" spans="2:2" x14ac:dyDescent="0.25">
      <c r="B35" s="57" t="s">
        <v>87</v>
      </c>
    </row>
    <row r="36" spans="2:2" x14ac:dyDescent="0.25">
      <c r="B36" s="57" t="s">
        <v>387</v>
      </c>
    </row>
    <row r="37" spans="2:2" x14ac:dyDescent="0.25">
      <c r="B37" s="57" t="s">
        <v>54</v>
      </c>
    </row>
    <row r="38" spans="2:2" x14ac:dyDescent="0.25">
      <c r="B38" s="57" t="s">
        <v>55</v>
      </c>
    </row>
    <row r="39" spans="2:2" x14ac:dyDescent="0.25">
      <c r="B39" s="57" t="s">
        <v>73</v>
      </c>
    </row>
    <row r="40" spans="2:2" x14ac:dyDescent="0.25">
      <c r="B40" s="57" t="s">
        <v>74</v>
      </c>
    </row>
    <row r="41" spans="2:2" x14ac:dyDescent="0.25">
      <c r="B41" s="57" t="s">
        <v>70</v>
      </c>
    </row>
    <row r="42" spans="2:2" x14ac:dyDescent="0.25">
      <c r="B42" s="57" t="s">
        <v>56</v>
      </c>
    </row>
    <row r="43" spans="2:2" x14ac:dyDescent="0.25">
      <c r="B43" s="57" t="s">
        <v>7</v>
      </c>
    </row>
    <row r="44" spans="2:2" x14ac:dyDescent="0.25">
      <c r="B44" s="57" t="s">
        <v>21</v>
      </c>
    </row>
    <row r="45" spans="2:2" x14ac:dyDescent="0.25">
      <c r="B45" s="57" t="s">
        <v>25</v>
      </c>
    </row>
    <row r="46" spans="2:2" x14ac:dyDescent="0.25">
      <c r="B46" s="57" t="s">
        <v>57</v>
      </c>
    </row>
    <row r="47" spans="2:2" x14ac:dyDescent="0.25">
      <c r="B47" s="57" t="s">
        <v>19</v>
      </c>
    </row>
    <row r="48" spans="2:2" x14ac:dyDescent="0.25">
      <c r="B48" s="57" t="s">
        <v>26</v>
      </c>
    </row>
    <row r="49" spans="2:5" x14ac:dyDescent="0.25">
      <c r="B49" s="57" t="s">
        <v>16</v>
      </c>
    </row>
    <row r="50" spans="2:5" x14ac:dyDescent="0.25">
      <c r="B50" s="57" t="s">
        <v>14</v>
      </c>
    </row>
    <row r="51" spans="2:5" x14ac:dyDescent="0.25">
      <c r="B51" s="57" t="s">
        <v>58</v>
      </c>
    </row>
    <row r="52" spans="2:5" x14ac:dyDescent="0.25">
      <c r="B52" s="57" t="s">
        <v>8</v>
      </c>
    </row>
    <row r="53" spans="2:5" x14ac:dyDescent="0.25">
      <c r="B53" s="57" t="s">
        <v>59</v>
      </c>
      <c r="E53" s="57">
        <v>918</v>
      </c>
    </row>
    <row r="54" spans="2:5" x14ac:dyDescent="0.25">
      <c r="B54" s="57" t="s">
        <v>12</v>
      </c>
    </row>
    <row r="55" spans="2:5" x14ac:dyDescent="0.25">
      <c r="B55" s="57" t="s">
        <v>388</v>
      </c>
    </row>
    <row r="56" spans="2:5" x14ac:dyDescent="0.25">
      <c r="B56" s="57" t="s">
        <v>389</v>
      </c>
    </row>
    <row r="57" spans="2:5" x14ac:dyDescent="0.25">
      <c r="B57" s="57" t="s">
        <v>390</v>
      </c>
    </row>
    <row r="58" spans="2:5" x14ac:dyDescent="0.25">
      <c r="B58" s="57" t="s">
        <v>23</v>
      </c>
      <c r="E58" s="57">
        <v>918</v>
      </c>
    </row>
    <row r="59" spans="2:5" x14ac:dyDescent="0.25">
      <c r="B59" s="57" t="s">
        <v>41</v>
      </c>
    </row>
    <row r="60" spans="2:5" x14ac:dyDescent="0.25">
      <c r="B60" s="57" t="s">
        <v>15</v>
      </c>
    </row>
    <row r="61" spans="2:5" x14ac:dyDescent="0.25">
      <c r="B61" s="57" t="s">
        <v>2</v>
      </c>
      <c r="E61" s="57">
        <v>2754</v>
      </c>
    </row>
    <row r="62" spans="2:5" x14ac:dyDescent="0.25">
      <c r="B62" s="57" t="s">
        <v>3</v>
      </c>
    </row>
    <row r="63" spans="2:5" x14ac:dyDescent="0.25">
      <c r="B63" s="57" t="s">
        <v>17</v>
      </c>
      <c r="E63" s="57">
        <v>918</v>
      </c>
    </row>
    <row r="64" spans="2:5" x14ac:dyDescent="0.25">
      <c r="B64" s="57" t="s">
        <v>1</v>
      </c>
    </row>
    <row r="65" spans="2:2" x14ac:dyDescent="0.25">
      <c r="B65" s="57" t="s">
        <v>22</v>
      </c>
    </row>
    <row r="66" spans="2:2" x14ac:dyDescent="0.25">
      <c r="B66" s="57" t="s">
        <v>391</v>
      </c>
    </row>
    <row r="67" spans="2:2" x14ac:dyDescent="0.25">
      <c r="B67" s="57" t="s">
        <v>60</v>
      </c>
    </row>
    <row r="68" spans="2:2" x14ac:dyDescent="0.25">
      <c r="B68" s="57" t="s">
        <v>61</v>
      </c>
    </row>
    <row r="69" spans="2:2" x14ac:dyDescent="0.25">
      <c r="B69" s="57" t="s">
        <v>62</v>
      </c>
    </row>
    <row r="70" spans="2:2" x14ac:dyDescent="0.25">
      <c r="B70" s="57" t="s">
        <v>0</v>
      </c>
    </row>
    <row r="71" spans="2:2" x14ac:dyDescent="0.25">
      <c r="B71" s="57" t="s">
        <v>84</v>
      </c>
    </row>
    <row r="72" spans="2:2" x14ac:dyDescent="0.25">
      <c r="B72" s="57" t="s">
        <v>63</v>
      </c>
    </row>
    <row r="73" spans="2:2" x14ac:dyDescent="0.25">
      <c r="B73" s="57" t="s">
        <v>65</v>
      </c>
    </row>
    <row r="74" spans="2:2" x14ac:dyDescent="0.25">
      <c r="B74" s="57" t="s">
        <v>27</v>
      </c>
    </row>
    <row r="75" spans="2:2" x14ac:dyDescent="0.25">
      <c r="B75" s="57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CMD LCZ</vt:lpstr>
      <vt:lpstr>CMD CARCA</vt:lpstr>
      <vt:lpstr>STOCK LCZ</vt:lpstr>
      <vt:lpstr>STOCK CARCA</vt:lpstr>
      <vt:lpstr>TRANSFERT</vt:lpstr>
      <vt:lpstr>SYNTHESE</vt:lpstr>
      <vt:lpstr>RUPTURE</vt:lpstr>
      <vt:lpstr>stef</vt:lpstr>
      <vt:lpstr>TRANSFERT!Zone_d_impression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cp:lastPrinted>2021-08-17T10:24:49Z</cp:lastPrinted>
  <dcterms:created xsi:type="dcterms:W3CDTF">2022-07-21T09:45:00Z</dcterms:created>
  <dcterms:modified xsi:type="dcterms:W3CDTF">2022-07-21T11:45:38Z</dcterms:modified>
</cp:coreProperties>
</file>