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S:\GESTION\01-BILANS - ERRD\Bilan 2019\01 - REPORTING\ZZ - Archives\"/>
    </mc:Choice>
  </mc:AlternateContent>
  <bookViews>
    <workbookView xWindow="0" yWindow="0" windowWidth="20490" windowHeight="7665" tabRatio="698"/>
  </bookViews>
  <sheets>
    <sheet name="Onglet_base" sheetId="10" r:id="rId1"/>
    <sheet name="N_Balance_cumul" sheetId="3" r:id="rId2"/>
    <sheet name="N-1_Balance_cumul" sheetId="8" r:id="rId3"/>
    <sheet name="N_Balance_mois" sheetId="4" r:id="rId4"/>
    <sheet name="N-1_Balance_mois" sheetId="7" r:id="rId5"/>
    <sheet name="Budget_mensualise" sheetId="5" r:id="rId6"/>
    <sheet name="Data" sheetId="2" r:id="rId7"/>
    <sheet name="Onglet_a_generer" sheetId="12" r:id="rId8"/>
  </sheets>
  <definedNames>
    <definedName name="_Av_Cumul_vs_BP_Charges">Onglet_base!$O$147</definedName>
    <definedName name="_Av_Cumul_vs_BP_G1">Onglet_base!$O$5</definedName>
    <definedName name="_Av_Cumul_vs_BP_G2">Onglet_base!$O$45</definedName>
    <definedName name="_Av_Cumul_vs_BP_G3">Onglet_base!$O$83</definedName>
    <definedName name="_Av_Cumul_vs_BP_PT">Onglet_base!$O$149</definedName>
    <definedName name="_Av_Cumul_vs_BP_RA">Onglet_base!$O$172</definedName>
    <definedName name="_Av_Cumul_vs_BP_RC">Onglet_base!$O$170</definedName>
    <definedName name="_Av_Cumul_vs_BP_Rex">Onglet_base!$O$159</definedName>
    <definedName name="_BP_Cumul_Charges">Onglet_base!$N$147</definedName>
    <definedName name="_BP_Cumul_G1">Onglet_base!$N$5</definedName>
    <definedName name="_BP_Cumul_G2">Onglet_base!$N$45</definedName>
    <definedName name="_BP_Cumul_G3">Onglet_base!$N$83</definedName>
    <definedName name="_BP_Cumul_PT">Onglet_base!$N$149</definedName>
    <definedName name="_BP_Cumul_RA">Onglet_base!$N$172</definedName>
    <definedName name="_BP_Cumul_RC">Onglet_base!$N$170</definedName>
    <definedName name="_BP_Cumul_Rex">Onglet_base!$N$159</definedName>
    <definedName name="_xlnm._FilterDatabase" localSheetId="5" hidden="1">Budget_mensualise!$A$1:$AG$91</definedName>
    <definedName name="_xlnm._FilterDatabase" localSheetId="6" hidden="1">Data!$B$2:$H$144</definedName>
    <definedName name="_xlnm._FilterDatabase" localSheetId="1" hidden="1">N_Balance_cumul!$A$1:$T$85</definedName>
    <definedName name="_xlnm._FilterDatabase" localSheetId="3" hidden="1">N_Balance_mois!$A$1:$T$70</definedName>
    <definedName name="_xlnm._FilterDatabase" localSheetId="2" hidden="1">'N-1_Balance_cumul'!$A$1:$U$87</definedName>
    <definedName name="_xlnm._FilterDatabase" localSheetId="4" hidden="1">'N-1_Balance_mois'!$A$1:$T$69</definedName>
    <definedName name="_xlnm._FilterDatabase" localSheetId="0" hidden="1">Onglet_base!$B$166:$B$168</definedName>
    <definedName name="_Reel_Cumul_Charges">Onglet_base!$K$147</definedName>
    <definedName name="_Reel_Cumul_G1">Onglet_base!$K$5</definedName>
    <definedName name="_Reel_Cumul_G2">Onglet_base!$K$45</definedName>
    <definedName name="_Reel_Cumul_G3">Onglet_base!$K$83</definedName>
    <definedName name="_Reel_Cumul_Old_Charges">Onglet_base!$L$147</definedName>
    <definedName name="_Reel_Cumul_Old_G1">Onglet_base!$L$5</definedName>
    <definedName name="_Reel_Cumul_Old_G2">Onglet_base!$L$45</definedName>
    <definedName name="_Reel_Cumul_Old_G3">Onglet_base!$L$83</definedName>
    <definedName name="_Reel_Cumul_Old_PT">Onglet_base!$L$149</definedName>
    <definedName name="_Reel_Cumul_Old_RA">Onglet_base!$L$172</definedName>
    <definedName name="_Reel_Cumul_Old_RC">Onglet_base!$L$170</definedName>
    <definedName name="_Reel_Cumul_Old_Rex">Onglet_base!$L$159</definedName>
    <definedName name="_Reel_Cumul_PT">Onglet_base!$K$149</definedName>
    <definedName name="_Reel_Cumul_RA">Onglet_base!$K$172</definedName>
    <definedName name="_Reel_Cumul_RC">Onglet_base!$K$170</definedName>
    <definedName name="_Reel_Cumul_Rex">Onglet_base!$K$159</definedName>
    <definedName name="_Var_Cumul_vs_BP_Charges">Onglet_base!$P$147</definedName>
    <definedName name="_Var_Cumul_vs_BP_G1">Onglet_base!$P$5</definedName>
    <definedName name="_Var_Cumul_vs_BP_G2">Onglet_base!$P$45</definedName>
    <definedName name="_Var_Cumul_vs_BP_G3">Onglet_base!$P$83</definedName>
    <definedName name="_Var_Cumul_vs_BP_PT">Onglet_base!$P$149</definedName>
    <definedName name="_Var_Cumul_vs_BP_RA">Onglet_base!$P$172</definedName>
    <definedName name="_Var_Cumul_vs_BP_RC">Onglet_base!$P$170</definedName>
    <definedName name="_Var_Cumul_vs_BP_Rex">Onglet_base!$P$159</definedName>
    <definedName name="_Var_Cumul_vs_Old_Charges">Onglet_base!$M$147</definedName>
    <definedName name="_Var_Cumul_vs_Old_G1">Onglet_base!$M$5</definedName>
    <definedName name="_Var_Cumul_vs_Old_G2">Onglet_base!$M$45</definedName>
    <definedName name="_Var_Cumul_vs_Old_G3">Onglet_base!$M$83</definedName>
    <definedName name="_Var_Cumul_vs_Old_PT">Onglet_base!$M$149</definedName>
    <definedName name="_Var_Cumul_vs_Old_RA">Onglet_base!$M$172</definedName>
    <definedName name="_Var_Cumul_vs_Old_RC">Onglet_base!$M$170</definedName>
    <definedName name="_Var_Cumul_vs_Old_Rex">Onglet_base!$M$159</definedName>
    <definedName name="BP_ADAPEI">Budget_mensualise!$W:$W</definedName>
    <definedName name="BP_COMPLEXE">Budget_mensualise!$U:$U</definedName>
    <definedName name="BP_COMPLEXE_FINANCEUR">Budget_mensualise!$AB:$AB</definedName>
    <definedName name="BP_COMPTE">Budget_mensualise!$B:$B</definedName>
    <definedName name="BP_CUMUL">Budget_mensualise!$T:$T</definedName>
    <definedName name="BP_ETS">Budget_mensualise!$A:$A</definedName>
    <definedName name="BP_FINANCEUR">Budget_mensualise!$Z:$Z</definedName>
    <definedName name="BP_FINANCEUR_MULTIPLE">Budget_mensualise!$AA:$AA</definedName>
    <definedName name="BP_GA_GC">Budget_mensualise!$Y:$Y</definedName>
    <definedName name="BP_GA_GL">Budget_mensualise!$X:$X</definedName>
    <definedName name="BP_MATRICE">Budget_mensualise!$AAA:$AAA</definedName>
    <definedName name="BP_PLAGE_MOIS">Budget_mensualise!$H$1:$S$1</definedName>
    <definedName name="BP_POLE">Budget_mensualise!$V:$V</definedName>
    <definedName name="BP_TOTAL">Budget_mensualise!$D:$D</definedName>
    <definedName name="CUMUL_ADAPEI">N_Balance_cumul!$J:$J</definedName>
    <definedName name="CUMUL_ADAPEI_OLD">'N-1_Balance_cumul'!$J:$J</definedName>
    <definedName name="CUMUL_COMPLEXE">N_Balance_cumul!$H:$H</definedName>
    <definedName name="CUMUL_COMPLEXE_FINANCEUR">N_Balance_cumul!$O:$O</definedName>
    <definedName name="CUMUL_COMPLEXE_FINANCEUR_OLD">'N-1_Balance_cumul'!$O:$O</definedName>
    <definedName name="CUMUL_COMPLEXE_OLD">'N-1_Balance_cumul'!$H:$H</definedName>
    <definedName name="CUMUL_COMPTE">N_Balance_cumul!$B:$B</definedName>
    <definedName name="CUMUL_COMPTE_OLD">'N-1_Balance_cumul'!$B:$B</definedName>
    <definedName name="CUMUL_ETS">N_Balance_cumul!$A:$A</definedName>
    <definedName name="CUMUL_ETS_OLD">'N-1_Balance_cumul'!$A:$A</definedName>
    <definedName name="CUMUL_FINANCEUR">N_Balance_cumul!$M:$M</definedName>
    <definedName name="CUMUL_FINANCEUR_MULTIPLE">N_Balance_cumul!$N:$N</definedName>
    <definedName name="CUMUL_FINANCEUR_MULTIPLE_OLD">'N-1_Balance_cumul'!$N:$N</definedName>
    <definedName name="CUMUL_FINANCEUR_OLD">'N-1_Balance_cumul'!$M:$M</definedName>
    <definedName name="CUMUL_GA_GC">N_Balance_cumul!$L:$L</definedName>
    <definedName name="CUMUL_GA_GC_OLD">'N-1_Balance_cumul'!$L:$L</definedName>
    <definedName name="CUMUL_GA_GL">N_Balance_cumul!$K:$K</definedName>
    <definedName name="CUMUL_GA_GL_OLD">'N-1_Balance_cumul'!$K:$K</definedName>
    <definedName name="CUMUL_POLE">N_Balance_cumul!$I:$I</definedName>
    <definedName name="CUMUL_POLE_OLD">'N-1_Balance_cumul'!$I:$I</definedName>
    <definedName name="CUMUL_REEL">N_Balance_cumul!$F:$F</definedName>
    <definedName name="CUMUL_REEL_OLD">'N-1_Balance_cumul'!$F:$F</definedName>
    <definedName name="MOIS_ADAPEI">N_Balance_mois!$J:$J</definedName>
    <definedName name="MOIS_ADAPEI_OLD">'N-1_Balance_mois'!$J:$J</definedName>
    <definedName name="MOIS_COMPLEXE">N_Balance_mois!$H:$H</definedName>
    <definedName name="MOIS_COMPLEXE_FINANCEUR">N_Balance_mois!$O:$O</definedName>
    <definedName name="MOIS_COMPLEXE_FINANCEUR_OLD">'N-1_Balance_mois'!$O:$O</definedName>
    <definedName name="MOIS_COMPLEXE_OLD">'N-1_Balance_mois'!$H:$H</definedName>
    <definedName name="MOIS_COMPTE">N_Balance_mois!$B:$B</definedName>
    <definedName name="MOIS_COMPTE_OLD">'N-1_Balance_mois'!$B:$B</definedName>
    <definedName name="MOIS_ETS">N_Balance_mois!$A:$A</definedName>
    <definedName name="MOIS_ETS_OLD">'N-1_Balance_mois'!$A:$A</definedName>
    <definedName name="MOIS_FINANCEUR">N_Balance_mois!$M:$M</definedName>
    <definedName name="MOIS_FINANCEUR_MULTIPLE">N_Balance_mois!$N:$N</definedName>
    <definedName name="MOIS_FINANCEUR_MULTIPLE_OLD">'N-1_Balance_mois'!$N:$N</definedName>
    <definedName name="MOIS_FINANCEUR_OLD">'N-1_Balance_mois'!$M:$M</definedName>
    <definedName name="MOIS_GA_GC">N_Balance_mois!$L:$L</definedName>
    <definedName name="MOIS_GA_GC_OLD">'N-1_Balance_mois'!$L:$L</definedName>
    <definedName name="MOIS_GA_GL">N_Balance_mois!$K:$K</definedName>
    <definedName name="MOIS_GA_GL_OLD">'N-1_Balance_mois'!$K:$K</definedName>
    <definedName name="MOIS_POLE">N_Balance_mois!$I:$I</definedName>
    <definedName name="MOIS_POLE_OLD">'N-1_Balance_mois'!$I:$I</definedName>
    <definedName name="MOIS_REEL">N_Balance_mois!$F:$F</definedName>
    <definedName name="MOIS_REEL_OLD">'N-1_Balance_mois'!$F:$F</definedName>
    <definedName name="MOIS_REF">Onglet_base!$D$3</definedName>
    <definedName name="Nom_fichier">Onglet_a_generer!$J$1</definedName>
    <definedName name="Nom_fichier_ETS">Onglet_a_generer!$K$1</definedName>
    <definedName name="Nom_REP">Onglet_a_generer!$I$1</definedName>
    <definedName name="REF_DECALER">Budget_mensualise!$G$1</definedName>
    <definedName name="TABLE_CORESPONDANCE">Data!$C$2:$K$144</definedName>
    <definedName name="TABLE_EQUIV">Data!$C$2:$K$2</definedName>
    <definedName name="_xlnm.Print_Area" localSheetId="0">Onglet_base!$A$1:$AC$174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10" l="1"/>
  <c r="N31" i="2" l="1"/>
  <c r="O24" i="2" s="1"/>
  <c r="M31" i="2"/>
  <c r="M15" i="2"/>
  <c r="O20" i="2" l="1"/>
  <c r="O23" i="2"/>
  <c r="O27" i="2"/>
  <c r="O28" i="2"/>
  <c r="O21" i="2"/>
  <c r="O25" i="2"/>
  <c r="O29" i="2"/>
  <c r="O22" i="2"/>
  <c r="O26" i="2"/>
  <c r="O30" i="2"/>
  <c r="O19" i="2"/>
  <c r="A157" i="10" l="1"/>
  <c r="U82" i="10" l="1"/>
  <c r="U44" i="10"/>
  <c r="A142" i="10" l="1"/>
  <c r="A175" i="10" l="1"/>
  <c r="A174" i="10"/>
  <c r="A168" i="10"/>
  <c r="A167" i="10"/>
  <c r="A165" i="10"/>
  <c r="A164" i="10"/>
  <c r="A163" i="10"/>
  <c r="A156" i="10"/>
  <c r="A154" i="10"/>
  <c r="A153" i="10"/>
  <c r="A152" i="10"/>
  <c r="A151" i="10"/>
  <c r="A145" i="10"/>
  <c r="A144" i="10"/>
  <c r="A141" i="10"/>
  <c r="A140" i="10"/>
  <c r="A139" i="10"/>
  <c r="A135" i="10"/>
  <c r="A134" i="10"/>
  <c r="A133" i="10"/>
  <c r="A132" i="10"/>
  <c r="A131" i="10"/>
  <c r="A130" i="10"/>
  <c r="A129" i="10"/>
  <c r="A128" i="10"/>
  <c r="A127" i="10"/>
  <c r="A126" i="10"/>
  <c r="A125" i="10"/>
  <c r="A124" i="10"/>
  <c r="A123" i="10"/>
  <c r="A122" i="10"/>
  <c r="A121" i="10"/>
  <c r="A120" i="10"/>
  <c r="A119" i="10"/>
  <c r="A118" i="10"/>
  <c r="A117" i="10"/>
  <c r="A116" i="10"/>
  <c r="A115" i="10"/>
  <c r="A114" i="10"/>
  <c r="A113" i="10"/>
  <c r="A112" i="10"/>
  <c r="A111" i="10"/>
  <c r="A110" i="10"/>
  <c r="A109" i="10"/>
  <c r="A108" i="10"/>
  <c r="A107" i="10"/>
  <c r="A106" i="10"/>
  <c r="A105" i="10"/>
  <c r="A104" i="10"/>
  <c r="A103" i="10"/>
  <c r="A102" i="10"/>
  <c r="A101" i="10"/>
  <c r="A100" i="10"/>
  <c r="A99" i="10"/>
  <c r="A98" i="10"/>
  <c r="A97" i="10"/>
  <c r="A95" i="10"/>
  <c r="A94" i="10"/>
  <c r="A93" i="10"/>
  <c r="A92" i="10"/>
  <c r="A90" i="10"/>
  <c r="A89" i="10"/>
  <c r="A88" i="10"/>
  <c r="A87" i="10"/>
  <c r="A86" i="10"/>
  <c r="A85" i="10"/>
  <c r="A81" i="10"/>
  <c r="A80" i="10"/>
  <c r="A79" i="10"/>
  <c r="A78" i="10"/>
  <c r="A77" i="10"/>
  <c r="A76" i="10"/>
  <c r="A75" i="10"/>
  <c r="A74" i="10"/>
  <c r="A73" i="10"/>
  <c r="A72" i="10"/>
  <c r="A71" i="10"/>
  <c r="A70" i="10"/>
  <c r="A69" i="10"/>
  <c r="A68" i="10"/>
  <c r="A66" i="10"/>
  <c r="A65" i="10"/>
  <c r="A64" i="10"/>
  <c r="A63" i="10"/>
  <c r="A62" i="10"/>
  <c r="A61" i="10"/>
  <c r="A60" i="10"/>
  <c r="A59" i="10"/>
  <c r="A58" i="10"/>
  <c r="A57" i="10"/>
  <c r="A56" i="10"/>
  <c r="A54" i="10"/>
  <c r="A53" i="10"/>
  <c r="A52" i="10"/>
  <c r="A51" i="10"/>
  <c r="A50" i="10"/>
  <c r="A49" i="10"/>
  <c r="A48" i="10"/>
  <c r="A47" i="10"/>
  <c r="A43" i="10"/>
  <c r="A42" i="10"/>
  <c r="A41" i="10"/>
  <c r="A40" i="10"/>
  <c r="A39" i="10"/>
  <c r="A38" i="10"/>
  <c r="A37" i="10"/>
  <c r="A36" i="10"/>
  <c r="A35" i="10"/>
  <c r="A34" i="10"/>
  <c r="A33" i="10"/>
  <c r="A32" i="10"/>
  <c r="A31" i="10"/>
  <c r="A30" i="10"/>
  <c r="A29" i="10"/>
  <c r="A28" i="10"/>
  <c r="A27" i="10"/>
  <c r="A26" i="10"/>
  <c r="A25" i="10"/>
  <c r="A24" i="10"/>
  <c r="A23" i="10"/>
  <c r="A22" i="10"/>
  <c r="A21" i="10"/>
  <c r="A19" i="10"/>
  <c r="A18" i="10"/>
  <c r="A17" i="10"/>
  <c r="A16" i="10"/>
  <c r="A15" i="10"/>
  <c r="A14" i="10"/>
  <c r="A12" i="10"/>
  <c r="A11" i="10"/>
  <c r="A10" i="10"/>
  <c r="A9" i="10"/>
  <c r="A8" i="10"/>
  <c r="A7" i="10"/>
  <c r="K3" i="10"/>
  <c r="D2" i="10"/>
  <c r="G93" i="10"/>
  <c r="D102" i="10"/>
  <c r="E64" i="10"/>
  <c r="E52" i="10"/>
  <c r="G122" i="10"/>
  <c r="G16" i="10"/>
  <c r="N108" i="10"/>
  <c r="R156" i="10"/>
  <c r="G165" i="10"/>
  <c r="E54" i="10"/>
  <c r="G35" i="10"/>
  <c r="D107" i="10"/>
  <c r="D125" i="10"/>
  <c r="G163" i="10"/>
  <c r="L168" i="10"/>
  <c r="K58" i="10"/>
  <c r="G78" i="10"/>
  <c r="D174" i="10"/>
  <c r="G117" i="10"/>
  <c r="E109" i="10"/>
  <c r="L69" i="10"/>
  <c r="E140" i="10"/>
  <c r="N116" i="10"/>
  <c r="G72" i="10"/>
  <c r="L48" i="10"/>
  <c r="R10" i="10"/>
  <c r="L132" i="10"/>
  <c r="D122" i="10"/>
  <c r="G101" i="10"/>
  <c r="R165" i="10"/>
  <c r="G50" i="10"/>
  <c r="R168" i="10"/>
  <c r="N41" i="10"/>
  <c r="K112" i="10"/>
  <c r="G116" i="10"/>
  <c r="L21" i="10"/>
  <c r="K153" i="10"/>
  <c r="G142" i="10"/>
  <c r="K62" i="10"/>
  <c r="R102" i="10"/>
  <c r="G27" i="10"/>
  <c r="G106" i="10"/>
  <c r="G38" i="10"/>
  <c r="K157" i="10"/>
  <c r="G60" i="10"/>
  <c r="R27" i="10"/>
  <c r="G69" i="10"/>
  <c r="L139" i="10"/>
  <c r="K57" i="10"/>
  <c r="E105" i="10"/>
  <c r="D114" i="10"/>
  <c r="R12" i="10"/>
  <c r="N135" i="10"/>
  <c r="G112" i="10"/>
  <c r="E32" i="10"/>
  <c r="K94" i="10"/>
  <c r="D156" i="10"/>
  <c r="K134" i="10"/>
  <c r="D134" i="10"/>
  <c r="R60" i="10"/>
  <c r="E61" i="10"/>
  <c r="R52" i="10"/>
  <c r="D18" i="10"/>
  <c r="N56" i="10"/>
  <c r="R157" i="10"/>
  <c r="E16" i="10"/>
  <c r="N28" i="10"/>
  <c r="E99" i="10"/>
  <c r="G115" i="10"/>
  <c r="L156" i="10"/>
  <c r="G48" i="10"/>
  <c r="L72" i="10"/>
  <c r="L75" i="10"/>
  <c r="K106" i="10"/>
  <c r="G110" i="10"/>
  <c r="E156" i="10"/>
  <c r="D59" i="10"/>
  <c r="N95" i="10"/>
  <c r="E35" i="10"/>
  <c r="D78" i="10"/>
  <c r="L108" i="10"/>
  <c r="E56" i="10"/>
  <c r="R40" i="10"/>
  <c r="K76" i="10"/>
  <c r="N74" i="10"/>
  <c r="K66" i="10"/>
  <c r="R23" i="10"/>
  <c r="L134" i="10"/>
  <c r="R151" i="10"/>
  <c r="D89" i="10"/>
  <c r="R128" i="10"/>
  <c r="N154" i="10"/>
  <c r="E72" i="10"/>
  <c r="K152" i="10"/>
  <c r="L128" i="10"/>
  <c r="K71" i="10"/>
  <c r="D53" i="10"/>
  <c r="L17" i="10"/>
  <c r="L141" i="10"/>
  <c r="D94" i="10"/>
  <c r="G81" i="10"/>
  <c r="L25" i="10"/>
  <c r="E133" i="10"/>
  <c r="G25" i="10"/>
  <c r="D116" i="10"/>
  <c r="K144" i="10"/>
  <c r="K140" i="10"/>
  <c r="K117" i="10"/>
  <c r="N30" i="10"/>
  <c r="R48" i="10"/>
  <c r="E7" i="10"/>
  <c r="L167" i="10"/>
  <c r="D109" i="10"/>
  <c r="L110" i="10"/>
  <c r="N99" i="10"/>
  <c r="E94" i="10"/>
  <c r="D61" i="10"/>
  <c r="N18" i="10"/>
  <c r="K92" i="10"/>
  <c r="K17" i="10"/>
  <c r="K50" i="10"/>
  <c r="L54" i="10"/>
  <c r="D63" i="10"/>
  <c r="L58" i="10"/>
  <c r="L12" i="10"/>
  <c r="L129" i="10"/>
  <c r="G61" i="10"/>
  <c r="G34" i="10"/>
  <c r="N123" i="10"/>
  <c r="G89" i="10"/>
  <c r="K27" i="10"/>
  <c r="N10" i="10"/>
  <c r="E74" i="10"/>
  <c r="R33" i="10"/>
  <c r="G76" i="10"/>
  <c r="E123" i="10"/>
  <c r="G71" i="10"/>
  <c r="R107" i="10"/>
  <c r="N174" i="10"/>
  <c r="K53" i="10"/>
  <c r="K29" i="10"/>
  <c r="L105" i="10"/>
  <c r="G125" i="10"/>
  <c r="E9" i="10"/>
  <c r="D7" i="10"/>
  <c r="N92" i="10"/>
  <c r="G22" i="10"/>
  <c r="K89" i="10"/>
  <c r="G30" i="10"/>
  <c r="E157" i="10"/>
  <c r="D65" i="10"/>
  <c r="E51" i="10"/>
  <c r="E89" i="10"/>
  <c r="N50" i="10"/>
  <c r="N106" i="10"/>
  <c r="D57" i="10"/>
  <c r="K113" i="10"/>
  <c r="N58" i="10"/>
  <c r="N12" i="10"/>
  <c r="K11" i="10"/>
  <c r="N168" i="10"/>
  <c r="N103" i="10"/>
  <c r="G118" i="10"/>
  <c r="D98" i="10"/>
  <c r="G102" i="10"/>
  <c r="D163" i="10"/>
  <c r="N42" i="10"/>
  <c r="R21" i="10"/>
  <c r="K139" i="10"/>
  <c r="G114" i="10"/>
  <c r="D42" i="10"/>
  <c r="L61" i="10"/>
  <c r="G145" i="10"/>
  <c r="G108" i="10"/>
  <c r="N153" i="10"/>
  <c r="L103" i="10"/>
  <c r="E58" i="10"/>
  <c r="N94" i="10"/>
  <c r="G130" i="10"/>
  <c r="D54" i="10"/>
  <c r="D119" i="10"/>
  <c r="L164" i="10"/>
  <c r="R22" i="10"/>
  <c r="G129" i="10"/>
  <c r="L73" i="10"/>
  <c r="E68" i="10"/>
  <c r="L135" i="10"/>
  <c r="D62" i="10"/>
  <c r="L31" i="10"/>
  <c r="L39" i="10"/>
  <c r="E86" i="10"/>
  <c r="L122" i="10"/>
  <c r="N40" i="10"/>
  <c r="K122" i="10"/>
  <c r="G80" i="10"/>
  <c r="K86" i="10"/>
  <c r="G42" i="10"/>
  <c r="N7" i="10"/>
  <c r="K16" i="10"/>
  <c r="G10" i="10"/>
  <c r="N80" i="10"/>
  <c r="G97" i="10"/>
  <c r="L11" i="10"/>
  <c r="G156" i="10"/>
  <c r="E12" i="10"/>
  <c r="K97" i="10"/>
  <c r="G140" i="10"/>
  <c r="R64" i="10"/>
  <c r="R66" i="10"/>
  <c r="G139" i="10"/>
  <c r="D29" i="10"/>
  <c r="R53" i="10"/>
  <c r="D70" i="10"/>
  <c r="K69" i="10"/>
  <c r="E63" i="10"/>
  <c r="G157" i="10"/>
  <c r="D105" i="10"/>
  <c r="E108" i="10"/>
  <c r="E19" i="10"/>
  <c r="E17" i="10"/>
  <c r="D165" i="10"/>
  <c r="L7" i="10"/>
  <c r="D69" i="10"/>
  <c r="R145" i="10"/>
  <c r="L77" i="10"/>
  <c r="R97" i="10"/>
  <c r="N34" i="10"/>
  <c r="R54" i="10"/>
  <c r="K105" i="10"/>
  <c r="R9" i="10"/>
  <c r="K111" i="10"/>
  <c r="D19" i="10"/>
  <c r="E120" i="10"/>
  <c r="N104" i="10"/>
  <c r="R88" i="10"/>
  <c r="R132" i="10"/>
  <c r="N105" i="10"/>
  <c r="G18" i="10"/>
  <c r="G175" i="10"/>
  <c r="L152" i="10"/>
  <c r="E92" i="10"/>
  <c r="G51" i="10"/>
  <c r="G119" i="10"/>
  <c r="L78" i="10"/>
  <c r="E112" i="10"/>
  <c r="L64" i="10"/>
  <c r="D123" i="10"/>
  <c r="G31" i="10"/>
  <c r="D104" i="10"/>
  <c r="L88" i="10"/>
  <c r="L157" i="10"/>
  <c r="K48" i="10"/>
  <c r="L23" i="10"/>
  <c r="N107" i="10"/>
  <c r="R37" i="10"/>
  <c r="L120" i="10"/>
  <c r="G164" i="10"/>
  <c r="E131" i="10"/>
  <c r="D129" i="10"/>
  <c r="G151" i="10"/>
  <c r="L115" i="10"/>
  <c r="N100" i="10"/>
  <c r="G127" i="10"/>
  <c r="R38" i="10"/>
  <c r="E142" i="10"/>
  <c r="N129" i="10"/>
  <c r="N39" i="10"/>
  <c r="D28" i="10"/>
  <c r="L68" i="10"/>
  <c r="G133" i="10"/>
  <c r="D68" i="10"/>
  <c r="L28" i="10"/>
  <c r="E41" i="10"/>
  <c r="G58" i="10"/>
  <c r="K115" i="10"/>
  <c r="R31" i="10"/>
  <c r="G59" i="10"/>
  <c r="E129" i="10"/>
  <c r="D112" i="10"/>
  <c r="D33" i="10"/>
  <c r="R89" i="10"/>
  <c r="N164" i="10"/>
  <c r="E14" i="10"/>
  <c r="D113" i="10"/>
  <c r="D115" i="10"/>
  <c r="N156" i="10"/>
  <c r="E79" i="10"/>
  <c r="L121" i="10"/>
  <c r="R65" i="10"/>
  <c r="K103" i="10"/>
  <c r="K23" i="10"/>
  <c r="E130" i="10"/>
  <c r="E93" i="10"/>
  <c r="L117" i="10"/>
  <c r="N134" i="10"/>
  <c r="K156" i="10"/>
  <c r="D111" i="10"/>
  <c r="L14" i="10"/>
  <c r="E71" i="10"/>
  <c r="E28" i="10"/>
  <c r="E33" i="10"/>
  <c r="L81" i="10"/>
  <c r="K41" i="10"/>
  <c r="E128" i="10"/>
  <c r="L99" i="10"/>
  <c r="G154" i="10"/>
  <c r="E101" i="10"/>
  <c r="N126" i="10"/>
  <c r="E40" i="10"/>
  <c r="L86" i="10"/>
  <c r="D175" i="10"/>
  <c r="L37" i="10"/>
  <c r="L175" i="10"/>
  <c r="N59" i="10"/>
  <c r="E168" i="10"/>
  <c r="K14" i="10"/>
  <c r="N48" i="10"/>
  <c r="K88" i="10"/>
  <c r="D26" i="10"/>
  <c r="R114" i="10"/>
  <c r="N33" i="10"/>
  <c r="K26" i="10"/>
  <c r="K141" i="10"/>
  <c r="G15" i="10"/>
  <c r="G105" i="10"/>
  <c r="R174" i="10"/>
  <c r="K36" i="10"/>
  <c r="R58" i="10"/>
  <c r="D140" i="10"/>
  <c r="G134" i="10"/>
  <c r="D74" i="10"/>
  <c r="L33" i="10"/>
  <c r="R175" i="10"/>
  <c r="R125" i="10"/>
  <c r="G121" i="10"/>
  <c r="L18" i="10"/>
  <c r="N37" i="10"/>
  <c r="R116" i="10"/>
  <c r="G56" i="10"/>
  <c r="E78" i="10"/>
  <c r="G9" i="10"/>
  <c r="N35" i="10"/>
  <c r="K12" i="10"/>
  <c r="L98" i="10"/>
  <c r="R59" i="10"/>
  <c r="D22" i="10"/>
  <c r="R86" i="10"/>
  <c r="D36" i="10"/>
  <c r="N109" i="10"/>
  <c r="N117" i="10"/>
  <c r="E53" i="10"/>
  <c r="N144" i="10"/>
  <c r="E107" i="10"/>
  <c r="N52" i="10"/>
  <c r="E8" i="10"/>
  <c r="G75" i="10"/>
  <c r="R35" i="10"/>
  <c r="E104" i="10"/>
  <c r="R80" i="10"/>
  <c r="L16" i="10"/>
  <c r="D16" i="10"/>
  <c r="K30" i="10"/>
  <c r="R57" i="10"/>
  <c r="R110" i="10"/>
  <c r="N26" i="10"/>
  <c r="N93" i="10"/>
  <c r="D106" i="10"/>
  <c r="L8" i="10"/>
  <c r="R117" i="10"/>
  <c r="R72" i="10"/>
  <c r="L63" i="10"/>
  <c r="D132" i="10"/>
  <c r="K63" i="10"/>
  <c r="N151" i="10"/>
  <c r="R43" i="10"/>
  <c r="G37" i="10"/>
  <c r="N127" i="10"/>
  <c r="R108" i="10"/>
  <c r="D110" i="10"/>
  <c r="K38" i="10"/>
  <c r="G11" i="10"/>
  <c r="K142" i="10"/>
  <c r="E77" i="10"/>
  <c r="D118" i="10"/>
  <c r="R11" i="10"/>
  <c r="E117" i="10"/>
  <c r="D73" i="10"/>
  <c r="E119" i="10"/>
  <c r="D130" i="10"/>
  <c r="N110" i="10"/>
  <c r="G131" i="10"/>
  <c r="D97" i="10"/>
  <c r="G86" i="10"/>
  <c r="N36" i="10"/>
  <c r="G85" i="10"/>
  <c r="L40" i="10"/>
  <c r="G62" i="10"/>
  <c r="D39" i="10"/>
  <c r="N22" i="10"/>
  <c r="E164" i="10"/>
  <c r="N97" i="10"/>
  <c r="D154" i="10"/>
  <c r="E154" i="10"/>
  <c r="N102" i="10"/>
  <c r="E121" i="10"/>
  <c r="K8" i="10"/>
  <c r="D75" i="10"/>
  <c r="K15" i="10"/>
  <c r="E15" i="10"/>
  <c r="L22" i="10"/>
  <c r="N142" i="10"/>
  <c r="N175" i="10"/>
  <c r="E97" i="10"/>
  <c r="L144" i="10"/>
  <c r="N71" i="10"/>
  <c r="R87" i="10"/>
  <c r="N119" i="10"/>
  <c r="L76" i="10"/>
  <c r="L66" i="10"/>
  <c r="N118" i="10"/>
  <c r="G54" i="10"/>
  <c r="G111" i="10"/>
  <c r="N54" i="10"/>
  <c r="R129" i="10"/>
  <c r="L71" i="10"/>
  <c r="L53" i="10"/>
  <c r="K64" i="10"/>
  <c r="K80" i="10"/>
  <c r="E127" i="10"/>
  <c r="R34" i="10"/>
  <c r="N165" i="10"/>
  <c r="R73" i="10"/>
  <c r="E81" i="10"/>
  <c r="E144" i="10"/>
  <c r="R24" i="10"/>
  <c r="N114" i="10"/>
  <c r="G41" i="10"/>
  <c r="L59" i="10"/>
  <c r="K133" i="10"/>
  <c r="N31" i="10"/>
  <c r="K9" i="10"/>
  <c r="D23" i="10"/>
  <c r="K43" i="10"/>
  <c r="R101" i="10"/>
  <c r="L133" i="10"/>
  <c r="N85" i="10"/>
  <c r="D157" i="10"/>
  <c r="N76" i="10"/>
  <c r="N19" i="10"/>
  <c r="E174" i="10"/>
  <c r="G23" i="10"/>
  <c r="E10" i="10"/>
  <c r="N24" i="10"/>
  <c r="E48" i="10"/>
  <c r="K121" i="10"/>
  <c r="G174" i="10"/>
  <c r="D153" i="10"/>
  <c r="R85" i="10"/>
  <c r="D120" i="10"/>
  <c r="N57" i="10"/>
  <c r="L27" i="10"/>
  <c r="L24" i="10"/>
  <c r="E110" i="10"/>
  <c r="N124" i="10"/>
  <c r="N21" i="10"/>
  <c r="G74" i="10"/>
  <c r="N157" i="10"/>
  <c r="G70" i="10"/>
  <c r="D85" i="10"/>
  <c r="K39" i="10"/>
  <c r="E115" i="10"/>
  <c r="D51" i="10"/>
  <c r="L42" i="10"/>
  <c r="R14" i="10"/>
  <c r="E25" i="10"/>
  <c r="R120" i="10"/>
  <c r="K51" i="10"/>
  <c r="N68" i="10"/>
  <c r="E76" i="10"/>
  <c r="G53" i="10"/>
  <c r="K95" i="10"/>
  <c r="G7" i="10"/>
  <c r="K174" i="10"/>
  <c r="K81" i="10"/>
  <c r="E139" i="10"/>
  <c r="D9" i="10"/>
  <c r="R15" i="10"/>
  <c r="K85" i="10"/>
  <c r="K10" i="10"/>
  <c r="R8" i="10"/>
  <c r="R29" i="10"/>
  <c r="E87" i="10"/>
  <c r="K100" i="10"/>
  <c r="D87" i="10"/>
  <c r="L90" i="10"/>
  <c r="D95" i="10"/>
  <c r="E69" i="10"/>
  <c r="D35" i="10"/>
  <c r="D17" i="10"/>
  <c r="E65" i="10"/>
  <c r="L127" i="10"/>
  <c r="K107" i="10"/>
  <c r="N140" i="10"/>
  <c r="G8" i="10"/>
  <c r="D37" i="10"/>
  <c r="D11" i="10"/>
  <c r="D10" i="10"/>
  <c r="L35" i="10"/>
  <c r="K126" i="10"/>
  <c r="E60" i="10"/>
  <c r="G17" i="10"/>
  <c r="G94" i="10"/>
  <c r="K114" i="10"/>
  <c r="R25" i="10"/>
  <c r="L94" i="10"/>
  <c r="E114" i="10"/>
  <c r="K65" i="10"/>
  <c r="R121" i="10"/>
  <c r="N145" i="10"/>
  <c r="R153" i="10"/>
  <c r="E21" i="10"/>
  <c r="E23" i="10"/>
  <c r="N14" i="10"/>
  <c r="N69" i="10"/>
  <c r="E103" i="10"/>
  <c r="G24" i="10"/>
  <c r="R135" i="10"/>
  <c r="L49" i="10"/>
  <c r="N16" i="10"/>
  <c r="D151" i="10"/>
  <c r="N128" i="10"/>
  <c r="E38" i="10"/>
  <c r="D71" i="10"/>
  <c r="G36" i="10"/>
  <c r="N23" i="10"/>
  <c r="E165" i="10"/>
  <c r="K54" i="10"/>
  <c r="R30" i="10"/>
  <c r="R36" i="10"/>
  <c r="G26" i="10"/>
  <c r="N63" i="10"/>
  <c r="K47" i="10"/>
  <c r="E26" i="10"/>
  <c r="D124" i="10"/>
  <c r="N15" i="10"/>
  <c r="L165" i="10"/>
  <c r="K129" i="10"/>
  <c r="D141" i="10"/>
  <c r="L57" i="10"/>
  <c r="L93" i="10"/>
  <c r="D47" i="10"/>
  <c r="D30" i="10"/>
  <c r="K135" i="10"/>
  <c r="N75" i="10"/>
  <c r="D135" i="10"/>
  <c r="K151" i="10"/>
  <c r="L102" i="10"/>
  <c r="L38" i="10"/>
  <c r="R100" i="10"/>
  <c r="L151" i="10"/>
  <c r="K120" i="10"/>
  <c r="N38" i="10"/>
  <c r="L85" i="10"/>
  <c r="G120" i="10"/>
  <c r="D92" i="10"/>
  <c r="N115" i="10"/>
  <c r="K32" i="10"/>
  <c r="L104" i="10"/>
  <c r="K61" i="10"/>
  <c r="E49" i="10"/>
  <c r="K74" i="10"/>
  <c r="R75" i="10"/>
  <c r="G153" i="10"/>
  <c r="N81" i="10"/>
  <c r="K33" i="10"/>
  <c r="D100" i="10"/>
  <c r="D80" i="10"/>
  <c r="D12" i="10"/>
  <c r="K56" i="10"/>
  <c r="R99" i="10"/>
  <c r="D128" i="10"/>
  <c r="E122" i="10"/>
  <c r="K123" i="10"/>
  <c r="L142" i="10"/>
  <c r="R81" i="10"/>
  <c r="E39" i="10"/>
  <c r="D43" i="10"/>
  <c r="G39" i="10"/>
  <c r="L89" i="10"/>
  <c r="G33" i="10"/>
  <c r="R26" i="10"/>
  <c r="N101" i="10"/>
  <c r="G126" i="10"/>
  <c r="D25" i="10"/>
  <c r="N131" i="10"/>
  <c r="K175" i="10"/>
  <c r="K37" i="10"/>
  <c r="K18" i="10"/>
  <c r="D76" i="10"/>
  <c r="N11" i="10"/>
  <c r="E100" i="10"/>
  <c r="G65" i="10"/>
  <c r="R69" i="10"/>
  <c r="G43" i="10"/>
  <c r="D72" i="10"/>
  <c r="R17" i="10"/>
  <c r="L51" i="10"/>
  <c r="R154" i="10"/>
  <c r="E70" i="10"/>
  <c r="N43" i="10"/>
  <c r="E152" i="10"/>
  <c r="R61" i="10"/>
  <c r="G141" i="10"/>
  <c r="N8" i="10"/>
  <c r="E111" i="10"/>
  <c r="K34" i="10"/>
  <c r="K167" i="10"/>
  <c r="R94" i="10"/>
  <c r="E88" i="10"/>
  <c r="R74" i="10"/>
  <c r="N141" i="10"/>
  <c r="L60" i="10"/>
  <c r="G40" i="10"/>
  <c r="L163" i="10"/>
  <c r="K124" i="10"/>
  <c r="E59" i="10"/>
  <c r="E126" i="10"/>
  <c r="N112" i="10"/>
  <c r="K131" i="10"/>
  <c r="N120" i="10"/>
  <c r="E62" i="10"/>
  <c r="N53" i="10"/>
  <c r="K93" i="10"/>
  <c r="K116" i="10"/>
  <c r="R127" i="10"/>
  <c r="K165" i="10"/>
  <c r="N133" i="10"/>
  <c r="G128" i="10"/>
  <c r="R164" i="10"/>
  <c r="G88" i="10"/>
  <c r="E134" i="10"/>
  <c r="R51" i="10"/>
  <c r="D93" i="10"/>
  <c r="L131" i="10"/>
  <c r="K118" i="10"/>
  <c r="R141" i="10"/>
  <c r="L92" i="10"/>
  <c r="G79" i="10"/>
  <c r="G19" i="10"/>
  <c r="D144" i="10"/>
  <c r="N98" i="10"/>
  <c r="G144" i="10"/>
  <c r="E135" i="10"/>
  <c r="R139" i="10"/>
  <c r="G64" i="10"/>
  <c r="E98" i="10"/>
  <c r="R63" i="10"/>
  <c r="R92" i="10"/>
  <c r="K168" i="10"/>
  <c r="K127" i="10"/>
  <c r="D86" i="10"/>
  <c r="G135" i="10"/>
  <c r="N78" i="10"/>
  <c r="R19" i="10"/>
  <c r="K77" i="10"/>
  <c r="R90" i="10"/>
  <c r="N87" i="10"/>
  <c r="L119" i="10"/>
  <c r="G32" i="10"/>
  <c r="N47" i="10"/>
  <c r="K40" i="10"/>
  <c r="N121" i="10"/>
  <c r="N167" i="10"/>
  <c r="G68" i="10"/>
  <c r="K163" i="10"/>
  <c r="N132" i="10"/>
  <c r="N29" i="10"/>
  <c r="N65" i="10"/>
  <c r="G47" i="10"/>
  <c r="D40" i="10"/>
  <c r="R77" i="10"/>
  <c r="D101" i="10"/>
  <c r="G124" i="10"/>
  <c r="E43" i="10"/>
  <c r="D15" i="10"/>
  <c r="D99" i="10"/>
  <c r="L140" i="10"/>
  <c r="E153" i="10"/>
  <c r="D48" i="10"/>
  <c r="D88" i="10"/>
  <c r="G66" i="10"/>
  <c r="E125" i="10"/>
  <c r="E132" i="10"/>
  <c r="E24" i="10"/>
  <c r="L32" i="10"/>
  <c r="E31" i="10"/>
  <c r="L79" i="10"/>
  <c r="G73" i="10"/>
  <c r="R79" i="10"/>
  <c r="E175" i="10"/>
  <c r="D126" i="10"/>
  <c r="L109" i="10"/>
  <c r="K72" i="10"/>
  <c r="N64" i="10"/>
  <c r="R113" i="10"/>
  <c r="D31" i="10"/>
  <c r="D117" i="10"/>
  <c r="R134" i="10"/>
  <c r="E124" i="10"/>
  <c r="D8" i="10"/>
  <c r="D81" i="10"/>
  <c r="L112" i="10"/>
  <c r="L30" i="10"/>
  <c r="L56" i="10"/>
  <c r="K87" i="10"/>
  <c r="L114" i="10"/>
  <c r="R167" i="10"/>
  <c r="N70" i="10"/>
  <c r="N163" i="10"/>
  <c r="D56" i="10"/>
  <c r="E11" i="10"/>
  <c r="E30" i="10"/>
  <c r="K132" i="10"/>
  <c r="L74" i="10"/>
  <c r="R70" i="10"/>
  <c r="L100" i="10"/>
  <c r="E42" i="10"/>
  <c r="N122" i="10"/>
  <c r="K154" i="10"/>
  <c r="K102" i="10"/>
  <c r="E141" i="10"/>
  <c r="E18" i="10"/>
  <c r="L113" i="10"/>
  <c r="N62" i="10"/>
  <c r="N61" i="10"/>
  <c r="R50" i="10"/>
  <c r="R104" i="10"/>
  <c r="E66" i="10"/>
  <c r="G21" i="10"/>
  <c r="N139" i="10"/>
  <c r="L19" i="10"/>
  <c r="R131" i="10"/>
  <c r="L116" i="10"/>
  <c r="D164" i="10"/>
  <c r="K21" i="10"/>
  <c r="E34" i="10"/>
  <c r="D127" i="10"/>
  <c r="G28" i="10"/>
  <c r="L87" i="10"/>
  <c r="L154" i="10"/>
  <c r="D77" i="10"/>
  <c r="R62" i="10"/>
  <c r="G77" i="10"/>
  <c r="L34" i="10"/>
  <c r="K101" i="10"/>
  <c r="N86" i="10"/>
  <c r="N9" i="10"/>
  <c r="R109" i="10"/>
  <c r="R123" i="10"/>
  <c r="E145" i="10"/>
  <c r="L124" i="10"/>
  <c r="L80" i="10"/>
  <c r="K104" i="10"/>
  <c r="K90" i="10"/>
  <c r="D34" i="10"/>
  <c r="R49" i="10"/>
  <c r="R98" i="10"/>
  <c r="E36" i="10"/>
  <c r="E116" i="10"/>
  <c r="N60" i="10"/>
  <c r="L29" i="10"/>
  <c r="G57" i="10"/>
  <c r="R124" i="10"/>
  <c r="E75" i="10"/>
  <c r="E95" i="10"/>
  <c r="L125" i="10"/>
  <c r="D64" i="10"/>
  <c r="R39" i="10"/>
  <c r="G167" i="10"/>
  <c r="R41" i="10"/>
  <c r="E113" i="10"/>
  <c r="L97" i="10"/>
  <c r="R47" i="10"/>
  <c r="K73" i="10"/>
  <c r="N73" i="10"/>
  <c r="N27" i="10"/>
  <c r="E151" i="10"/>
  <c r="N125" i="10"/>
  <c r="N89" i="10"/>
  <c r="K119" i="10"/>
  <c r="D167" i="10"/>
  <c r="G49" i="10"/>
  <c r="G29" i="10"/>
  <c r="R7" i="10"/>
  <c r="K128" i="10"/>
  <c r="G107" i="10"/>
  <c r="E37" i="10"/>
  <c r="K110" i="10"/>
  <c r="K22" i="10"/>
  <c r="D41" i="10"/>
  <c r="L130" i="10"/>
  <c r="G132" i="10"/>
  <c r="L15" i="10"/>
  <c r="R133" i="10"/>
  <c r="K35" i="10"/>
  <c r="E118" i="10"/>
  <c r="R28" i="10"/>
  <c r="K7" i="10"/>
  <c r="R56" i="10"/>
  <c r="R95" i="10"/>
  <c r="K19" i="10"/>
  <c r="L153" i="10"/>
  <c r="R115" i="10"/>
  <c r="L174" i="10"/>
  <c r="R163" i="10"/>
  <c r="R93" i="10"/>
  <c r="K125" i="10"/>
  <c r="G109" i="10"/>
  <c r="D145" i="10"/>
  <c r="E102" i="10"/>
  <c r="K130" i="10"/>
  <c r="R126" i="10"/>
  <c r="R122" i="10"/>
  <c r="D58" i="10"/>
  <c r="E73" i="10"/>
  <c r="L9" i="10"/>
  <c r="G123" i="10"/>
  <c r="G95" i="10"/>
  <c r="G103" i="10"/>
  <c r="N152" i="10"/>
  <c r="K108" i="10"/>
  <c r="L41" i="10"/>
  <c r="R130" i="10"/>
  <c r="E27" i="10"/>
  <c r="K60" i="10"/>
  <c r="K49" i="10"/>
  <c r="L36" i="10"/>
  <c r="R78" i="10"/>
  <c r="D21" i="10"/>
  <c r="K68" i="10"/>
  <c r="R152" i="10"/>
  <c r="N113" i="10"/>
  <c r="R76" i="10"/>
  <c r="G98" i="10"/>
  <c r="N90" i="10"/>
  <c r="D103" i="10"/>
  <c r="D168" i="10"/>
  <c r="K52" i="10"/>
  <c r="G87" i="10"/>
  <c r="R119" i="10"/>
  <c r="R111" i="10"/>
  <c r="N72" i="10"/>
  <c r="E90" i="10"/>
  <c r="N111" i="10"/>
  <c r="N66" i="10"/>
  <c r="D32" i="10"/>
  <c r="G168" i="10"/>
  <c r="D139" i="10"/>
  <c r="R105" i="10"/>
  <c r="N17" i="10"/>
  <c r="K164" i="10"/>
  <c r="E57" i="10"/>
  <c r="L43" i="10"/>
  <c r="K109" i="10"/>
  <c r="L62" i="10"/>
  <c r="R18" i="10"/>
  <c r="E85" i="10"/>
  <c r="D49" i="10"/>
  <c r="G104" i="10"/>
  <c r="K31" i="10"/>
  <c r="L65" i="10"/>
  <c r="K25" i="10"/>
  <c r="L106" i="10"/>
  <c r="D133" i="10"/>
  <c r="N88" i="10"/>
  <c r="G152" i="10"/>
  <c r="D50" i="10"/>
  <c r="N51" i="10"/>
  <c r="R103" i="10"/>
  <c r="K78" i="10"/>
  <c r="K98" i="10"/>
  <c r="R144" i="10"/>
  <c r="L50" i="10"/>
  <c r="N49" i="10"/>
  <c r="E163" i="10"/>
  <c r="E29" i="10"/>
  <c r="L47" i="10"/>
  <c r="G90" i="10"/>
  <c r="L123" i="10"/>
  <c r="G100" i="10"/>
  <c r="L52" i="10"/>
  <c r="G12" i="10"/>
  <c r="R106" i="10"/>
  <c r="K42" i="10"/>
  <c r="L126" i="10"/>
  <c r="N32" i="10"/>
  <c r="L101" i="10"/>
  <c r="N130" i="10"/>
  <c r="D79" i="10"/>
  <c r="K59" i="10"/>
  <c r="L118" i="10"/>
  <c r="D24" i="10"/>
  <c r="K70" i="10"/>
  <c r="R32" i="10"/>
  <c r="L26" i="10"/>
  <c r="R140" i="10"/>
  <c r="G92" i="10"/>
  <c r="G52" i="10"/>
  <c r="G14" i="10"/>
  <c r="D38" i="10"/>
  <c r="N77" i="10"/>
  <c r="K75" i="10"/>
  <c r="R142" i="10"/>
  <c r="L111" i="10"/>
  <c r="K99" i="10"/>
  <c r="E106" i="10"/>
  <c r="D60" i="10"/>
  <c r="L107" i="10"/>
  <c r="E80" i="10"/>
  <c r="E47" i="10"/>
  <c r="G99" i="10"/>
  <c r="L95" i="10"/>
  <c r="R112" i="10"/>
  <c r="K79" i="10"/>
  <c r="R71" i="10"/>
  <c r="D142" i="10"/>
  <c r="R42" i="10"/>
  <c r="E22" i="10"/>
  <c r="D52" i="10"/>
  <c r="G63" i="10"/>
  <c r="K24" i="10"/>
  <c r="D108" i="10"/>
  <c r="L10" i="10"/>
  <c r="D27" i="10"/>
  <c r="L70" i="10"/>
  <c r="R68" i="10"/>
  <c r="K28" i="10"/>
  <c r="R16" i="10"/>
  <c r="D121" i="10"/>
  <c r="E167" i="10"/>
  <c r="D14" i="10"/>
  <c r="R118" i="10"/>
  <c r="K145" i="10"/>
  <c r="D90" i="10"/>
  <c r="N25" i="10"/>
  <c r="N79" i="10"/>
  <c r="L145" i="10"/>
  <c r="D131" i="10"/>
  <c r="D152" i="10"/>
  <c r="E50" i="10"/>
  <c r="D66" i="10"/>
  <c r="G113" i="10"/>
  <c r="G20" i="10" l="1"/>
  <c r="P15" i="10"/>
  <c r="M15" i="10"/>
  <c r="T15" i="10"/>
  <c r="S15" i="10"/>
  <c r="O15" i="10"/>
  <c r="U72" i="10"/>
  <c r="M72" i="10"/>
  <c r="P72" i="10"/>
  <c r="S72" i="10"/>
  <c r="O72" i="10"/>
  <c r="T72" i="10"/>
  <c r="H75" i="10"/>
  <c r="F75" i="10"/>
  <c r="I75" i="10"/>
  <c r="M8" i="10"/>
  <c r="O8" i="10"/>
  <c r="T8" i="10"/>
  <c r="S8" i="10"/>
  <c r="P8" i="10"/>
  <c r="H175" i="10"/>
  <c r="F175" i="10"/>
  <c r="I175" i="10"/>
  <c r="T19" i="10"/>
  <c r="O19" i="10"/>
  <c r="M19" i="10"/>
  <c r="P19" i="10"/>
  <c r="S19" i="10"/>
  <c r="H126" i="10"/>
  <c r="F126" i="10"/>
  <c r="I126" i="10"/>
  <c r="F128" i="10"/>
  <c r="I128" i="10"/>
  <c r="H128" i="10"/>
  <c r="H66" i="10"/>
  <c r="F66" i="10"/>
  <c r="I66" i="10"/>
  <c r="O41" i="10"/>
  <c r="T41" i="10"/>
  <c r="S41" i="10"/>
  <c r="M41" i="10"/>
  <c r="P41" i="10"/>
  <c r="U41" i="10"/>
  <c r="I154" i="10"/>
  <c r="F154" i="10"/>
  <c r="H154" i="10"/>
  <c r="F152" i="10"/>
  <c r="H152" i="10"/>
  <c r="I152" i="10"/>
  <c r="E46" i="10"/>
  <c r="N96" i="10"/>
  <c r="O56" i="10"/>
  <c r="T56" i="10"/>
  <c r="P56" i="10"/>
  <c r="M56" i="10"/>
  <c r="S56" i="10"/>
  <c r="S68" i="10"/>
  <c r="K67" i="10"/>
  <c r="P68" i="10"/>
  <c r="M68" i="10"/>
  <c r="T68" i="10"/>
  <c r="O68" i="10"/>
  <c r="I131" i="10"/>
  <c r="F131" i="10"/>
  <c r="H131" i="10"/>
  <c r="H12" i="10"/>
  <c r="I12" i="10"/>
  <c r="F12" i="10"/>
  <c r="F21" i="10"/>
  <c r="D20" i="10"/>
  <c r="I21" i="10"/>
  <c r="H21" i="10"/>
  <c r="H80" i="10"/>
  <c r="I80" i="10"/>
  <c r="F80" i="10"/>
  <c r="I100" i="10"/>
  <c r="F100" i="10"/>
  <c r="H100" i="10"/>
  <c r="F60" i="10"/>
  <c r="H60" i="10"/>
  <c r="I60" i="10"/>
  <c r="P33" i="10"/>
  <c r="O33" i="10"/>
  <c r="U33" i="10"/>
  <c r="M33" i="10"/>
  <c r="S33" i="10"/>
  <c r="T33" i="10"/>
  <c r="O7" i="10"/>
  <c r="M7" i="10"/>
  <c r="Y7" i="10"/>
  <c r="P7" i="10"/>
  <c r="S7" i="10"/>
  <c r="T7" i="10"/>
  <c r="K6" i="10"/>
  <c r="X7" i="10"/>
  <c r="L13" i="10"/>
  <c r="I111" i="10"/>
  <c r="F111" i="10"/>
  <c r="H111" i="10"/>
  <c r="O156" i="10"/>
  <c r="P156" i="10"/>
  <c r="T156" i="10"/>
  <c r="M156" i="10"/>
  <c r="S156" i="10"/>
  <c r="K155" i="10"/>
  <c r="T35" i="10"/>
  <c r="P35" i="10"/>
  <c r="S35" i="10"/>
  <c r="M35" i="10"/>
  <c r="O35" i="10"/>
  <c r="U35" i="10"/>
  <c r="H39" i="10"/>
  <c r="I39" i="10"/>
  <c r="F39" i="10"/>
  <c r="S49" i="10"/>
  <c r="O49" i="10"/>
  <c r="T49" i="10"/>
  <c r="P49" i="10"/>
  <c r="M49" i="10"/>
  <c r="U23" i="10"/>
  <c r="S23" i="10"/>
  <c r="P23" i="10"/>
  <c r="O23" i="10"/>
  <c r="M23" i="10"/>
  <c r="T23" i="10"/>
  <c r="O99" i="10"/>
  <c r="P99" i="10"/>
  <c r="U99" i="10"/>
  <c r="M99" i="10"/>
  <c r="S99" i="10"/>
  <c r="T99" i="10"/>
  <c r="M103" i="10"/>
  <c r="T103" i="10"/>
  <c r="P103" i="10"/>
  <c r="O103" i="10"/>
  <c r="S103" i="10"/>
  <c r="U103" i="10"/>
  <c r="F88" i="10"/>
  <c r="H88" i="10"/>
  <c r="I88" i="10"/>
  <c r="I41" i="10"/>
  <c r="F41" i="10"/>
  <c r="H41" i="10"/>
  <c r="O60" i="10"/>
  <c r="S60" i="10"/>
  <c r="P60" i="10"/>
  <c r="T60" i="10"/>
  <c r="M60" i="10"/>
  <c r="I90" i="10"/>
  <c r="H90" i="10"/>
  <c r="F90" i="10"/>
  <c r="S22" i="10"/>
  <c r="T22" i="10"/>
  <c r="P22" i="10"/>
  <c r="M22" i="10"/>
  <c r="O22" i="10"/>
  <c r="N155" i="10"/>
  <c r="I115" i="10"/>
  <c r="F115" i="10"/>
  <c r="H115" i="10"/>
  <c r="P110" i="10"/>
  <c r="M110" i="10"/>
  <c r="S110" i="10"/>
  <c r="U110" i="10"/>
  <c r="T110" i="10"/>
  <c r="O110" i="10"/>
  <c r="G84" i="10"/>
  <c r="I113" i="10"/>
  <c r="F113" i="10"/>
  <c r="H113" i="10"/>
  <c r="P74" i="10"/>
  <c r="O74" i="10"/>
  <c r="M74" i="10"/>
  <c r="T74" i="10"/>
  <c r="U74" i="10"/>
  <c r="S74" i="10"/>
  <c r="M75" i="10"/>
  <c r="T75" i="10"/>
  <c r="S75" i="10"/>
  <c r="P75" i="10"/>
  <c r="O75" i="10"/>
  <c r="T61" i="10"/>
  <c r="M61" i="10"/>
  <c r="P61" i="10"/>
  <c r="S61" i="10"/>
  <c r="O61" i="10"/>
  <c r="U61" i="10"/>
  <c r="E13" i="10"/>
  <c r="F48" i="10"/>
  <c r="I48" i="10"/>
  <c r="H48" i="10"/>
  <c r="T32" i="10"/>
  <c r="O32" i="10"/>
  <c r="M32" i="10"/>
  <c r="P32" i="10"/>
  <c r="S32" i="10"/>
  <c r="S145" i="10"/>
  <c r="T145" i="10"/>
  <c r="O145" i="10"/>
  <c r="M145" i="10"/>
  <c r="P145" i="10"/>
  <c r="F38" i="10"/>
  <c r="H38" i="10"/>
  <c r="I38" i="10"/>
  <c r="D96" i="10"/>
  <c r="H97" i="10"/>
  <c r="F97" i="10"/>
  <c r="I97" i="10"/>
  <c r="G13" i="10"/>
  <c r="D91" i="10"/>
  <c r="F92" i="10"/>
  <c r="I92" i="10"/>
  <c r="H92" i="10"/>
  <c r="T128" i="10"/>
  <c r="P128" i="10"/>
  <c r="U128" i="10"/>
  <c r="O128" i="10"/>
  <c r="M128" i="10"/>
  <c r="S128" i="10"/>
  <c r="G91" i="10"/>
  <c r="H130" i="10"/>
  <c r="F130" i="10"/>
  <c r="I130" i="10"/>
  <c r="R6" i="10"/>
  <c r="D13" i="10"/>
  <c r="H13" i="10" s="1"/>
  <c r="F14" i="10"/>
  <c r="I14" i="10"/>
  <c r="H14" i="10"/>
  <c r="F73" i="10"/>
  <c r="H73" i="10"/>
  <c r="I73" i="10"/>
  <c r="H33" i="10"/>
  <c r="I33" i="10"/>
  <c r="F33" i="10"/>
  <c r="F99" i="10"/>
  <c r="H99" i="10"/>
  <c r="I99" i="10"/>
  <c r="P108" i="10"/>
  <c r="M108" i="10"/>
  <c r="O108" i="10"/>
  <c r="S108" i="10"/>
  <c r="T108" i="10"/>
  <c r="U108" i="10"/>
  <c r="H112" i="10"/>
  <c r="I112" i="10"/>
  <c r="F112" i="10"/>
  <c r="F15" i="10"/>
  <c r="I15" i="10"/>
  <c r="H15" i="10"/>
  <c r="H118" i="10"/>
  <c r="I118" i="10"/>
  <c r="F118" i="10"/>
  <c r="S142" i="10"/>
  <c r="T142" i="10"/>
  <c r="P142" i="10"/>
  <c r="M142" i="10"/>
  <c r="O142" i="10"/>
  <c r="F167" i="10"/>
  <c r="I167" i="10"/>
  <c r="D166" i="10"/>
  <c r="H167" i="10"/>
  <c r="P119" i="10"/>
  <c r="S119" i="10"/>
  <c r="O119" i="10"/>
  <c r="U119" i="10"/>
  <c r="M119" i="10"/>
  <c r="T119" i="10"/>
  <c r="E166" i="10"/>
  <c r="M38" i="10"/>
  <c r="T38" i="10"/>
  <c r="P38" i="10"/>
  <c r="U38" i="10"/>
  <c r="S38" i="10"/>
  <c r="O38" i="10"/>
  <c r="I110" i="10"/>
  <c r="F110" i="10"/>
  <c r="H110" i="10"/>
  <c r="I121" i="10"/>
  <c r="H121" i="10"/>
  <c r="F121" i="10"/>
  <c r="E150" i="10"/>
  <c r="U115" i="10"/>
  <c r="T115" i="10"/>
  <c r="P115" i="10"/>
  <c r="O115" i="10"/>
  <c r="M115" i="10"/>
  <c r="S115" i="10"/>
  <c r="F101" i="10"/>
  <c r="I101" i="10"/>
  <c r="H101" i="10"/>
  <c r="I68" i="10"/>
  <c r="F68" i="10"/>
  <c r="H68" i="10"/>
  <c r="D67" i="10"/>
  <c r="H40" i="10"/>
  <c r="I40" i="10"/>
  <c r="F40" i="10"/>
  <c r="G46" i="10"/>
  <c r="S70" i="10"/>
  <c r="T70" i="10"/>
  <c r="P70" i="10"/>
  <c r="O70" i="10"/>
  <c r="M70" i="10"/>
  <c r="U70" i="10"/>
  <c r="L67" i="10"/>
  <c r="L55" i="10" s="1"/>
  <c r="H24" i="10"/>
  <c r="F24" i="10"/>
  <c r="I24" i="10"/>
  <c r="H28" i="10"/>
  <c r="I28" i="10"/>
  <c r="F28" i="10"/>
  <c r="N150" i="10"/>
  <c r="M63" i="10"/>
  <c r="T63" i="10"/>
  <c r="U63" i="10" s="1"/>
  <c r="O63" i="10"/>
  <c r="S63" i="10"/>
  <c r="P63" i="10"/>
  <c r="H132" i="10"/>
  <c r="F132" i="10"/>
  <c r="I132" i="10"/>
  <c r="S59" i="10"/>
  <c r="M59" i="10"/>
  <c r="U59" i="10"/>
  <c r="O59" i="10"/>
  <c r="P59" i="10"/>
  <c r="T59" i="10"/>
  <c r="S28" i="10"/>
  <c r="P28" i="10"/>
  <c r="T28" i="10"/>
  <c r="M28" i="10"/>
  <c r="O28" i="10"/>
  <c r="U28" i="10"/>
  <c r="O73" i="10"/>
  <c r="P73" i="10"/>
  <c r="T73" i="10"/>
  <c r="U73" i="10" s="1"/>
  <c r="S73" i="10"/>
  <c r="M73" i="10"/>
  <c r="P163" i="10"/>
  <c r="S163" i="10"/>
  <c r="T163" i="10"/>
  <c r="O163" i="10"/>
  <c r="M163" i="10"/>
  <c r="K162" i="10"/>
  <c r="G67" i="10"/>
  <c r="G55" i="10" s="1"/>
  <c r="L84" i="10"/>
  <c r="H79" i="10"/>
  <c r="F79" i="10"/>
  <c r="I79" i="10"/>
  <c r="H106" i="10"/>
  <c r="I106" i="10"/>
  <c r="F106" i="10"/>
  <c r="N166" i="10"/>
  <c r="R67" i="10"/>
  <c r="R55" i="10" s="1"/>
  <c r="R46" i="10"/>
  <c r="L96" i="10"/>
  <c r="I27" i="10"/>
  <c r="H27" i="10"/>
  <c r="F27" i="10"/>
  <c r="G150" i="10"/>
  <c r="H129" i="10"/>
  <c r="I129" i="10"/>
  <c r="F129" i="10"/>
  <c r="M30" i="10"/>
  <c r="T30" i="10"/>
  <c r="S30" i="10"/>
  <c r="O30" i="10"/>
  <c r="U30" i="10"/>
  <c r="P30" i="10"/>
  <c r="F16" i="10"/>
  <c r="I16" i="10"/>
  <c r="H16" i="10"/>
  <c r="G166" i="10"/>
  <c r="O120" i="10"/>
  <c r="U120" i="10"/>
  <c r="T120" i="10"/>
  <c r="M120" i="10"/>
  <c r="S120" i="10"/>
  <c r="P120" i="10"/>
  <c r="L150" i="10"/>
  <c r="S48" i="10"/>
  <c r="M48" i="10"/>
  <c r="O48" i="10"/>
  <c r="T48" i="10"/>
  <c r="P48" i="10"/>
  <c r="U48" i="10"/>
  <c r="O40" i="10"/>
  <c r="P40" i="10"/>
  <c r="M40" i="10"/>
  <c r="T40" i="10"/>
  <c r="S40" i="10"/>
  <c r="U40" i="10"/>
  <c r="I64" i="10"/>
  <c r="F64" i="10"/>
  <c r="H64" i="10"/>
  <c r="F104" i="10"/>
  <c r="I104" i="10"/>
  <c r="H104" i="10"/>
  <c r="H108" i="10"/>
  <c r="I108" i="10"/>
  <c r="F108" i="10"/>
  <c r="M42" i="10"/>
  <c r="S42" i="10"/>
  <c r="O42" i="10"/>
  <c r="T42" i="10"/>
  <c r="U42" i="10" s="1"/>
  <c r="P42" i="10"/>
  <c r="N46" i="10"/>
  <c r="H123" i="10"/>
  <c r="I123" i="10"/>
  <c r="F123" i="10"/>
  <c r="P132" i="10"/>
  <c r="S132" i="10"/>
  <c r="T132" i="10"/>
  <c r="M132" i="10"/>
  <c r="U132" i="10"/>
  <c r="O132" i="10"/>
  <c r="T24" i="10"/>
  <c r="P24" i="10"/>
  <c r="S24" i="10"/>
  <c r="M24" i="10"/>
  <c r="O24" i="10"/>
  <c r="U24" i="10"/>
  <c r="L46" i="10"/>
  <c r="E91" i="10"/>
  <c r="S77" i="10"/>
  <c r="M77" i="10"/>
  <c r="U77" i="10"/>
  <c r="P77" i="10"/>
  <c r="O77" i="10"/>
  <c r="T77" i="10"/>
  <c r="H58" i="10"/>
  <c r="I58" i="10"/>
  <c r="F58" i="10"/>
  <c r="E162" i="10"/>
  <c r="N143" i="10"/>
  <c r="F19" i="10"/>
  <c r="I19" i="10"/>
  <c r="H19" i="10"/>
  <c r="S111" i="10"/>
  <c r="P111" i="10"/>
  <c r="T111" i="10"/>
  <c r="O111" i="10"/>
  <c r="U111" i="10"/>
  <c r="M111" i="10"/>
  <c r="K150" i="10"/>
  <c r="T151" i="10"/>
  <c r="S151" i="10"/>
  <c r="P151" i="10"/>
  <c r="O151" i="10"/>
  <c r="M151" i="10"/>
  <c r="M105" i="10"/>
  <c r="T105" i="10"/>
  <c r="O105" i="10"/>
  <c r="S105" i="10"/>
  <c r="U105" i="10"/>
  <c r="P105" i="10"/>
  <c r="T130" i="10"/>
  <c r="U130" i="10"/>
  <c r="S130" i="10"/>
  <c r="M130" i="10"/>
  <c r="O130" i="10"/>
  <c r="P130" i="10"/>
  <c r="R143" i="10"/>
  <c r="T98" i="10"/>
  <c r="P98" i="10"/>
  <c r="O98" i="10"/>
  <c r="S98" i="10"/>
  <c r="M98" i="10"/>
  <c r="U98" i="10"/>
  <c r="I36" i="10"/>
  <c r="F36" i="10"/>
  <c r="H36" i="10"/>
  <c r="P78" i="10"/>
  <c r="S78" i="10"/>
  <c r="M78" i="10"/>
  <c r="O78" i="10"/>
  <c r="T78" i="10"/>
  <c r="U78" i="10" s="1"/>
  <c r="R96" i="10"/>
  <c r="I34" i="10"/>
  <c r="H34" i="10"/>
  <c r="F34" i="10"/>
  <c r="H86" i="10"/>
  <c r="F86" i="10"/>
  <c r="I86" i="10"/>
  <c r="S90" i="10"/>
  <c r="T90" i="10"/>
  <c r="P90" i="10"/>
  <c r="O90" i="10"/>
  <c r="M90" i="10"/>
  <c r="H135" i="10"/>
  <c r="I135" i="10"/>
  <c r="F135" i="10"/>
  <c r="S127" i="10"/>
  <c r="O127" i="10"/>
  <c r="T127" i="10"/>
  <c r="P127" i="10"/>
  <c r="M127" i="10"/>
  <c r="U127" i="10"/>
  <c r="F22" i="10"/>
  <c r="H22" i="10"/>
  <c r="I22" i="10"/>
  <c r="P168" i="10"/>
  <c r="M168" i="10"/>
  <c r="S168" i="10"/>
  <c r="O168" i="10"/>
  <c r="T168" i="10"/>
  <c r="R91" i="10"/>
  <c r="P12" i="10"/>
  <c r="T12" i="10"/>
  <c r="S12" i="10"/>
  <c r="M12" i="10"/>
  <c r="O12" i="10"/>
  <c r="O104" i="10"/>
  <c r="T104" i="10"/>
  <c r="U104" i="10" s="1"/>
  <c r="M104" i="10"/>
  <c r="S104" i="10"/>
  <c r="P104" i="10"/>
  <c r="H56" i="10"/>
  <c r="I56" i="10"/>
  <c r="F56" i="10"/>
  <c r="F69" i="10"/>
  <c r="H69" i="10"/>
  <c r="I69" i="10"/>
  <c r="N162" i="10"/>
  <c r="F50" i="10"/>
  <c r="I50" i="10"/>
  <c r="H50" i="10"/>
  <c r="L6" i="10"/>
  <c r="H165" i="10"/>
  <c r="I165" i="10"/>
  <c r="F165" i="10"/>
  <c r="R166" i="10"/>
  <c r="I133" i="10"/>
  <c r="F133" i="10"/>
  <c r="H133" i="10"/>
  <c r="H105" i="10"/>
  <c r="F105" i="10"/>
  <c r="I105" i="10"/>
  <c r="I145" i="10"/>
  <c r="F145" i="10"/>
  <c r="H145" i="10"/>
  <c r="T69" i="10"/>
  <c r="M69" i="10"/>
  <c r="S69" i="10"/>
  <c r="P69" i="10"/>
  <c r="U69" i="10" s="1"/>
  <c r="O69" i="10"/>
  <c r="I70" i="10"/>
  <c r="H70" i="10"/>
  <c r="F70" i="10"/>
  <c r="P25" i="10"/>
  <c r="U25" i="10" s="1"/>
  <c r="S25" i="10"/>
  <c r="M25" i="10"/>
  <c r="O25" i="10"/>
  <c r="T25" i="10"/>
  <c r="S87" i="10"/>
  <c r="M87" i="10"/>
  <c r="T87" i="10"/>
  <c r="O87" i="10"/>
  <c r="P87" i="10"/>
  <c r="U87" i="10"/>
  <c r="R138" i="10"/>
  <c r="R137" i="10" s="1"/>
  <c r="F74" i="10"/>
  <c r="H74" i="10"/>
  <c r="I74" i="10"/>
  <c r="I29" i="10"/>
  <c r="F29" i="10"/>
  <c r="H29" i="10"/>
  <c r="G138" i="10"/>
  <c r="T101" i="10"/>
  <c r="U101" i="10" s="1"/>
  <c r="O101" i="10"/>
  <c r="M101" i="10"/>
  <c r="P101" i="10"/>
  <c r="S101" i="10"/>
  <c r="G143" i="10"/>
  <c r="H140" i="10"/>
  <c r="F140" i="10"/>
  <c r="I140" i="10"/>
  <c r="S36" i="10"/>
  <c r="O36" i="10"/>
  <c r="U36" i="10"/>
  <c r="M36" i="10"/>
  <c r="T36" i="10"/>
  <c r="P36" i="10"/>
  <c r="R173" i="10"/>
  <c r="D143" i="10"/>
  <c r="F144" i="10"/>
  <c r="I144" i="10"/>
  <c r="H144" i="10"/>
  <c r="S31" i="10"/>
  <c r="O31" i="10"/>
  <c r="P31" i="10"/>
  <c r="T31" i="10"/>
  <c r="U31" i="10" s="1"/>
  <c r="M31" i="10"/>
  <c r="O97" i="10"/>
  <c r="S97" i="10"/>
  <c r="T97" i="10"/>
  <c r="P97" i="10"/>
  <c r="M97" i="10"/>
  <c r="U97" i="10"/>
  <c r="K96" i="10"/>
  <c r="P141" i="10"/>
  <c r="T141" i="10"/>
  <c r="M141" i="10"/>
  <c r="S141" i="10"/>
  <c r="O141" i="10"/>
  <c r="M26" i="10"/>
  <c r="U26" i="10"/>
  <c r="S26" i="10"/>
  <c r="T26" i="10"/>
  <c r="O26" i="10"/>
  <c r="P26" i="10"/>
  <c r="F77" i="10"/>
  <c r="H77" i="10"/>
  <c r="I77" i="10"/>
  <c r="I26" i="10"/>
  <c r="H26" i="10"/>
  <c r="F26" i="10"/>
  <c r="L91" i="10"/>
  <c r="O88" i="10"/>
  <c r="P88" i="10"/>
  <c r="T88" i="10"/>
  <c r="S88" i="10"/>
  <c r="M88" i="10"/>
  <c r="G155" i="10"/>
  <c r="H52" i="10"/>
  <c r="F52" i="10"/>
  <c r="I52" i="10"/>
  <c r="G96" i="10"/>
  <c r="M14" i="10"/>
  <c r="P14" i="10"/>
  <c r="S14" i="10"/>
  <c r="K13" i="10"/>
  <c r="T14" i="10"/>
  <c r="O14" i="10"/>
  <c r="I49" i="10"/>
  <c r="F49" i="10"/>
  <c r="H49" i="10"/>
  <c r="U118" i="10"/>
  <c r="T118" i="10"/>
  <c r="S118" i="10"/>
  <c r="O118" i="10"/>
  <c r="M118" i="10"/>
  <c r="P118" i="10"/>
  <c r="T16" i="10"/>
  <c r="O16" i="10"/>
  <c r="M16" i="10"/>
  <c r="S16" i="10"/>
  <c r="P16" i="10"/>
  <c r="N6" i="10"/>
  <c r="P125" i="10"/>
  <c r="M125" i="10"/>
  <c r="T125" i="10"/>
  <c r="U125" i="10"/>
  <c r="O125" i="10"/>
  <c r="S125" i="10"/>
  <c r="F109" i="10"/>
  <c r="I109" i="10"/>
  <c r="H109" i="10"/>
  <c r="T135" i="10"/>
  <c r="U135" i="10"/>
  <c r="M135" i="10"/>
  <c r="P135" i="10"/>
  <c r="O135" i="10"/>
  <c r="S135" i="10"/>
  <c r="O86" i="10"/>
  <c r="M86" i="10"/>
  <c r="S86" i="10"/>
  <c r="T86" i="10"/>
  <c r="P86" i="10"/>
  <c r="L166" i="10"/>
  <c r="H30" i="10"/>
  <c r="I30" i="10"/>
  <c r="F30" i="10"/>
  <c r="E6" i="10"/>
  <c r="F47" i="10"/>
  <c r="H47" i="10"/>
  <c r="I47" i="10"/>
  <c r="D46" i="10"/>
  <c r="E84" i="10"/>
  <c r="F81" i="10"/>
  <c r="H81" i="10"/>
  <c r="I81" i="10"/>
  <c r="S117" i="10"/>
  <c r="O117" i="10"/>
  <c r="T117" i="10"/>
  <c r="M117" i="10"/>
  <c r="P117" i="10"/>
  <c r="U117" i="10"/>
  <c r="S140" i="10"/>
  <c r="P140" i="10"/>
  <c r="T140" i="10"/>
  <c r="M140" i="10"/>
  <c r="O140" i="10"/>
  <c r="P122" i="10"/>
  <c r="O122" i="10"/>
  <c r="S122" i="10"/>
  <c r="T122" i="10"/>
  <c r="M122" i="10"/>
  <c r="U122" i="10"/>
  <c r="F120" i="10"/>
  <c r="H120" i="10"/>
  <c r="I120" i="10"/>
  <c r="S144" i="10"/>
  <c r="O144" i="10"/>
  <c r="T144" i="10"/>
  <c r="M144" i="10"/>
  <c r="P144" i="10"/>
  <c r="K143" i="10"/>
  <c r="R84" i="10"/>
  <c r="I116" i="10"/>
  <c r="F116" i="10"/>
  <c r="H116" i="10"/>
  <c r="I153" i="10"/>
  <c r="H153" i="10"/>
  <c r="F153" i="10"/>
  <c r="H141" i="10"/>
  <c r="I141" i="10"/>
  <c r="F141" i="10"/>
  <c r="O129" i="10"/>
  <c r="P129" i="10"/>
  <c r="S129" i="10"/>
  <c r="U129" i="10"/>
  <c r="M129" i="10"/>
  <c r="T129" i="10"/>
  <c r="I127" i="10"/>
  <c r="F127" i="10"/>
  <c r="H127" i="10"/>
  <c r="F93" i="10"/>
  <c r="I93" i="10"/>
  <c r="H93" i="10"/>
  <c r="G173" i="10"/>
  <c r="F94" i="10"/>
  <c r="H94" i="10"/>
  <c r="I94" i="10"/>
  <c r="F8" i="10"/>
  <c r="H8" i="10"/>
  <c r="I8" i="10"/>
  <c r="P121" i="10"/>
  <c r="U121" i="10"/>
  <c r="T121" i="10"/>
  <c r="O121" i="10"/>
  <c r="S121" i="10"/>
  <c r="M121" i="10"/>
  <c r="F53" i="10"/>
  <c r="H53" i="10"/>
  <c r="I53" i="10"/>
  <c r="O71" i="10"/>
  <c r="P71" i="10"/>
  <c r="S71" i="10"/>
  <c r="M71" i="10"/>
  <c r="T71" i="10"/>
  <c r="K166" i="10"/>
  <c r="P167" i="10"/>
  <c r="M167" i="10"/>
  <c r="O167" i="10"/>
  <c r="S167" i="10"/>
  <c r="T167" i="10"/>
  <c r="S152" i="10"/>
  <c r="O152" i="10"/>
  <c r="M152" i="10"/>
  <c r="P152" i="10"/>
  <c r="T152" i="10"/>
  <c r="I62" i="10"/>
  <c r="F62" i="10"/>
  <c r="H62" i="10"/>
  <c r="I89" i="10"/>
  <c r="F89" i="10"/>
  <c r="H89" i="10"/>
  <c r="R150" i="10"/>
  <c r="M34" i="10"/>
  <c r="T34" i="10"/>
  <c r="P34" i="10"/>
  <c r="U34" i="10"/>
  <c r="O34" i="10"/>
  <c r="S34" i="10"/>
  <c r="H124" i="10"/>
  <c r="F124" i="10"/>
  <c r="I124" i="10"/>
  <c r="E67" i="10"/>
  <c r="E55" i="10" s="1"/>
  <c r="E173" i="10"/>
  <c r="P109" i="10"/>
  <c r="S109" i="10"/>
  <c r="T109" i="10"/>
  <c r="M109" i="10"/>
  <c r="O109" i="10"/>
  <c r="U109" i="10"/>
  <c r="T66" i="10"/>
  <c r="M66" i="10"/>
  <c r="S66" i="10"/>
  <c r="U66" i="10"/>
  <c r="P66" i="10"/>
  <c r="O66" i="10"/>
  <c r="P21" i="10"/>
  <c r="M21" i="10"/>
  <c r="O21" i="10"/>
  <c r="K20" i="10"/>
  <c r="T21" i="10"/>
  <c r="U21" i="10"/>
  <c r="S21" i="10"/>
  <c r="H157" i="10"/>
  <c r="I157" i="10"/>
  <c r="F157" i="10"/>
  <c r="T76" i="10"/>
  <c r="U76" i="10"/>
  <c r="O76" i="10"/>
  <c r="M76" i="10"/>
  <c r="S76" i="10"/>
  <c r="P76" i="10"/>
  <c r="N84" i="10"/>
  <c r="M47" i="10"/>
  <c r="O47" i="10"/>
  <c r="S47" i="10"/>
  <c r="U47" i="10"/>
  <c r="K46" i="10"/>
  <c r="P47" i="10"/>
  <c r="T47" i="10"/>
  <c r="I119" i="10"/>
  <c r="H119" i="10"/>
  <c r="F119" i="10"/>
  <c r="H54" i="10"/>
  <c r="I54" i="10"/>
  <c r="F54" i="10"/>
  <c r="F164" i="10"/>
  <c r="H164" i="10"/>
  <c r="I164" i="10"/>
  <c r="S43" i="10"/>
  <c r="T43" i="10"/>
  <c r="O43" i="10"/>
  <c r="U43" i="10"/>
  <c r="P43" i="10"/>
  <c r="M43" i="10"/>
  <c r="S164" i="10"/>
  <c r="O164" i="10"/>
  <c r="P164" i="10"/>
  <c r="M164" i="10"/>
  <c r="T164" i="10"/>
  <c r="H78" i="10"/>
  <c r="F78" i="10"/>
  <c r="I78" i="10"/>
  <c r="O54" i="10"/>
  <c r="M54" i="10"/>
  <c r="P54" i="10"/>
  <c r="T54" i="10"/>
  <c r="S54" i="10"/>
  <c r="I23" i="10"/>
  <c r="F23" i="10"/>
  <c r="H23" i="10"/>
  <c r="O9" i="10"/>
  <c r="M9" i="10"/>
  <c r="P9" i="10"/>
  <c r="T9" i="10"/>
  <c r="S9" i="10"/>
  <c r="H59" i="10"/>
  <c r="I59" i="10"/>
  <c r="F59" i="10"/>
  <c r="M133" i="10"/>
  <c r="O133" i="10"/>
  <c r="P133" i="10"/>
  <c r="U133" i="10"/>
  <c r="S133" i="10"/>
  <c r="T133" i="10"/>
  <c r="I71" i="10"/>
  <c r="F71" i="10"/>
  <c r="H71" i="10"/>
  <c r="E155" i="10"/>
  <c r="D150" i="10"/>
  <c r="I151" i="10"/>
  <c r="H151" i="10"/>
  <c r="F151" i="10"/>
  <c r="M106" i="10"/>
  <c r="P106" i="10"/>
  <c r="U106" i="10"/>
  <c r="O106" i="10"/>
  <c r="S106" i="10"/>
  <c r="T106" i="10"/>
  <c r="I42" i="10"/>
  <c r="H42" i="10"/>
  <c r="F42" i="10"/>
  <c r="S165" i="10"/>
  <c r="M165" i="10"/>
  <c r="T165" i="10"/>
  <c r="O165" i="10"/>
  <c r="P165" i="10"/>
  <c r="L155" i="10"/>
  <c r="T139" i="10"/>
  <c r="P139" i="10"/>
  <c r="M139" i="10"/>
  <c r="S139" i="10"/>
  <c r="K138" i="10"/>
  <c r="O139" i="10"/>
  <c r="F139" i="10"/>
  <c r="D138" i="10"/>
  <c r="I139" i="10"/>
  <c r="H139" i="10"/>
  <c r="N13" i="10"/>
  <c r="R20" i="10"/>
  <c r="H163" i="10"/>
  <c r="I163" i="10"/>
  <c r="F163" i="10"/>
  <c r="D162" i="10"/>
  <c r="F32" i="10"/>
  <c r="I32" i="10"/>
  <c r="H32" i="10"/>
  <c r="E143" i="10"/>
  <c r="E20" i="10"/>
  <c r="H98" i="10"/>
  <c r="I98" i="10"/>
  <c r="F98" i="10"/>
  <c r="O116" i="10"/>
  <c r="S116" i="10"/>
  <c r="P116" i="10"/>
  <c r="T116" i="10"/>
  <c r="M116" i="10"/>
  <c r="U116" i="10"/>
  <c r="P65" i="10"/>
  <c r="O65" i="10"/>
  <c r="M65" i="10"/>
  <c r="S65" i="10"/>
  <c r="T65" i="10"/>
  <c r="U65" i="10" s="1"/>
  <c r="N138" i="10"/>
  <c r="I18" i="10"/>
  <c r="F18" i="10"/>
  <c r="H18" i="10"/>
  <c r="P93" i="10"/>
  <c r="T93" i="10"/>
  <c r="O93" i="10"/>
  <c r="M93" i="10"/>
  <c r="S93" i="10"/>
  <c r="O11" i="10"/>
  <c r="M11" i="10"/>
  <c r="P11" i="10"/>
  <c r="T11" i="10"/>
  <c r="S11" i="10"/>
  <c r="M80" i="10"/>
  <c r="U80" i="10"/>
  <c r="O80" i="10"/>
  <c r="T80" i="10"/>
  <c r="S80" i="10"/>
  <c r="P80" i="10"/>
  <c r="I134" i="10"/>
  <c r="F134" i="10"/>
  <c r="H134" i="10"/>
  <c r="S113" i="10"/>
  <c r="U113" i="10"/>
  <c r="T113" i="10"/>
  <c r="P113" i="10"/>
  <c r="M113" i="10"/>
  <c r="O113" i="10"/>
  <c r="M114" i="10"/>
  <c r="P114" i="10"/>
  <c r="S114" i="10"/>
  <c r="U114" i="10"/>
  <c r="T114" i="10"/>
  <c r="O114" i="10"/>
  <c r="I57" i="10"/>
  <c r="F57" i="10"/>
  <c r="H57" i="10"/>
  <c r="F117" i="10"/>
  <c r="I117" i="10"/>
  <c r="H117" i="10"/>
  <c r="O134" i="10"/>
  <c r="U134" i="10"/>
  <c r="S134" i="10"/>
  <c r="P134" i="10"/>
  <c r="M134" i="10"/>
  <c r="T134" i="10"/>
  <c r="H156" i="10"/>
  <c r="D155" i="10"/>
  <c r="F156" i="10"/>
  <c r="I156" i="10"/>
  <c r="P126" i="10"/>
  <c r="S126" i="10"/>
  <c r="O126" i="10"/>
  <c r="U126" i="10"/>
  <c r="T126" i="10"/>
  <c r="M126" i="10"/>
  <c r="O94" i="10"/>
  <c r="P94" i="10"/>
  <c r="T94" i="10"/>
  <c r="M94" i="10"/>
  <c r="S94" i="10"/>
  <c r="P64" i="10"/>
  <c r="S64" i="10"/>
  <c r="T64" i="10"/>
  <c r="M64" i="10"/>
  <c r="O64" i="10"/>
  <c r="H72" i="10"/>
  <c r="I72" i="10"/>
  <c r="F72" i="10"/>
  <c r="I65" i="10"/>
  <c r="F65" i="10"/>
  <c r="H65" i="10"/>
  <c r="I10" i="10"/>
  <c r="F10" i="10"/>
  <c r="H10" i="10"/>
  <c r="T89" i="10"/>
  <c r="S89" i="10"/>
  <c r="P89" i="10"/>
  <c r="M89" i="10"/>
  <c r="O89" i="10"/>
  <c r="I114" i="10"/>
  <c r="F114" i="10"/>
  <c r="H114" i="10"/>
  <c r="H11" i="10"/>
  <c r="I11" i="10"/>
  <c r="F11" i="10"/>
  <c r="P57" i="10"/>
  <c r="S57" i="10"/>
  <c r="M57" i="10"/>
  <c r="U57" i="10"/>
  <c r="T57" i="10"/>
  <c r="O57" i="10"/>
  <c r="N91" i="10"/>
  <c r="L138" i="10"/>
  <c r="F37" i="10"/>
  <c r="I37" i="10"/>
  <c r="H37" i="10"/>
  <c r="H7" i="10"/>
  <c r="F7" i="10"/>
  <c r="D6" i="10"/>
  <c r="I7" i="10"/>
  <c r="S157" i="10"/>
  <c r="M157" i="10"/>
  <c r="T157" i="10"/>
  <c r="O157" i="10"/>
  <c r="P157" i="10"/>
  <c r="M107" i="10"/>
  <c r="P107" i="10"/>
  <c r="O107" i="10"/>
  <c r="U107" i="10"/>
  <c r="T107" i="10"/>
  <c r="S107" i="10"/>
  <c r="I31" i="10"/>
  <c r="H31" i="10"/>
  <c r="F31" i="10"/>
  <c r="O131" i="10"/>
  <c r="M131" i="10"/>
  <c r="T131" i="10"/>
  <c r="S131" i="10"/>
  <c r="P131" i="10"/>
  <c r="U131" i="10"/>
  <c r="I142" i="10"/>
  <c r="F142" i="10"/>
  <c r="H142" i="10"/>
  <c r="M29" i="10"/>
  <c r="S29" i="10"/>
  <c r="T29" i="10"/>
  <c r="O29" i="10"/>
  <c r="P29" i="10"/>
  <c r="O62" i="10"/>
  <c r="M62" i="10"/>
  <c r="P62" i="10"/>
  <c r="T62" i="10"/>
  <c r="S62" i="10"/>
  <c r="M53" i="10"/>
  <c r="S53" i="10"/>
  <c r="T53" i="10"/>
  <c r="O53" i="10"/>
  <c r="P53" i="10"/>
  <c r="N173" i="10"/>
  <c r="H17" i="10"/>
  <c r="I17" i="10"/>
  <c r="F17" i="10"/>
  <c r="H35" i="10"/>
  <c r="I35" i="10"/>
  <c r="F35" i="10"/>
  <c r="P153" i="10"/>
  <c r="T153" i="10"/>
  <c r="S153" i="10"/>
  <c r="O153" i="10"/>
  <c r="M153" i="10"/>
  <c r="L20" i="10"/>
  <c r="P112" i="10"/>
  <c r="U112" i="10"/>
  <c r="M112" i="10"/>
  <c r="T112" i="10"/>
  <c r="O112" i="10"/>
  <c r="S112" i="10"/>
  <c r="H95" i="10"/>
  <c r="I95" i="10"/>
  <c r="F95" i="10"/>
  <c r="R162" i="10"/>
  <c r="F87" i="10"/>
  <c r="I87" i="10"/>
  <c r="H87" i="10"/>
  <c r="P100" i="10"/>
  <c r="O100" i="10"/>
  <c r="T100" i="10"/>
  <c r="M100" i="10"/>
  <c r="S100" i="10"/>
  <c r="I76" i="10"/>
  <c r="H76" i="10"/>
  <c r="F76" i="10"/>
  <c r="L143" i="10"/>
  <c r="L173" i="10"/>
  <c r="T124" i="10"/>
  <c r="P124" i="10"/>
  <c r="U124" i="10"/>
  <c r="O124" i="10"/>
  <c r="S124" i="10"/>
  <c r="M124" i="10"/>
  <c r="M18" i="10"/>
  <c r="P18" i="10"/>
  <c r="S18" i="10"/>
  <c r="O18" i="10"/>
  <c r="T18" i="10"/>
  <c r="O10" i="10"/>
  <c r="S10" i="10"/>
  <c r="P10" i="10"/>
  <c r="M10" i="10"/>
  <c r="T10" i="10"/>
  <c r="U10" i="10"/>
  <c r="T27" i="10"/>
  <c r="U27" i="10"/>
  <c r="M27" i="10"/>
  <c r="S27" i="10"/>
  <c r="P27" i="10"/>
  <c r="O27" i="10"/>
  <c r="P37" i="10"/>
  <c r="U37" i="10"/>
  <c r="M37" i="10"/>
  <c r="T37" i="10"/>
  <c r="O37" i="10"/>
  <c r="S37" i="10"/>
  <c r="O175" i="10"/>
  <c r="P175" i="10"/>
  <c r="S175" i="10"/>
  <c r="M175" i="10"/>
  <c r="T175" i="10"/>
  <c r="S85" i="10"/>
  <c r="T85" i="10"/>
  <c r="P85" i="10"/>
  <c r="U85" i="10"/>
  <c r="O85" i="10"/>
  <c r="K84" i="10"/>
  <c r="M85" i="10"/>
  <c r="F122" i="10"/>
  <c r="H122" i="10"/>
  <c r="I122" i="10"/>
  <c r="S79" i="10"/>
  <c r="M79" i="10"/>
  <c r="T79" i="10"/>
  <c r="U79" i="10"/>
  <c r="O79" i="10"/>
  <c r="P79" i="10"/>
  <c r="E96" i="10"/>
  <c r="I9" i="10"/>
  <c r="H9" i="10"/>
  <c r="F9" i="10"/>
  <c r="E138" i="10"/>
  <c r="T81" i="10"/>
  <c r="O81" i="10"/>
  <c r="S81" i="10"/>
  <c r="U81" i="10"/>
  <c r="P81" i="10"/>
  <c r="M81" i="10"/>
  <c r="K173" i="10"/>
  <c r="O174" i="10"/>
  <c r="T174" i="10"/>
  <c r="S174" i="10"/>
  <c r="P174" i="10"/>
  <c r="M174" i="10"/>
  <c r="G6" i="10"/>
  <c r="S95" i="10"/>
  <c r="T95" i="10"/>
  <c r="O95" i="10"/>
  <c r="P95" i="10"/>
  <c r="M95" i="10"/>
  <c r="L162" i="10"/>
  <c r="I25" i="10"/>
  <c r="H25" i="10"/>
  <c r="F25" i="10"/>
  <c r="I63" i="10"/>
  <c r="F63" i="10"/>
  <c r="H63" i="10"/>
  <c r="N67" i="10"/>
  <c r="N55" i="10" s="1"/>
  <c r="H174" i="10"/>
  <c r="F174" i="10"/>
  <c r="D173" i="10"/>
  <c r="H173" i="10" s="1"/>
  <c r="I174" i="10"/>
  <c r="M51" i="10"/>
  <c r="P51" i="10"/>
  <c r="T51" i="10"/>
  <c r="S51" i="10"/>
  <c r="O51" i="10"/>
  <c r="M52" i="10"/>
  <c r="S52" i="10"/>
  <c r="P52" i="10"/>
  <c r="U52" i="10" s="1"/>
  <c r="T52" i="10"/>
  <c r="O52" i="10"/>
  <c r="M50" i="10"/>
  <c r="T50" i="10"/>
  <c r="S50" i="10"/>
  <c r="O50" i="10"/>
  <c r="P50" i="10"/>
  <c r="F168" i="10"/>
  <c r="H168" i="10"/>
  <c r="I168" i="10"/>
  <c r="T58" i="10"/>
  <c r="O58" i="10"/>
  <c r="S58" i="10"/>
  <c r="P58" i="10"/>
  <c r="M58" i="10"/>
  <c r="R13" i="10"/>
  <c r="G162" i="10"/>
  <c r="H125" i="10"/>
  <c r="F125" i="10"/>
  <c r="I125" i="10"/>
  <c r="T102" i="10"/>
  <c r="M102" i="10"/>
  <c r="P102" i="10"/>
  <c r="O102" i="10"/>
  <c r="S102" i="10"/>
  <c r="U102" i="10"/>
  <c r="H107" i="10"/>
  <c r="I107" i="10"/>
  <c r="F107" i="10"/>
  <c r="F51" i="10"/>
  <c r="H51" i="10"/>
  <c r="I51" i="10"/>
  <c r="M17" i="10"/>
  <c r="T17" i="10"/>
  <c r="O17" i="10"/>
  <c r="S17" i="10"/>
  <c r="P17" i="10"/>
  <c r="K91" i="10"/>
  <c r="O92" i="10"/>
  <c r="P92" i="10"/>
  <c r="S92" i="10"/>
  <c r="T92" i="10"/>
  <c r="M92" i="10"/>
  <c r="U92" i="10"/>
  <c r="T39" i="10"/>
  <c r="O39" i="10"/>
  <c r="P39" i="10"/>
  <c r="M39" i="10"/>
  <c r="U39" i="10"/>
  <c r="S39" i="10"/>
  <c r="H43" i="10"/>
  <c r="F43" i="10"/>
  <c r="I43" i="10"/>
  <c r="H103" i="10"/>
  <c r="I103" i="10"/>
  <c r="F103" i="10"/>
  <c r="H85" i="10"/>
  <c r="F85" i="10"/>
  <c r="D84" i="10"/>
  <c r="I85" i="10"/>
  <c r="M154" i="10"/>
  <c r="O154" i="10"/>
  <c r="P154" i="10"/>
  <c r="S154" i="10"/>
  <c r="T154" i="10"/>
  <c r="F61" i="10"/>
  <c r="H61" i="10"/>
  <c r="I61" i="10"/>
  <c r="R155" i="10"/>
  <c r="N20" i="10"/>
  <c r="O123" i="10"/>
  <c r="M123" i="10"/>
  <c r="S123" i="10"/>
  <c r="P123" i="10"/>
  <c r="U123" i="10"/>
  <c r="T123" i="10"/>
  <c r="I102" i="10"/>
  <c r="H102" i="10"/>
  <c r="F102" i="10"/>
  <c r="U58" i="10" l="1"/>
  <c r="U29" i="10"/>
  <c r="S138" i="10"/>
  <c r="U75" i="10"/>
  <c r="U49" i="10"/>
  <c r="U95" i="10"/>
  <c r="U15" i="10"/>
  <c r="L137" i="10"/>
  <c r="U100" i="10"/>
  <c r="U51" i="10"/>
  <c r="U71" i="10"/>
  <c r="U88" i="10"/>
  <c r="U19" i="10"/>
  <c r="U7" i="10"/>
  <c r="U56" i="10"/>
  <c r="I84" i="10"/>
  <c r="P91" i="10"/>
  <c r="P84" i="10"/>
  <c r="U89" i="10"/>
  <c r="U54" i="10"/>
  <c r="H46" i="10"/>
  <c r="N149" i="10"/>
  <c r="U64" i="10"/>
  <c r="U8" i="10"/>
  <c r="F84" i="10"/>
  <c r="U18" i="10"/>
  <c r="U86" i="10"/>
  <c r="M91" i="10"/>
  <c r="U17" i="10"/>
  <c r="F173" i="10"/>
  <c r="M173" i="10"/>
  <c r="M84" i="10"/>
  <c r="I143" i="10"/>
  <c r="G137" i="10"/>
  <c r="U90" i="10"/>
  <c r="U16" i="10"/>
  <c r="H84" i="10"/>
  <c r="T173" i="10"/>
  <c r="F155" i="10"/>
  <c r="U12" i="10"/>
  <c r="T91" i="10"/>
  <c r="U91" i="10" s="1"/>
  <c r="N45" i="10"/>
  <c r="P173" i="10"/>
  <c r="T84" i="10"/>
  <c r="U84" i="10" s="1"/>
  <c r="U53" i="10"/>
  <c r="U62" i="10"/>
  <c r="U11" i="10"/>
  <c r="U22" i="10"/>
  <c r="U60" i="10"/>
  <c r="I173" i="10"/>
  <c r="S173" i="10"/>
  <c r="O173" i="10"/>
  <c r="E83" i="10"/>
  <c r="S84" i="10"/>
  <c r="O84" i="10"/>
  <c r="I6" i="10"/>
  <c r="F6" i="10"/>
  <c r="H162" i="10"/>
  <c r="O162" i="10"/>
  <c r="I162" i="10"/>
  <c r="H138" i="10"/>
  <c r="O138" i="10"/>
  <c r="M138" i="10"/>
  <c r="F150" i="10"/>
  <c r="I150" i="10"/>
  <c r="P46" i="10"/>
  <c r="T20" i="10"/>
  <c r="P20" i="10"/>
  <c r="U20" i="10" s="1"/>
  <c r="E45" i="10"/>
  <c r="R149" i="10"/>
  <c r="M166" i="10"/>
  <c r="S166" i="10"/>
  <c r="K161" i="10"/>
  <c r="K137" i="10"/>
  <c r="S137" i="10" s="1"/>
  <c r="S143" i="10"/>
  <c r="M143" i="10"/>
  <c r="I46" i="10"/>
  <c r="F46" i="10"/>
  <c r="O13" i="10"/>
  <c r="S13" i="10"/>
  <c r="P13" i="10"/>
  <c r="G83" i="10"/>
  <c r="P96" i="10"/>
  <c r="H143" i="10"/>
  <c r="D137" i="10"/>
  <c r="R83" i="10"/>
  <c r="S150" i="10"/>
  <c r="O150" i="10"/>
  <c r="K149" i="10"/>
  <c r="N137" i="10"/>
  <c r="G149" i="10"/>
  <c r="L83" i="10"/>
  <c r="R45" i="10"/>
  <c r="S162" i="10"/>
  <c r="L45" i="10"/>
  <c r="D55" i="10"/>
  <c r="H67" i="10"/>
  <c r="F67" i="10"/>
  <c r="F55" i="10" s="1"/>
  <c r="H166" i="10"/>
  <c r="D161" i="10"/>
  <c r="O166" i="10"/>
  <c r="F166" i="10"/>
  <c r="F13" i="10"/>
  <c r="I91" i="10"/>
  <c r="H91" i="10"/>
  <c r="F96" i="10"/>
  <c r="D83" i="10"/>
  <c r="H83" i="10" s="1"/>
  <c r="H96" i="10"/>
  <c r="T155" i="10"/>
  <c r="O6" i="10"/>
  <c r="S6" i="10"/>
  <c r="I20" i="10"/>
  <c r="F20" i="10"/>
  <c r="U68" i="10"/>
  <c r="T67" i="10"/>
  <c r="T55" i="10" s="1"/>
  <c r="P67" i="10"/>
  <c r="P55" i="10" s="1"/>
  <c r="O91" i="10"/>
  <c r="S91" i="10"/>
  <c r="N5" i="10"/>
  <c r="U50" i="10"/>
  <c r="L5" i="10"/>
  <c r="G5" i="10"/>
  <c r="H6" i="10"/>
  <c r="U94" i="10"/>
  <c r="I155" i="10"/>
  <c r="O155" i="10"/>
  <c r="H155" i="10"/>
  <c r="U93" i="10"/>
  <c r="E5" i="10"/>
  <c r="E137" i="10"/>
  <c r="F162" i="10"/>
  <c r="R5" i="10"/>
  <c r="I138" i="10"/>
  <c r="F138" i="10"/>
  <c r="P138" i="10"/>
  <c r="D149" i="10"/>
  <c r="H150" i="10"/>
  <c r="U9" i="10"/>
  <c r="T46" i="10"/>
  <c r="S46" i="10"/>
  <c r="O46" i="10"/>
  <c r="M46" i="10"/>
  <c r="S20" i="10"/>
  <c r="O20" i="10"/>
  <c r="K5" i="10"/>
  <c r="M20" i="10"/>
  <c r="T166" i="10"/>
  <c r="P166" i="10"/>
  <c r="P143" i="10"/>
  <c r="T143" i="10"/>
  <c r="T138" i="10" s="1"/>
  <c r="T137" i="10" s="1"/>
  <c r="L161" i="10"/>
  <c r="U14" i="10"/>
  <c r="T13" i="10"/>
  <c r="M13" i="10"/>
  <c r="K83" i="10"/>
  <c r="S96" i="10"/>
  <c r="O96" i="10"/>
  <c r="M96" i="10"/>
  <c r="T96" i="10"/>
  <c r="F143" i="10"/>
  <c r="R161" i="10"/>
  <c r="W10" i="10"/>
  <c r="M150" i="10"/>
  <c r="P150" i="10"/>
  <c r="T150" i="10"/>
  <c r="L149" i="10"/>
  <c r="G161" i="10"/>
  <c r="N161" i="10"/>
  <c r="G45" i="10"/>
  <c r="M162" i="10"/>
  <c r="T162" i="10"/>
  <c r="P162" i="10"/>
  <c r="I67" i="10"/>
  <c r="I55" i="10" s="1"/>
  <c r="E149" i="10"/>
  <c r="E161" i="10"/>
  <c r="I166" i="10"/>
  <c r="I13" i="10"/>
  <c r="F91" i="10"/>
  <c r="I96" i="10"/>
  <c r="U32" i="10"/>
  <c r="S155" i="10"/>
  <c r="M155" i="10"/>
  <c r="P155" i="10"/>
  <c r="T6" i="10"/>
  <c r="W9" i="10" s="1"/>
  <c r="Z7" i="10"/>
  <c r="AA7" i="10"/>
  <c r="P6" i="10"/>
  <c r="M6" i="10"/>
  <c r="D5" i="10"/>
  <c r="H20" i="10"/>
  <c r="M67" i="10"/>
  <c r="M55" i="10" s="1"/>
  <c r="O67" i="10"/>
  <c r="S67" i="10"/>
  <c r="K55" i="10"/>
  <c r="N83" i="10"/>
  <c r="F137" i="10" l="1"/>
  <c r="I137" i="10"/>
  <c r="I161" i="10"/>
  <c r="U46" i="10"/>
  <c r="I83" i="10"/>
  <c r="M83" i="10"/>
  <c r="I45" i="10"/>
  <c r="L147" i="10"/>
  <c r="L159" i="10" s="1"/>
  <c r="L170" i="10" s="1"/>
  <c r="L172" i="10" s="1"/>
  <c r="F149" i="10"/>
  <c r="U67" i="10"/>
  <c r="M45" i="10"/>
  <c r="U13" i="10"/>
  <c r="R147" i="10"/>
  <c r="R159" i="10" s="1"/>
  <c r="R170" i="10" s="1"/>
  <c r="R172" i="10" s="1"/>
  <c r="U6" i="10"/>
  <c r="E147" i="10"/>
  <c r="E159" i="10" s="1"/>
  <c r="E170" i="10" s="1"/>
  <c r="E172" i="10" s="1"/>
  <c r="H5" i="10"/>
  <c r="M149" i="10"/>
  <c r="T83" i="10"/>
  <c r="U83" i="10" s="1"/>
  <c r="U96" i="10"/>
  <c r="T161" i="10"/>
  <c r="M5" i="10"/>
  <c r="S5" i="10"/>
  <c r="O5" i="10"/>
  <c r="G147" i="10"/>
  <c r="G159" i="10" s="1"/>
  <c r="G170" i="10" s="1"/>
  <c r="G172" i="10" s="1"/>
  <c r="N147" i="10"/>
  <c r="N159" i="10" s="1"/>
  <c r="N170" i="10" s="1"/>
  <c r="N172" i="10" s="1"/>
  <c r="T45" i="10"/>
  <c r="F5" i="10"/>
  <c r="F83" i="10"/>
  <c r="F161" i="10"/>
  <c r="H161" i="10"/>
  <c r="O161" i="10"/>
  <c r="F45" i="10"/>
  <c r="H55" i="10"/>
  <c r="D45" i="10"/>
  <c r="H45" i="10" s="1"/>
  <c r="S149" i="10"/>
  <c r="P149" i="10"/>
  <c r="O149" i="10"/>
  <c r="H137" i="10"/>
  <c r="O137" i="10"/>
  <c r="P83" i="10"/>
  <c r="P5" i="10"/>
  <c r="S55" i="10"/>
  <c r="O55" i="10"/>
  <c r="K45" i="10"/>
  <c r="U55" i="10"/>
  <c r="O83" i="10"/>
  <c r="S83" i="10"/>
  <c r="P161" i="10"/>
  <c r="I149" i="10"/>
  <c r="H149" i="10"/>
  <c r="P137" i="10"/>
  <c r="P45" i="10"/>
  <c r="I5" i="10"/>
  <c r="T149" i="10"/>
  <c r="S161" i="10"/>
  <c r="M161" i="10"/>
  <c r="T5" i="10"/>
  <c r="M137" i="10"/>
  <c r="T147" i="10" l="1"/>
  <c r="S45" i="10"/>
  <c r="O45" i="10"/>
  <c r="U45" i="10"/>
  <c r="T159" i="10"/>
  <c r="T170" i="10" s="1"/>
  <c r="T172" i="10" s="1"/>
  <c r="U5" i="10"/>
  <c r="D147" i="10"/>
  <c r="U149" i="10"/>
  <c r="K147" i="10"/>
  <c r="K159" i="10" l="1"/>
  <c r="S147" i="10"/>
  <c r="M147" i="10"/>
  <c r="P147" i="10"/>
  <c r="U147" i="10" s="1"/>
  <c r="O147" i="10"/>
  <c r="H147" i="10"/>
  <c r="F147" i="10"/>
  <c r="I147" i="10"/>
  <c r="D159" i="10"/>
  <c r="D170" i="10" l="1"/>
  <c r="H159" i="10"/>
  <c r="I159" i="10"/>
  <c r="F159" i="10"/>
  <c r="O159" i="10"/>
  <c r="M159" i="10"/>
  <c r="P159" i="10"/>
  <c r="S159" i="10"/>
  <c r="K170" i="10"/>
  <c r="S170" i="10" l="1"/>
  <c r="M170" i="10"/>
  <c r="M172" i="10" s="1"/>
  <c r="P170" i="10"/>
  <c r="P172" i="10" s="1"/>
  <c r="O170" i="10"/>
  <c r="K172" i="10"/>
  <c r="D172" i="10"/>
  <c r="H172" i="10" s="1"/>
  <c r="H170" i="10"/>
  <c r="I170" i="10"/>
  <c r="I172" i="10" s="1"/>
  <c r="F170" i="10"/>
  <c r="F172" i="10" s="1"/>
  <c r="S172" i="10" l="1"/>
  <c r="O172" i="10"/>
</calcChain>
</file>

<file path=xl/comments1.xml><?xml version="1.0" encoding="utf-8"?>
<comments xmlns="http://schemas.openxmlformats.org/spreadsheetml/2006/main">
  <authors>
    <author>BESSIN Julien</author>
  </authors>
  <commentList>
    <comment ref="D2" authorId="0" shapeId="0">
      <text>
        <r>
          <rPr>
            <sz val="9"/>
            <color indexed="81"/>
            <rFont val="Tahoma"/>
            <family val="2"/>
          </rPr>
          <t xml:space="preserve">Indicateur de référence
</t>
        </r>
      </text>
    </comment>
    <comment ref="K2" authorId="0" shapeId="0">
      <text>
        <r>
          <rPr>
            <sz val="9"/>
            <color indexed="81"/>
            <rFont val="Tahoma"/>
            <family val="2"/>
          </rPr>
          <t>Nom Table de référence</t>
        </r>
      </text>
    </comment>
    <comment ref="B14" authorId="0" shapeId="0">
      <text>
        <r>
          <rPr>
            <b/>
            <sz val="9"/>
            <color indexed="81"/>
            <rFont val="Tahoma"/>
            <family val="2"/>
          </rPr>
          <t>ATTENTION :
Somme.si.ens sur des comptes commençant par un "6"
=&gt; Pas de signe devant la formul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14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=SOMME.SI.ENS(CUMUL_REEL;INDIRECT("CUMUL_"&amp;$K$2);$D$2;CUMUL_COMPTE;$A14)
CUMUL_REEL = N_Balance_cumul!F:F
INDIRECT("CUMUL_"&amp;$K$2) = CUMUL_ETS = N_Balance_cumul!A:A
C'est le critère K2 qui est variable, et qui determine dans quelle plage nommée il doit aller chercher l'information
CUMUL_COMPTE =  N_Balance_cumul!B:B</t>
        </r>
      </text>
    </comment>
    <comment ref="B23" authorId="0" shapeId="0">
      <text>
        <r>
          <rPr>
            <b/>
            <sz val="9"/>
            <color indexed="81"/>
            <rFont val="Tahoma"/>
            <family val="2"/>
          </rPr>
          <t>ATTENTION : 
Somme.si.ens sur des comptes commençant par un "7"
=&gt; Signe "-" devant la formule pour le Réel / Réel N-1
=&gt; Pas de signe pour le BP2019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<sst xmlns="http://schemas.openxmlformats.org/spreadsheetml/2006/main" count="5798" uniqueCount="946">
  <si>
    <t>CUMUL</t>
  </si>
  <si>
    <t>Réel</t>
  </si>
  <si>
    <t>BP2019</t>
  </si>
  <si>
    <t>Energies</t>
  </si>
  <si>
    <t xml:space="preserve">          60611000 EAU &amp; ASSAINISSEMENT</t>
  </si>
  <si>
    <t xml:space="preserve">          60612000 ENERGIE - ELECTRICITE</t>
  </si>
  <si>
    <t xml:space="preserve">          60613000 GAZ - AUTRES FOUR N/STOCK</t>
  </si>
  <si>
    <t xml:space="preserve">          60613100 FIOUL</t>
  </si>
  <si>
    <t xml:space="preserve">          60621000 COMBUSTIBLES</t>
  </si>
  <si>
    <t xml:space="preserve">          60621100 CARBURANTS</t>
  </si>
  <si>
    <t>Fournitures diverses</t>
  </si>
  <si>
    <t xml:space="preserve">          60623000 FOURNITURES ATELIER</t>
  </si>
  <si>
    <t xml:space="preserve">          60624000 FOURNITURES ADMINISTRATIVES</t>
  </si>
  <si>
    <t xml:space="preserve">          60626000 FOURNITURES HOTELIERES</t>
  </si>
  <si>
    <t xml:space="preserve">          60626300 HABILLEMENT</t>
  </si>
  <si>
    <t xml:space="preserve">          60626400 LINGE DE MAISON -COUCHER</t>
  </si>
  <si>
    <t>Honoraires</t>
  </si>
  <si>
    <t xml:space="preserve">          62210000 RECRUTEMENT DU PERSONNEL</t>
  </si>
  <si>
    <t xml:space="preserve">          62261000 HONORAIRES D'AVOCATS</t>
  </si>
  <si>
    <t xml:space="preserve">          62262000 HONORAIRES D'EXP COMPTABLE</t>
  </si>
  <si>
    <t xml:space="preserve">          62263000 HONORAIRES COMMISSAIRES AUX CPTES</t>
  </si>
  <si>
    <t xml:space="preserve">          62270000 FRAIS D'ACTES &amp; CONTENTIEUX</t>
  </si>
  <si>
    <t xml:space="preserve">          62280000 A. REMUNER &amp; HONORAIRES</t>
  </si>
  <si>
    <t xml:space="preserve">          62281000 PRESTA. SERVICE SOCIAL DU TRAVAIL</t>
  </si>
  <si>
    <t>Amortissements</t>
  </si>
  <si>
    <t xml:space="preserve">          68111000 D.A.P IMMOBILISATIONS INCORPORELLES</t>
  </si>
  <si>
    <t xml:space="preserve">          68112500 DOTA AMORTIS.MAT/OUTILL</t>
  </si>
  <si>
    <t xml:space="preserve">          68112700 DOTA AMORTIS.MAT.INFORM</t>
  </si>
  <si>
    <t xml:space="preserve">          68112300 DOTA AMORTIS.BATIMENTS</t>
  </si>
  <si>
    <t xml:space="preserve">          68112400 DOTA AMORTIS.BATIMENTS SOL AUTRUI</t>
  </si>
  <si>
    <t xml:space="preserve">          68112800 DOTA AMORTIS.A.IMMO CORPO</t>
  </si>
  <si>
    <t>Véhicules</t>
  </si>
  <si>
    <t xml:space="preserve">          61552000 ENTRETIEN MAT TRANSPORT</t>
  </si>
  <si>
    <t xml:space="preserve">          61353000 LOCATION MAT TRANSPORT</t>
  </si>
  <si>
    <t xml:space="preserve">          61630000 ASSURANCE MAT.TRANSPORT</t>
  </si>
  <si>
    <t xml:space="preserve">          66112000 INTERETS EMPRUNTS VEHICUL</t>
  </si>
  <si>
    <t>N°Dossier</t>
  </si>
  <si>
    <t>0100</t>
  </si>
  <si>
    <t>0200</t>
  </si>
  <si>
    <t>0400</t>
  </si>
  <si>
    <t>0500</t>
  </si>
  <si>
    <t>0600</t>
  </si>
  <si>
    <t>0700</t>
  </si>
  <si>
    <t>0704</t>
  </si>
  <si>
    <t>0800</t>
  </si>
  <si>
    <t>0901</t>
  </si>
  <si>
    <t>0904</t>
  </si>
  <si>
    <t>1001</t>
  </si>
  <si>
    <t>1100</t>
  </si>
  <si>
    <t>1200</t>
  </si>
  <si>
    <t>1300</t>
  </si>
  <si>
    <t>1405</t>
  </si>
  <si>
    <t>1600</t>
  </si>
  <si>
    <t>1700</t>
  </si>
  <si>
    <t>2000</t>
  </si>
  <si>
    <t>2100</t>
  </si>
  <si>
    <t>2200</t>
  </si>
  <si>
    <t>2300</t>
  </si>
  <si>
    <t>2401</t>
  </si>
  <si>
    <t>2402</t>
  </si>
  <si>
    <t>2500</t>
  </si>
  <si>
    <t>2605</t>
  </si>
  <si>
    <t>2606</t>
  </si>
  <si>
    <t>2625</t>
  </si>
  <si>
    <t>2626</t>
  </si>
  <si>
    <t>2705</t>
  </si>
  <si>
    <t>2706</t>
  </si>
  <si>
    <t>2800</t>
  </si>
  <si>
    <t>2803</t>
  </si>
  <si>
    <t>2925</t>
  </si>
  <si>
    <t>2926</t>
  </si>
  <si>
    <t>3000</t>
  </si>
  <si>
    <t>3101</t>
  </si>
  <si>
    <t>3104</t>
  </si>
  <si>
    <t>3400</t>
  </si>
  <si>
    <t>3502</t>
  </si>
  <si>
    <t>3504</t>
  </si>
  <si>
    <t>3505</t>
  </si>
  <si>
    <t>3506</t>
  </si>
  <si>
    <t>3600</t>
  </si>
  <si>
    <t>3700</t>
  </si>
  <si>
    <t>3802</t>
  </si>
  <si>
    <t>3804</t>
  </si>
  <si>
    <t>3815</t>
  </si>
  <si>
    <t>3816</t>
  </si>
  <si>
    <t>3820</t>
  </si>
  <si>
    <t>3836</t>
  </si>
  <si>
    <t>3900</t>
  </si>
  <si>
    <t>4002</t>
  </si>
  <si>
    <t>4004</t>
  </si>
  <si>
    <t>4005</t>
  </si>
  <si>
    <t>4006</t>
  </si>
  <si>
    <t>4107</t>
  </si>
  <si>
    <t>4108</t>
  </si>
  <si>
    <t>4200</t>
  </si>
  <si>
    <t>4305</t>
  </si>
  <si>
    <t>4306</t>
  </si>
  <si>
    <t>4325</t>
  </si>
  <si>
    <t>4326</t>
  </si>
  <si>
    <t>4400</t>
  </si>
  <si>
    <t>4500</t>
  </si>
  <si>
    <t>4600</t>
  </si>
  <si>
    <t>4601</t>
  </si>
  <si>
    <t>4602</t>
  </si>
  <si>
    <t>4604</t>
  </si>
  <si>
    <t>4609</t>
  </si>
  <si>
    <t>4708</t>
  </si>
  <si>
    <t>5500</t>
  </si>
  <si>
    <t>5600</t>
  </si>
  <si>
    <t>7100</t>
  </si>
  <si>
    <t>7600</t>
  </si>
  <si>
    <t>7700</t>
  </si>
  <si>
    <t>8000</t>
  </si>
  <si>
    <t>8300</t>
  </si>
  <si>
    <t>8500</t>
  </si>
  <si>
    <t>5400</t>
  </si>
  <si>
    <t>9100</t>
  </si>
  <si>
    <t>9910</t>
  </si>
  <si>
    <t>9919</t>
  </si>
  <si>
    <t>Nom Etablissement + Financeur</t>
  </si>
  <si>
    <t>Produits G1</t>
  </si>
  <si>
    <t>Dossier</t>
  </si>
  <si>
    <t>Compte</t>
  </si>
  <si>
    <t>Libellé</t>
  </si>
  <si>
    <t>Débit</t>
  </si>
  <si>
    <t>Crédit</t>
  </si>
  <si>
    <t>Solde</t>
  </si>
  <si>
    <t/>
  </si>
  <si>
    <t>CR</t>
  </si>
  <si>
    <t>60611000</t>
  </si>
  <si>
    <t>EAU &amp; ASSAINISSEMENT</t>
  </si>
  <si>
    <t>60612000</t>
  </si>
  <si>
    <t>ENERGIE - ELECTRICITE</t>
  </si>
  <si>
    <t>60613000</t>
  </si>
  <si>
    <t>GAZ - AUTRES FOUR N/STOCK</t>
  </si>
  <si>
    <t>60621000</t>
  </si>
  <si>
    <t>COMBUSTIBLES</t>
  </si>
  <si>
    <t>60621100</t>
  </si>
  <si>
    <t>CARBURANTS</t>
  </si>
  <si>
    <t>60622000</t>
  </si>
  <si>
    <t>PRODUITS D'ENTRETIEN</t>
  </si>
  <si>
    <t>60623000</t>
  </si>
  <si>
    <t>FOURNITURES ATELIER</t>
  </si>
  <si>
    <t>60624000</t>
  </si>
  <si>
    <t>FOURNITURES ADMINISTRATIVES</t>
  </si>
  <si>
    <t>60625000</t>
  </si>
  <si>
    <t>60626000</t>
  </si>
  <si>
    <t>FOURNITURES HOTELIERES</t>
  </si>
  <si>
    <t>60626200</t>
  </si>
  <si>
    <t>60626300</t>
  </si>
  <si>
    <t>HABILLEMENT</t>
  </si>
  <si>
    <t>60626600</t>
  </si>
  <si>
    <t>60630000</t>
  </si>
  <si>
    <t>ALIMENTATION</t>
  </si>
  <si>
    <t>60630090</t>
  </si>
  <si>
    <t>ALIMENTATION *TRANSFERTS*</t>
  </si>
  <si>
    <t>60660000</t>
  </si>
  <si>
    <t>FOURNITURES MEDICALES</t>
  </si>
  <si>
    <t>60661000</t>
  </si>
  <si>
    <t>PRODUITS PHARMACEUTIQUES</t>
  </si>
  <si>
    <t>60662000</t>
  </si>
  <si>
    <t>60681000</t>
  </si>
  <si>
    <t>60682000</t>
  </si>
  <si>
    <t>AANS : MOBILIER</t>
  </si>
  <si>
    <t>60683000</t>
  </si>
  <si>
    <t>AANS : MATERIEL INFORMATIQUE</t>
  </si>
  <si>
    <t>61123000</t>
  </si>
  <si>
    <t>61181000</t>
  </si>
  <si>
    <t>61351000</t>
  </si>
  <si>
    <t>LOCATION INFORMATIQUE</t>
  </si>
  <si>
    <t>61352000</t>
  </si>
  <si>
    <t>LOCATION EQUIPEMTS</t>
  </si>
  <si>
    <t>61521000</t>
  </si>
  <si>
    <t>ENTRETIEN ESPACES VERTS</t>
  </si>
  <si>
    <t>61522000</t>
  </si>
  <si>
    <t>ENTRETIEN BATIMENTS</t>
  </si>
  <si>
    <t>61552000</t>
  </si>
  <si>
    <t>ENTRETIEN MAT TRANSPORT</t>
  </si>
  <si>
    <t>61558000</t>
  </si>
  <si>
    <t>ENTRETIEN AUTRE MAT &amp; OUT</t>
  </si>
  <si>
    <t>61561000</t>
  </si>
  <si>
    <t>MAINTENANCE INFORMATIQU</t>
  </si>
  <si>
    <t>61566000</t>
  </si>
  <si>
    <t>MAINTENANCE TELESURVEILL</t>
  </si>
  <si>
    <t>61567000</t>
  </si>
  <si>
    <t>MAINTENANCE PHOTOCOPIEU</t>
  </si>
  <si>
    <t>61568000</t>
  </si>
  <si>
    <t>MAINTENANCE AUTRE  MATERIEL</t>
  </si>
  <si>
    <t>61610000</t>
  </si>
  <si>
    <t>ASSURANCES MULTIRISQUES</t>
  </si>
  <si>
    <t>61820000</t>
  </si>
  <si>
    <t>DOCUMENTATION GENERALE</t>
  </si>
  <si>
    <t>61852000</t>
  </si>
  <si>
    <t>COLLOQUES,SEMINAIRES,CONF</t>
  </si>
  <si>
    <t>61880000</t>
  </si>
  <si>
    <t>CADEAUX AUX USAGERS(RESI)</t>
  </si>
  <si>
    <t>61881000</t>
  </si>
  <si>
    <t>COTISATIONS FEGAPEI  ENC</t>
  </si>
  <si>
    <t>61883000</t>
  </si>
  <si>
    <t>COT CREAI GILLET OCTAPEH</t>
  </si>
  <si>
    <t>62111000</t>
  </si>
  <si>
    <t>PERSON.INTERIM NON MEDICAL</t>
  </si>
  <si>
    <t>62150000</t>
  </si>
  <si>
    <t>PERSONNEL AFFECTE A L'ETBS</t>
  </si>
  <si>
    <t>62180000</t>
  </si>
  <si>
    <t>AUTRES PERSONNELS EXTERIEURS</t>
  </si>
  <si>
    <t>62261000</t>
  </si>
  <si>
    <t>HONORAIRES D'AVOCATS</t>
  </si>
  <si>
    <t>62262000</t>
  </si>
  <si>
    <t>HONORAIRES D'EXP COMPTABLE</t>
  </si>
  <si>
    <t>62263000</t>
  </si>
  <si>
    <t>HONORAIRES COMMISSAIRES AUX CPTES</t>
  </si>
  <si>
    <t>62280000</t>
  </si>
  <si>
    <t>A. REMUNER &amp; HONORAIRES</t>
  </si>
  <si>
    <t>62300000</t>
  </si>
  <si>
    <t>INFOR,PUBLICITE,RELATION</t>
  </si>
  <si>
    <t>62510000</t>
  </si>
  <si>
    <t>VOYAGES &amp; DEPLACEMENTS</t>
  </si>
  <si>
    <t>62510090</t>
  </si>
  <si>
    <t>VOYAGES ET DEPLACT*TRANSF*</t>
  </si>
  <si>
    <t>62570000</t>
  </si>
  <si>
    <t>RECEPTIONS</t>
  </si>
  <si>
    <t>62610000</t>
  </si>
  <si>
    <t>AFFRANCHISSEMENTS</t>
  </si>
  <si>
    <t>62620000</t>
  </si>
  <si>
    <t>62700000</t>
  </si>
  <si>
    <t>SERVICES BANCAIRES &amp; ASSIMILES</t>
  </si>
  <si>
    <t>62820000</t>
  </si>
  <si>
    <t>62830000</t>
  </si>
  <si>
    <t>62880000</t>
  </si>
  <si>
    <t>AUTRES PRESTATIONS</t>
  </si>
  <si>
    <t>62880100</t>
  </si>
  <si>
    <t>PRESTAT.CONSEIL.TECHNIQUE</t>
  </si>
  <si>
    <t>63111000</t>
  </si>
  <si>
    <t>TAXE SUR SALAIRES ENCADRTS</t>
  </si>
  <si>
    <t>63331000</t>
  </si>
  <si>
    <t>FORMAT .CONT .ENCADREMENTS</t>
  </si>
  <si>
    <t>63384100</t>
  </si>
  <si>
    <t>EFFORT CONSTRUCTION ENC</t>
  </si>
  <si>
    <t>63512000</t>
  </si>
  <si>
    <t>TAXES FONCIERES</t>
  </si>
  <si>
    <t>64111000</t>
  </si>
  <si>
    <t>REMUN.PRINCIPALE/PERMANEN</t>
  </si>
  <si>
    <t>64151000</t>
  </si>
  <si>
    <t>REMUN.PRINCIPALE/TEMPORAI</t>
  </si>
  <si>
    <t>64161000</t>
  </si>
  <si>
    <t>REM..EMPLOI INSER.N.MEDIC</t>
  </si>
  <si>
    <t>64191200</t>
  </si>
  <si>
    <t>IND.PREVOYANCE/PERMANENTS</t>
  </si>
  <si>
    <t>64191300</t>
  </si>
  <si>
    <t>IND.SECURITE SOC/PERMANEN</t>
  </si>
  <si>
    <t>64211000</t>
  </si>
  <si>
    <t>REMUN.PRINCIPALE/MEDICAL</t>
  </si>
  <si>
    <t>64291300</t>
  </si>
  <si>
    <t>IND.SECURITE SOC/MEDICAL</t>
  </si>
  <si>
    <t>64511000</t>
  </si>
  <si>
    <t>COTIS.URSSAF NON MEDICAL</t>
  </si>
  <si>
    <t>64511100</t>
  </si>
  <si>
    <t>PERS.NON MED.  AIDES LEGALES</t>
  </si>
  <si>
    <t>64512000</t>
  </si>
  <si>
    <t>COTIS.MUTUELL.NON MEDICAL</t>
  </si>
  <si>
    <t>64513000</t>
  </si>
  <si>
    <t>COTIS.RETRAIT.NON MEDICAL</t>
  </si>
  <si>
    <t>64514000</t>
  </si>
  <si>
    <t>COTIS.ASSEDIC NON MEDICAL</t>
  </si>
  <si>
    <t>64516000</t>
  </si>
  <si>
    <t>COTIS.PREVOYANCE NON MEDICAL</t>
  </si>
  <si>
    <t>64521000</t>
  </si>
  <si>
    <t>COTIS.URSSAF  MEDICAL</t>
  </si>
  <si>
    <t>64522000</t>
  </si>
  <si>
    <t>COTIS.MUTUELLE MEDICAL</t>
  </si>
  <si>
    <t>64523000</t>
  </si>
  <si>
    <t>COTIS.RETRAITE MEDICAL</t>
  </si>
  <si>
    <t>64524000</t>
  </si>
  <si>
    <t>COTIS.ASSEDIC  MEDICAL</t>
  </si>
  <si>
    <t>64526000</t>
  </si>
  <si>
    <t>COTIS.PREVOYANCE MEDICAL</t>
  </si>
  <si>
    <t>64751000</t>
  </si>
  <si>
    <t>MEDEC TRAV,PHAR ENCADT</t>
  </si>
  <si>
    <t>64781100</t>
  </si>
  <si>
    <t>ABONNEMENTS TRANSPORTS ENCADRTS</t>
  </si>
  <si>
    <t>64784100</t>
  </si>
  <si>
    <t>COMITE D'ENTRE. ENCADREMENTS</t>
  </si>
  <si>
    <t>64881000</t>
  </si>
  <si>
    <t>STAG FORM PRO ENC N/REMBT</t>
  </si>
  <si>
    <t>65560000</t>
  </si>
  <si>
    <t>FRAIS DE SIEGE SOCIAL DU GESTIONNAI</t>
  </si>
  <si>
    <t>66111000</t>
  </si>
  <si>
    <t>INTERETS EMPRUNTS DIVERS</t>
  </si>
  <si>
    <t>67180000</t>
  </si>
  <si>
    <t>CH.EXCEP./OPER.DE GESTION</t>
  </si>
  <si>
    <t>70851000</t>
  </si>
  <si>
    <t>PARTICIP. USAGERS AUX REPAS</t>
  </si>
  <si>
    <t>70853090</t>
  </si>
  <si>
    <t>PARTICIP.USAGERS TRANSFERTS</t>
  </si>
  <si>
    <t>73322100</t>
  </si>
  <si>
    <t>PRIX DE JOURNEE</t>
  </si>
  <si>
    <t>75410000</t>
  </si>
  <si>
    <t>RBST F.P.C (SAL &amp; CH UNI)</t>
  </si>
  <si>
    <t>77180000</t>
  </si>
  <si>
    <t>A.PROD.EXCEPTION. GESTION</t>
  </si>
  <si>
    <t>ETS</t>
  </si>
  <si>
    <t>POSTE</t>
  </si>
  <si>
    <t>LIBELLE</t>
  </si>
  <si>
    <t>Supplément</t>
  </si>
  <si>
    <t>Transfert</t>
  </si>
  <si>
    <t>Sens</t>
  </si>
  <si>
    <t>61630000</t>
  </si>
  <si>
    <t>ASSURANCE MAT.TRANSPORT</t>
  </si>
  <si>
    <t>62281000</t>
  </si>
  <si>
    <t>PRESTA. SERVICE SOCIAL DU TRAVAIL</t>
  </si>
  <si>
    <t>62880300</t>
  </si>
  <si>
    <t>PRESTAT.HEURES DELEGATION</t>
  </si>
  <si>
    <t>64528700</t>
  </si>
  <si>
    <t>COMPTE EPARGNE TEMPS</t>
  </si>
  <si>
    <t>68112300</t>
  </si>
  <si>
    <t>DOTA AMORTIS.BATIMENTS</t>
  </si>
  <si>
    <t>68112500</t>
  </si>
  <si>
    <t>DOTA AMORTIS.MAT/OUTILL</t>
  </si>
  <si>
    <t>68112700</t>
  </si>
  <si>
    <t>DOTA AMORTIS.MAT.INFORM</t>
  </si>
  <si>
    <t>68112800</t>
  </si>
  <si>
    <t>DOTA AMORTIS.A.IMMO CORPO</t>
  </si>
  <si>
    <t>75480000</t>
  </si>
  <si>
    <t>RBST MUTUALI.DELEGUES(sal&amp;ch)</t>
  </si>
  <si>
    <t>75483000</t>
  </si>
  <si>
    <t>RBST MEDERIC / EPARGNE TEMPS</t>
  </si>
  <si>
    <t>68112400</t>
  </si>
  <si>
    <t>DOTA AMORTIS.BATIMENTS SOL AUTRUI</t>
  </si>
  <si>
    <t>60621190</t>
  </si>
  <si>
    <t>CARBURANTS *TRANSFERTS*</t>
  </si>
  <si>
    <t>60625390</t>
  </si>
  <si>
    <t>FOURNI LOISIRS *TRANSF*</t>
  </si>
  <si>
    <t>62820090</t>
  </si>
  <si>
    <t>ALIMENT A L' EXT*TRANSF*</t>
  </si>
  <si>
    <t>Janvier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</si>
  <si>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</si>
  <si>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</si>
  <si>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</si>
  <si>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</si>
  <si>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</si>
  <si>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</si>
  <si>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</si>
  <si>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</si>
  <si>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</si>
  <si>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</si>
  <si>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Avancement vs BP2019</t>
  </si>
  <si>
    <t>Mars</t>
  </si>
  <si>
    <t xml:space="preserve">          70811000 REMBOURST REPAS PERSONNEL</t>
  </si>
  <si>
    <t xml:space="preserve">          70823100 REMBOURST REPAS OUVRIERS</t>
  </si>
  <si>
    <t xml:space="preserve">          70851000 PARTICIP. USAGERS AUX REPAS</t>
  </si>
  <si>
    <t xml:space="preserve">          70881000 RBST REPAS PERSON EXTERIE</t>
  </si>
  <si>
    <t xml:space="preserve">          70823200 REMBOURST TRANSPORTS OUVRIERS</t>
  </si>
  <si>
    <t xml:space="preserve">          70852000 PARTICIP. USAGERS TRANSPORTS</t>
  </si>
  <si>
    <t xml:space="preserve">          70840000 PRESTATIONS EFFECTUEES PAR USAGERS</t>
  </si>
  <si>
    <t xml:space="preserve">          70841000 TRAVAUX PRESTATIONS EFFECT. PAR USA</t>
  </si>
  <si>
    <t xml:space="preserve">          70853090 PARTICIP.USAGERS TRANSFERTS</t>
  </si>
  <si>
    <t xml:space="preserve">          70884100 TRAVAUX PREST EFFECTUES PAR USAGERS</t>
  </si>
  <si>
    <t xml:space="preserve">          70888000 RBST AUTRES PRODUITS</t>
  </si>
  <si>
    <t xml:space="preserve">          75882100 RECETTE FETE ETE</t>
  </si>
  <si>
    <t xml:space="preserve">          75888200 REMBOURSEMENT DE FRAIS</t>
  </si>
  <si>
    <t xml:space="preserve">          75888300 REMBOURSEMENT COUCHES</t>
  </si>
  <si>
    <t xml:space="preserve">          75888400 REMBOURSEMENT SPORT</t>
  </si>
  <si>
    <t xml:space="preserve">          75888500 REMBOURSEMENT TELEPHONE</t>
  </si>
  <si>
    <t xml:space="preserve">          75888700 REMBOURSEMENT FRAIS POSTAUX</t>
  </si>
  <si>
    <t xml:space="preserve">          75888800 REMBOURSEMENT PHOTOCOPIES</t>
  </si>
  <si>
    <t xml:space="preserve">          70821000 FORFAITS JOURNALIERS : IME &amp; MAS</t>
  </si>
  <si>
    <t xml:space="preserve">          64191200 IND.PREVOYANCE/PERMANENTS</t>
  </si>
  <si>
    <t xml:space="preserve">          64191300 IND.SECURITE SOC/PERMANEN</t>
  </si>
  <si>
    <t xml:space="preserve">          64195200 IND.PREVOYANCE/TEMPORAIRES</t>
  </si>
  <si>
    <t xml:space="preserve">          64195300 IND.SECURITE SOC/TEMPORAI</t>
  </si>
  <si>
    <t xml:space="preserve">          64196200 IND.PREVOYANCE/EMPL INSERT NON .MED</t>
  </si>
  <si>
    <t xml:space="preserve">          64196300 IND.S.SOC./EMPLOI D'INSERTION NON M</t>
  </si>
  <si>
    <t xml:space="preserve">          64291200 IND.PREVOYANCE/PERM MEDICAL</t>
  </si>
  <si>
    <t xml:space="preserve">          64291300 IND.SECURITE SOC/MEDICAL</t>
  </si>
  <si>
    <t xml:space="preserve">          64295200 IND.PREVOYANCE TEMPORAIRE/MEDICAL</t>
  </si>
  <si>
    <t xml:space="preserve">          64295300 IND.SECURITE SOC TEMPORAIRE/MEDICAL</t>
  </si>
  <si>
    <t xml:space="preserve">          64296300 IND.SECURITE SOC EMPLOI D'INSERTION</t>
  </si>
  <si>
    <t xml:space="preserve">          70816000 AVANT.EN NATURE PERSONNEL</t>
  </si>
  <si>
    <t xml:space="preserve">          75410000 RBST F.P.C (SAL &amp; CH UNI)</t>
  </si>
  <si>
    <t xml:space="preserve">          75411000 AIDE DE RETOUR A L'EMPLOI</t>
  </si>
  <si>
    <t xml:space="preserve">          75412000 RBST EMPL INSERTION (SAL&amp;CHARGES)</t>
  </si>
  <si>
    <t xml:space="preserve">          75413000 RBST CONTRATS (SAL&amp;CHARG)</t>
  </si>
  <si>
    <t xml:space="preserve">          75421000 RBST FRAIS MEDICAUX</t>
  </si>
  <si>
    <t xml:space="preserve">          75480000 RBST MUTUALI.DELEGUES(sal&amp;ch)</t>
  </si>
  <si>
    <t xml:space="preserve">          75483000 RBST MEDERIC / EPARGNE TEMPS</t>
  </si>
  <si>
    <t xml:space="preserve">          78154000 REP/PROV SALAIRES ET IFC</t>
  </si>
  <si>
    <t xml:space="preserve">          70822000 PARTICIPATION CONTRIBUTION RESIDENT</t>
  </si>
  <si>
    <t xml:space="preserve">          70854000 REMBOURST LOYERS RESIDANTS</t>
  </si>
  <si>
    <t xml:space="preserve">          70855000 REMBOURST CHARGES LOCATIVES RESIDAN</t>
  </si>
  <si>
    <t xml:space="preserve">          70858000 PARTICIPATIONS  DIVERSES RESIDANTS</t>
  </si>
  <si>
    <t xml:space="preserve">          70883000 RBST AUTRES LOCATIONS</t>
  </si>
  <si>
    <t xml:space="preserve">          74100000 SUBVENTION AIDE A L INVESTISSEMENT</t>
  </si>
  <si>
    <t xml:space="preserve">          74210000 AUTRES PARTICIPATIONS</t>
  </si>
  <si>
    <t xml:space="preserve">          74710000 SUB RECUS /FDS INNOVATION</t>
  </si>
  <si>
    <t xml:space="preserve">          74730000 AUTRES SUBVENTIONS ET PARTICIPATION</t>
  </si>
  <si>
    <t xml:space="preserve">          74820000 Fonds d'intervention régional (FIR)</t>
  </si>
  <si>
    <t xml:space="preserve">          75414000 PRIME AGEFIPH</t>
  </si>
  <si>
    <t xml:space="preserve">          75415000 RBT DETACHT SYNDICAT</t>
  </si>
  <si>
    <t xml:space="preserve">          75485000 AUTRES REMB. FRAIS</t>
  </si>
  <si>
    <t xml:space="preserve">          75561000 PARTICIP ETS FRAIS BUREA CENT THIZY</t>
  </si>
  <si>
    <t xml:space="preserve">          75800000 PRODUITS DIVERS  DE GESTION COURANT</t>
  </si>
  <si>
    <t xml:space="preserve">          75860000 PDT GESTION ACTES VIE PERS H</t>
  </si>
  <si>
    <t xml:space="preserve">          75861000 COTISATIONS RECUES</t>
  </si>
  <si>
    <t xml:space="preserve">          75880000 Autres produits divers de gestion</t>
  </si>
  <si>
    <t xml:space="preserve">          75883000 SUBVENTIONS EQUILIBRE</t>
  </si>
  <si>
    <t xml:space="preserve">          75885000 QUOTE-PART SUBV INVESTISSEMENT</t>
  </si>
  <si>
    <t xml:space="preserve">          75887000 DONS,LIBERALITES RECUS</t>
  </si>
  <si>
    <t xml:space="preserve">          75889000 PR. RECETTE CONVENTION STAGE</t>
  </si>
  <si>
    <t xml:space="preserve">          77151000 SUBV. EQUILIBRE</t>
  </si>
  <si>
    <t xml:space="preserve">          77152000 SUBV.EQUILIBRE COMMUNES</t>
  </si>
  <si>
    <t xml:space="preserve">          77185000 PR. RECETTE CONVENTION STAGE</t>
  </si>
  <si>
    <t xml:space="preserve">          77710000 QUOTE-PART SUBV INVESTIST</t>
  </si>
  <si>
    <t xml:space="preserve">          78150000 REP.PROV./RISQ CH. EXPLOI</t>
  </si>
  <si>
    <t xml:space="preserve">          78158000 REP/PROV RISQUES COURANTS</t>
  </si>
  <si>
    <t xml:space="preserve">          78174110 REP/PROVIS CR.DOUTEUX - FINANCEURS</t>
  </si>
  <si>
    <t xml:space="preserve">          78174200 REP/PROVIS CR.DOUTEUX PJ</t>
  </si>
  <si>
    <t xml:space="preserve">          79100000 TRANSFERT DE CHARGES D EXPLOITATION</t>
  </si>
  <si>
    <t xml:space="preserve">Produits G3 </t>
  </si>
  <si>
    <t>Groupe 1 Net</t>
  </si>
  <si>
    <t>Réel N-1</t>
  </si>
  <si>
    <t>Groupe 2 Net</t>
  </si>
  <si>
    <t>Groupe 3 Net</t>
  </si>
  <si>
    <t>Consolidé - Adapei 69</t>
  </si>
  <si>
    <t>COMPLEXE</t>
  </si>
  <si>
    <t>FINANCEUR</t>
  </si>
  <si>
    <t>POLE</t>
  </si>
  <si>
    <t>ADAPEI</t>
  </si>
  <si>
    <t>CONSOLIDE</t>
  </si>
  <si>
    <t>FINANCEUR_MULTIPLE</t>
  </si>
  <si>
    <t>TABLE</t>
  </si>
  <si>
    <t>Ecart vs BP2019</t>
  </si>
  <si>
    <t xml:space="preserve">MOIS : </t>
  </si>
  <si>
    <t xml:space="preserve">          60625000 FOURNITURES SCOLAIRE, EDUC, LOISIRS</t>
  </si>
  <si>
    <t xml:space="preserve">          62230000 HONORAIRES MEDICAUX</t>
  </si>
  <si>
    <t>COMPLEXE_FINANCEUR</t>
  </si>
  <si>
    <t>Ecart / N-1</t>
  </si>
  <si>
    <t>vs BP2019 annuel</t>
  </si>
  <si>
    <t>FOURNITURES SCOLAIRE, EDUC, LOISIRS</t>
  </si>
  <si>
    <t>#PETIT MATERIEL HOTELIER</t>
  </si>
  <si>
    <t>#PETIT MATERIEL EQUIPEMENT</t>
  </si>
  <si>
    <t>#SPORTS</t>
  </si>
  <si>
    <t>AUTRES PRESTA. SERVICES EXTERIEURS</t>
  </si>
  <si>
    <t>PRESTATIONS D'ALIMENTATION</t>
  </si>
  <si>
    <t>PRESTATIONS DE NETTOYAGE</t>
  </si>
  <si>
    <t>Taxe apprentissage</t>
  </si>
  <si>
    <t xml:space="preserve">          74180000 SUBVENTION EXPLOITAT (DDTE,..)</t>
  </si>
  <si>
    <t xml:space="preserve">          75500099 REFACT CHARGES COMMUNES</t>
  </si>
  <si>
    <t xml:space="preserve">          75560000 PARTICIPATION ETS  AUX FRAIS SIEGE</t>
  </si>
  <si>
    <t xml:space="preserve">          75810000 CAMPAGNES COLIDAIRES</t>
  </si>
  <si>
    <t xml:space="preserve">          75830000 Fonds de solidarité</t>
  </si>
  <si>
    <t xml:space="preserve">          76400000 REV.VALEU.MOBIL.PLACEMENT</t>
  </si>
  <si>
    <t xml:space="preserve">          77154000 SUBV.EQUILIBRE CAF</t>
  </si>
  <si>
    <t xml:space="preserve">          78174000 REP/PROVIS DEPREC CREANCE</t>
  </si>
  <si>
    <t xml:space="preserve">          60622080 PRODUITS D'ENTRETIEN TAXE APPRENTIS</t>
  </si>
  <si>
    <t xml:space="preserve">          60623080 PETIT OUTILLAGE TAXE APPRENTISSAGE</t>
  </si>
  <si>
    <t xml:space="preserve">          68121000 DOTA AMORTIS.TAXE APPRENT</t>
  </si>
  <si>
    <t xml:space="preserve">          74840000 Aide forfaitaire à l'apprentissage</t>
  </si>
  <si>
    <t xml:space="preserve">          77700000 QUOTE-PART SUBV TAXE APPR</t>
  </si>
  <si>
    <t>Charges exceptionnelles</t>
  </si>
  <si>
    <t>Résultat Administratif</t>
  </si>
  <si>
    <t xml:space="preserve">          10687001 EXCDT AFFECTE CHARGES AMORT N+1</t>
  </si>
  <si>
    <t xml:space="preserve">          11520000 RESUL/TIERS FINANC PAIR CG</t>
  </si>
  <si>
    <t xml:space="preserve">          70850000 CRIDON</t>
  </si>
  <si>
    <t xml:space="preserve">          70642000 PRESTATION SERVICE(+6)</t>
  </si>
  <si>
    <t xml:space="preserve">          75882000 RECETTES BAL</t>
  </si>
  <si>
    <t xml:space="preserve">          71350000 VARIAT DES STOCKS PROD FINIS</t>
  </si>
  <si>
    <t xml:space="preserve">          76401000 COUPONS SUR OBLIGATION</t>
  </si>
  <si>
    <t xml:space="preserve">          79700000 TRANSFERT DE CHARGES EXCEPTIONNELLE</t>
  </si>
  <si>
    <t>Produits de tarification financeur</t>
  </si>
  <si>
    <t>Chiffre d'affaires ESAT</t>
  </si>
  <si>
    <t xml:space="preserve">          70823700 AVANT.EN NATURE OUVRIERS</t>
  </si>
  <si>
    <t xml:space="preserve">          75432000 AIDE au POSTE RBST du CNASEA</t>
  </si>
  <si>
    <t xml:space="preserve">          64391200 INDEMNITE PREV OUV REM ESAT</t>
  </si>
  <si>
    <t xml:space="preserve">          64392200 IND.PREV /OUV/ E. A.</t>
  </si>
  <si>
    <t xml:space="preserve">          64392300 IND SECU SOC OUV.CPLT REM</t>
  </si>
  <si>
    <t>Produits exceptionnels</t>
  </si>
  <si>
    <t xml:space="preserve">          68940000 ENGT A REALIS/FONCT</t>
  </si>
  <si>
    <t xml:space="preserve">          68950000 ENGT A REALIS/DONS MANUEL</t>
  </si>
  <si>
    <t xml:space="preserve">          61522100 ENT BATIMENTS S/PROV TRAVAUX</t>
  </si>
  <si>
    <r>
      <t>Avancement 
 (</t>
    </r>
    <r>
      <rPr>
        <b/>
        <sz val="9"/>
        <color rgb="FFFF0000"/>
        <rFont val="Calibri"/>
        <family val="2"/>
        <scheme val="minor"/>
      </rPr>
      <t xml:space="preserve">% </t>
    </r>
    <r>
      <rPr>
        <b/>
        <sz val="9"/>
        <rFont val="Calibri"/>
        <family val="2"/>
        <scheme val="minor"/>
      </rPr>
      <t>)</t>
    </r>
  </si>
  <si>
    <r>
      <t>Reste disponible (</t>
    </r>
    <r>
      <rPr>
        <b/>
        <sz val="9"/>
        <color rgb="FFFF0000"/>
        <rFont val="Calibri"/>
        <family val="2"/>
        <scheme val="minor"/>
      </rPr>
      <t>€</t>
    </r>
    <r>
      <rPr>
        <b/>
        <sz val="9"/>
        <color indexed="8"/>
        <rFont val="Calibri"/>
        <family val="2"/>
        <scheme val="minor"/>
      </rPr>
      <t xml:space="preserve"> )</t>
    </r>
  </si>
  <si>
    <t>Retraitements administratif</t>
  </si>
  <si>
    <t>Charges nettes sur autres financements</t>
  </si>
  <si>
    <t>B - Produits de tarification</t>
  </si>
  <si>
    <t>C - Résultat d'exploitation (B - A)</t>
  </si>
  <si>
    <t>D - Résultat comptable (C + E)</t>
  </si>
  <si>
    <t>E - Résultat exceptionnel</t>
  </si>
  <si>
    <t xml:space="preserve">Légende </t>
  </si>
  <si>
    <t>Recettes en atténuation</t>
  </si>
  <si>
    <t>Sur-dépense</t>
  </si>
  <si>
    <t>Produits G2</t>
  </si>
  <si>
    <t>Dont IJSS</t>
  </si>
  <si>
    <t>A - ∑ Charges d'exploitations nettes</t>
  </si>
  <si>
    <t>61181100</t>
  </si>
  <si>
    <t>AUTRES PRESTA. RESIDENTS</t>
  </si>
  <si>
    <t>62881000</t>
  </si>
  <si>
    <t>PRESTATIONS ANALYSE PRATIQUE PRO</t>
  </si>
  <si>
    <t>5700</t>
  </si>
  <si>
    <t xml:space="preserve">          60626080 FOURNITURES HOTELIERES TA</t>
  </si>
  <si>
    <t>N°</t>
  </si>
  <si>
    <t>NOM</t>
  </si>
  <si>
    <t>07</t>
  </si>
  <si>
    <t>09</t>
  </si>
  <si>
    <t>24</t>
  </si>
  <si>
    <t>26</t>
  </si>
  <si>
    <t>27</t>
  </si>
  <si>
    <t>28</t>
  </si>
  <si>
    <t>29</t>
  </si>
  <si>
    <t>31</t>
  </si>
  <si>
    <t>35</t>
  </si>
  <si>
    <t>38</t>
  </si>
  <si>
    <t>40</t>
  </si>
  <si>
    <t>41</t>
  </si>
  <si>
    <t>43</t>
  </si>
  <si>
    <t>46</t>
  </si>
  <si>
    <t>Onglet_à_générer</t>
  </si>
  <si>
    <t>Chemin_V</t>
  </si>
  <si>
    <t>01 - JANVIER</t>
  </si>
  <si>
    <t>02 - FEVRIER</t>
  </si>
  <si>
    <t>03 - MARS</t>
  </si>
  <si>
    <t>04 - AVRIL</t>
  </si>
  <si>
    <t>06 - JUIN</t>
  </si>
  <si>
    <t>07 - JUILLET</t>
  </si>
  <si>
    <t>08 - AOUT</t>
  </si>
  <si>
    <t>09 - SEPTEMBRE</t>
  </si>
  <si>
    <t>10 - OCTOBRE</t>
  </si>
  <si>
    <t>11 - NOVEMBRE</t>
  </si>
  <si>
    <t>12 - DECEMBRE</t>
  </si>
  <si>
    <t>Nom</t>
  </si>
  <si>
    <t>_janv-19</t>
  </si>
  <si>
    <t>_fev-19</t>
  </si>
  <si>
    <t>_mars-19</t>
  </si>
  <si>
    <t>_avr-19</t>
  </si>
  <si>
    <t>_mai-19</t>
  </si>
  <si>
    <t>_juin-19</t>
  </si>
  <si>
    <t>_juil-19</t>
  </si>
  <si>
    <t>_aout-19</t>
  </si>
  <si>
    <t>_sept-19</t>
  </si>
  <si>
    <t>_oct-19</t>
  </si>
  <si>
    <t>_nov-19</t>
  </si>
  <si>
    <t>_dec-19</t>
  </si>
  <si>
    <t>N°_Complexe</t>
  </si>
  <si>
    <t>01</t>
  </si>
  <si>
    <t>04</t>
  </si>
  <si>
    <t>05</t>
  </si>
  <si>
    <t>06</t>
  </si>
  <si>
    <t>08</t>
  </si>
  <si>
    <t>10</t>
  </si>
  <si>
    <t>11</t>
  </si>
  <si>
    <t>12</t>
  </si>
  <si>
    <t>13</t>
  </si>
  <si>
    <t>14</t>
  </si>
  <si>
    <t>16</t>
  </si>
  <si>
    <t>17</t>
  </si>
  <si>
    <t>20</t>
  </si>
  <si>
    <t>21</t>
  </si>
  <si>
    <t>22</t>
  </si>
  <si>
    <t>23</t>
  </si>
  <si>
    <t>25</t>
  </si>
  <si>
    <t>02</t>
  </si>
  <si>
    <t>30</t>
  </si>
  <si>
    <t>34</t>
  </si>
  <si>
    <t>36</t>
  </si>
  <si>
    <t>37</t>
  </si>
  <si>
    <t>39</t>
  </si>
  <si>
    <t>42</t>
  </si>
  <si>
    <t>44</t>
  </si>
  <si>
    <t>45</t>
  </si>
  <si>
    <t>47</t>
  </si>
  <si>
    <t>01_janv-19</t>
  </si>
  <si>
    <t>02_fev-19</t>
  </si>
  <si>
    <t>03_mars-19</t>
  </si>
  <si>
    <t>04_avr-19</t>
  </si>
  <si>
    <t>05_mai-19</t>
  </si>
  <si>
    <t>06_juin-19</t>
  </si>
  <si>
    <t>07_juil-19</t>
  </si>
  <si>
    <t>08_aout-19</t>
  </si>
  <si>
    <t>09_sept-19</t>
  </si>
  <si>
    <t>10_oct-19</t>
  </si>
  <si>
    <t>11_nov-19</t>
  </si>
  <si>
    <t>12_dec-19</t>
  </si>
  <si>
    <t>99</t>
  </si>
  <si>
    <t>Onglet_Base</t>
  </si>
  <si>
    <t>99_Pole_ENFANTS</t>
  </si>
  <si>
    <t>99_Pole_SOINS</t>
  </si>
  <si>
    <t>99_Pole_TRAVAIL</t>
  </si>
  <si>
    <t>99_Pole_HABITAT</t>
  </si>
  <si>
    <t>64118200</t>
  </si>
  <si>
    <t>CONGES A PAYER NON MEDICAL</t>
  </si>
  <si>
    <t>64528200</t>
  </si>
  <si>
    <t>CHARGES SOCIALES/CONGES A PAYER</t>
  </si>
  <si>
    <t>62840000</t>
  </si>
  <si>
    <t>PRESTATIONS D'INFORMATIQUE</t>
  </si>
  <si>
    <t>TELEPHONIE</t>
  </si>
  <si>
    <t>05 - MAI</t>
  </si>
  <si>
    <t>11510000</t>
  </si>
  <si>
    <t>RESUL/TIERS FINANC  IMPAIR CG</t>
  </si>
  <si>
    <t>Sélection des ETS dans les onglets à créer</t>
  </si>
  <si>
    <t>1707</t>
  </si>
  <si>
    <t>7601</t>
  </si>
  <si>
    <t>2109</t>
  </si>
  <si>
    <t>2119</t>
  </si>
  <si>
    <t>9912</t>
  </si>
  <si>
    <t>9913</t>
  </si>
  <si>
    <t>Actualisation : 05/09/2019
Source : CEGI</t>
  </si>
  <si>
    <t>9911</t>
  </si>
  <si>
    <t>GA_GL</t>
  </si>
  <si>
    <t>GA_GC</t>
  </si>
  <si>
    <t>D</t>
  </si>
  <si>
    <t>FOURNI SCOLAIRES EDUC LOISIRS</t>
  </si>
  <si>
    <t>HYGIENE &amp; SOINS CORPORELS</t>
  </si>
  <si>
    <t>AANS : MATERIELS DIVERS</t>
  </si>
  <si>
    <t>SPORTS</t>
  </si>
  <si>
    <t>AUTRES PRESTATIONS SERVICES  EXTERN</t>
  </si>
  <si>
    <t>TELEPHONE</t>
  </si>
  <si>
    <t>ALIMENTATION A L'EXTERIEU</t>
  </si>
  <si>
    <t>C</t>
  </si>
  <si>
    <t>NETTOYAGE A L'EXTERIEUR</t>
  </si>
  <si>
    <t>RESULTAT N-2 IMPAIR</t>
  </si>
  <si>
    <t>INFORMATION :</t>
  </si>
  <si>
    <t>La formule SOMME.SI.ENS prend 3 critères</t>
  </si>
  <si>
    <t>=&gt; Le compte en colonne "A"</t>
  </si>
  <si>
    <t>=&gt; Le critère de recherche en cellule D2 (lié à la cellule B2)</t>
  </si>
  <si>
    <t>=&gt; La table nommée dans laquelle il va chercher l'information en cellule K2</t>
  </si>
  <si>
    <t>Determine le critère à aller chercher</t>
  </si>
  <si>
    <t>Détermine la plage dans laquelle aller chercher le critère</t>
  </si>
  <si>
    <t>Complexe 41</t>
  </si>
  <si>
    <t>Complexe - 31</t>
  </si>
  <si>
    <t>Complexe - 29</t>
  </si>
  <si>
    <t>Complexe - 38</t>
  </si>
  <si>
    <t>Complexe - 26</t>
  </si>
  <si>
    <t>Complexe - 43</t>
  </si>
  <si>
    <t>Complexe - 07</t>
  </si>
  <si>
    <t>Complexe - 40</t>
  </si>
  <si>
    <t>Complexe - 06</t>
  </si>
  <si>
    <t>Complexe - 09</t>
  </si>
  <si>
    <t>Complexe - 35</t>
  </si>
  <si>
    <t>Complexe - 28</t>
  </si>
  <si>
    <t>Complexe - 46</t>
  </si>
  <si>
    <t>Consolidé - Global</t>
  </si>
  <si>
    <t>Consolidé - Pôle 1</t>
  </si>
  <si>
    <t>Consolidé - Pôle 2</t>
  </si>
  <si>
    <t>Consolidé - Pôle 3</t>
  </si>
  <si>
    <t>Consolidé - Pôle 4</t>
  </si>
  <si>
    <t>Consolidé - Pôle 5</t>
  </si>
  <si>
    <t>Consolidé - Pôle 6</t>
  </si>
  <si>
    <t>Consolidé - Pôle 7</t>
  </si>
  <si>
    <t>Consolidé - Pôle 8</t>
  </si>
  <si>
    <t>Consolidé - Financeur 1</t>
  </si>
  <si>
    <t>Consolidé - Financeur 2</t>
  </si>
  <si>
    <t>Consolidé - Financeur 3</t>
  </si>
  <si>
    <t>Consolidé - Financeur 4</t>
  </si>
  <si>
    <t>Consolidé - Financeur 5</t>
  </si>
  <si>
    <t>ETS 5500</t>
  </si>
  <si>
    <t>ETS 1707</t>
  </si>
  <si>
    <t>ETS 5600</t>
  </si>
  <si>
    <t>ETS 5700</t>
  </si>
  <si>
    <t>ETS 2000</t>
  </si>
  <si>
    <t>ETS 8000</t>
  </si>
  <si>
    <t>ETS 1700</t>
  </si>
  <si>
    <t>ETS 7700</t>
  </si>
  <si>
    <t>ETS 1600</t>
  </si>
  <si>
    <t>EST 7600</t>
  </si>
  <si>
    <t>ETS 2300</t>
  </si>
  <si>
    <t>ETS 8300</t>
  </si>
  <si>
    <t>ETS 1100</t>
  </si>
  <si>
    <t>ETS 7100</t>
  </si>
  <si>
    <t>ETS 2500</t>
  </si>
  <si>
    <t>ETS 8500</t>
  </si>
  <si>
    <t>Consolidé - Global 2</t>
  </si>
  <si>
    <t>Consolidé - Global 3</t>
  </si>
  <si>
    <t>Consolidé - Global 4</t>
  </si>
  <si>
    <t>Complexe - 41</t>
  </si>
  <si>
    <t>Complexe - 24</t>
  </si>
  <si>
    <t>Complexe - 27</t>
  </si>
  <si>
    <t>EST 1405</t>
  </si>
  <si>
    <t>ETS 3802</t>
  </si>
  <si>
    <t>ETS 2402</t>
  </si>
  <si>
    <t>ETS 4002</t>
  </si>
  <si>
    <t>ETS 3502</t>
  </si>
  <si>
    <t>ETS 3400</t>
  </si>
  <si>
    <t>ETS 4602</t>
  </si>
  <si>
    <t>ETS 2926</t>
  </si>
  <si>
    <t>ETS 2925</t>
  </si>
  <si>
    <t>ETS 2526</t>
  </si>
  <si>
    <t>ETS 2625</t>
  </si>
  <si>
    <t>ETS 4326</t>
  </si>
  <si>
    <t>ETS 4325</t>
  </si>
  <si>
    <t>ETS 2706</t>
  </si>
  <si>
    <t>ETS 2705</t>
  </si>
  <si>
    <t>ETS 4107</t>
  </si>
  <si>
    <t>ETS 4708</t>
  </si>
  <si>
    <t>ETS 3816</t>
  </si>
  <si>
    <t>ETS 3815</t>
  </si>
  <si>
    <t>ETS 2606</t>
  </si>
  <si>
    <t>ETS 2605</t>
  </si>
  <si>
    <t>ETS 4306</t>
  </si>
  <si>
    <t>ETS 4305</t>
  </si>
  <si>
    <t>ETS 4006</t>
  </si>
  <si>
    <t>ETS 4005</t>
  </si>
  <si>
    <t>ETS 3506</t>
  </si>
  <si>
    <t>ETS 3505</t>
  </si>
  <si>
    <t>ETS 3836</t>
  </si>
  <si>
    <t>ETS 3820</t>
  </si>
  <si>
    <t>ETS 3101</t>
  </si>
  <si>
    <t>ETS 2200</t>
  </si>
  <si>
    <t>ETS 2401</t>
  </si>
  <si>
    <t>ETS 1001</t>
  </si>
  <si>
    <t>ETS 0700</t>
  </si>
  <si>
    <t>ETS 4400</t>
  </si>
  <si>
    <t>ETS 0901</t>
  </si>
  <si>
    <t>ETS 4601</t>
  </si>
  <si>
    <t>ETS 3104</t>
  </si>
  <si>
    <t>ETS 3804</t>
  </si>
  <si>
    <t>ETS 4200</t>
  </si>
  <si>
    <t>ETS 0704</t>
  </si>
  <si>
    <t>ETS 4004</t>
  </si>
  <si>
    <t>ETS 0904</t>
  </si>
  <si>
    <t>ETS 3504</t>
  </si>
  <si>
    <t>ETS 4604</t>
  </si>
  <si>
    <t>ETS 0400</t>
  </si>
  <si>
    <t>ETS 0100</t>
  </si>
  <si>
    <t>ETS 0800</t>
  </si>
  <si>
    <t>ETS 0200</t>
  </si>
  <si>
    <t>ETS 1300</t>
  </si>
  <si>
    <t>ETS 0600</t>
  </si>
  <si>
    <t>ETS 0500</t>
  </si>
  <si>
    <t>ETS 2100</t>
  </si>
  <si>
    <t>ETS 1200</t>
  </si>
  <si>
    <t>ETS 3900</t>
  </si>
  <si>
    <t>ETS 3000</t>
  </si>
  <si>
    <t>ETS 4500</t>
  </si>
  <si>
    <t>ETS 2800</t>
  </si>
  <si>
    <t>ETS 4609</t>
  </si>
  <si>
    <t>ETS 3700</t>
  </si>
  <si>
    <t>ETS 2803</t>
  </si>
  <si>
    <t>ETS 4600</t>
  </si>
  <si>
    <t>ETS 3600</t>
  </si>
  <si>
    <t>ETS 2109</t>
  </si>
  <si>
    <t>ETS 2119</t>
  </si>
  <si>
    <t>ETS 7601</t>
  </si>
  <si>
    <t>ETS 9919</t>
  </si>
  <si>
    <t>ETS 9100</t>
  </si>
  <si>
    <t>ETS 5400</t>
  </si>
  <si>
    <t>ETS 9911</t>
  </si>
  <si>
    <t>ETS 9912</t>
  </si>
  <si>
    <t>ETS 9913</t>
  </si>
  <si>
    <t>ETS 9910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</si>
  <si>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</si>
  <si>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</si>
  <si>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</si>
  <si>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</si>
  <si>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</si>
  <si>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</si>
  <si>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</si>
  <si>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</si>
  <si>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</si>
  <si>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</si>
  <si>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</si>
  <si>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</si>
  <si>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</si>
  <si>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</si>
  <si>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</si>
  <si>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</si>
  <si>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</si>
  <si>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</si>
  <si>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</si>
  <si>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</si>
  <si>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</si>
  <si>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</si>
  <si>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</si>
  <si>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</si>
  <si>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</si>
  <si>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</si>
  <si>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</si>
  <si>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</si>
  <si>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</si>
  <si>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</si>
  <si>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</si>
  <si>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</si>
  <si>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</si>
  <si>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</si>
  <si>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</si>
  <si>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</si>
  <si>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</si>
  <si>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</si>
  <si>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</si>
  <si>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</si>
  <si>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</si>
  <si>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</si>
  <si>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</si>
  <si>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</si>
  <si>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</si>
  <si>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</si>
  <si>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</si>
  <si>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</si>
  <si>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</si>
  <si>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</si>
  <si>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</si>
  <si>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</si>
  <si>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</si>
  <si>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</si>
  <si>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</si>
  <si>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</si>
  <si>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</si>
  <si>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</si>
  <si>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</si>
  <si>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</si>
  <si>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</si>
  <si>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</si>
  <si>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</si>
  <si>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</si>
  <si>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</si>
  <si>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</si>
  <si>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</si>
  <si>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68</t>
  </si>
  <si>
    <t>Nom 69</t>
  </si>
  <si>
    <t>Nom 70</t>
  </si>
  <si>
    <t>Nom 71</t>
  </si>
  <si>
    <t>Nom 72</t>
  </si>
  <si>
    <t>Nom 73</t>
  </si>
  <si>
    <t>Nom 74</t>
  </si>
  <si>
    <t>Nom 75</t>
  </si>
  <si>
    <t>Nom 76</t>
  </si>
  <si>
    <t>Nom 77</t>
  </si>
  <si>
    <t>Nom 78</t>
  </si>
  <si>
    <t>Nom 79</t>
  </si>
  <si>
    <t>Nom 80</t>
  </si>
  <si>
    <t>Nom 81</t>
  </si>
  <si>
    <t>Nom 82</t>
  </si>
  <si>
    <t>Nom 83</t>
  </si>
  <si>
    <t>Nom 84</t>
  </si>
  <si>
    <t>Nom 85</t>
  </si>
  <si>
    <t>Nom 86</t>
  </si>
  <si>
    <t>Nom 87</t>
  </si>
  <si>
    <t>Nom 88</t>
  </si>
  <si>
    <t>Nom 89</t>
  </si>
  <si>
    <t>Nom 90</t>
  </si>
  <si>
    <t>Nom 91</t>
  </si>
  <si>
    <t>Nom 92</t>
  </si>
  <si>
    <t>Nom 93</t>
  </si>
  <si>
    <t>Nom 94</t>
  </si>
  <si>
    <t>Nom 95</t>
  </si>
  <si>
    <t>Nom 96</t>
  </si>
  <si>
    <t>Nom 97</t>
  </si>
  <si>
    <t>Nom 98</t>
  </si>
  <si>
    <t>Nom 99</t>
  </si>
  <si>
    <t>Nom 100</t>
  </si>
  <si>
    <t>Nom 101</t>
  </si>
  <si>
    <t>Nom 102</t>
  </si>
  <si>
    <t>Nom 103</t>
  </si>
  <si>
    <t>Nom 104</t>
  </si>
  <si>
    <t>Check nb caractère pour nom des onglets</t>
  </si>
  <si>
    <t>Nom_classeur à générer</t>
  </si>
  <si>
    <t>Arborescence des repertoires réseau</t>
  </si>
  <si>
    <t>01 - xxx</t>
  </si>
  <si>
    <t>02 - xxx</t>
  </si>
  <si>
    <t>3 - xxx</t>
  </si>
  <si>
    <t>4 - xxx</t>
  </si>
  <si>
    <t>5 - xxx</t>
  </si>
  <si>
    <t>6 - xxx</t>
  </si>
  <si>
    <t>7 - xxx</t>
  </si>
  <si>
    <t>8 - xxx</t>
  </si>
  <si>
    <t>9 - xxx</t>
  </si>
  <si>
    <t>10 - xxx</t>
  </si>
  <si>
    <t>11 - xxx</t>
  </si>
  <si>
    <t>12 - xxx</t>
  </si>
  <si>
    <t>13 - xxx</t>
  </si>
  <si>
    <t>14 - xxx</t>
  </si>
  <si>
    <t>15 - xxx</t>
  </si>
  <si>
    <t>16 - xxx</t>
  </si>
  <si>
    <t>17 - xxx</t>
  </si>
  <si>
    <t>18 - xxx</t>
  </si>
  <si>
    <t>19 - xxx</t>
  </si>
  <si>
    <t>20 - xxx</t>
  </si>
  <si>
    <t>21 - xxx</t>
  </si>
  <si>
    <t>22 - xxx</t>
  </si>
  <si>
    <t>23 - xxx</t>
  </si>
  <si>
    <t>24 - xxx</t>
  </si>
  <si>
    <t>25 - xxx</t>
  </si>
  <si>
    <t>26 - xxx</t>
  </si>
  <si>
    <t>27 - xxx</t>
  </si>
  <si>
    <t>28 - xxx</t>
  </si>
  <si>
    <t>29 - xxx</t>
  </si>
  <si>
    <t>30 - xxx</t>
  </si>
  <si>
    <t>31 - xxx</t>
  </si>
  <si>
    <t>32 - xxx</t>
  </si>
  <si>
    <t>33 - xxx</t>
  </si>
  <si>
    <t>34 - xxx</t>
  </si>
  <si>
    <t>35 - xxx</t>
  </si>
  <si>
    <t>36 - xxx</t>
  </si>
  <si>
    <t>37 - xxx</t>
  </si>
  <si>
    <t>38 - xxx</t>
  </si>
  <si>
    <t>39 - xxx</t>
  </si>
  <si>
    <t>40 - xxx</t>
  </si>
  <si>
    <t>41 - xxx</t>
  </si>
  <si>
    <t xml:space="preserve">          73110000 1</t>
  </si>
  <si>
    <t xml:space="preserve">          73121121 2</t>
  </si>
  <si>
    <t xml:space="preserve">          73121122 3</t>
  </si>
  <si>
    <t xml:space="preserve">          73322200 15</t>
  </si>
  <si>
    <t xml:space="preserve">          70100000 1</t>
  </si>
  <si>
    <t xml:space="preserve">          70700000 2</t>
  </si>
  <si>
    <t>OK</t>
  </si>
  <si>
    <t>01_REPORTING_FINANCIER</t>
  </si>
  <si>
    <t>02_REPORTING_FINANCIER</t>
  </si>
  <si>
    <t>04_REPORTING_FINANCIER</t>
  </si>
  <si>
    <t>05_REPORTING_FINANCIER</t>
  </si>
  <si>
    <t>06_REPORTING_FINANCIER</t>
  </si>
  <si>
    <t>07_REPORTING_FINANCIER</t>
  </si>
  <si>
    <t>08_REPORTING_FINANCIER</t>
  </si>
  <si>
    <t>09_REPORTING_FINANCIER</t>
  </si>
  <si>
    <t>10_REPORTING_FINANCIER</t>
  </si>
  <si>
    <t>11_REPORTING_FINANCIER</t>
  </si>
  <si>
    <t>12_REPORTING_FINANCIER</t>
  </si>
  <si>
    <t>13_REPORTING_FINANCIER</t>
  </si>
  <si>
    <t>14_REPORTING_FINANCIER</t>
  </si>
  <si>
    <t>16_REPORTING_FINANCIER</t>
  </si>
  <si>
    <t>17_REPORTING_FINANCIER</t>
  </si>
  <si>
    <t>20_REPORTING_FINANCIER</t>
  </si>
  <si>
    <t>21_REPORTING_FINANCIER</t>
  </si>
  <si>
    <t>22_REPORTING_FINANCIER</t>
  </si>
  <si>
    <t>23_REPORTING_FINANCIER</t>
  </si>
  <si>
    <t>24_REPORTING_FINANCIER</t>
  </si>
  <si>
    <t>25_REPORTING_FINANCIER</t>
  </si>
  <si>
    <t>26_REPORTING_FINANCIER</t>
  </si>
  <si>
    <t>27_REPORTING_FINANCIER</t>
  </si>
  <si>
    <t>28_REPORTING_FINANCIER</t>
  </si>
  <si>
    <t>29_REPORTING_FINANCIER</t>
  </si>
  <si>
    <t>30_REPORTING_FINANCIER</t>
  </si>
  <si>
    <t>31_REPORTING_FINANCIER</t>
  </si>
  <si>
    <t>34_REPORTING_FINANCIER</t>
  </si>
  <si>
    <t>35_REPORTING_FINANCIER</t>
  </si>
  <si>
    <t>36_REPORTING_FINANCIER</t>
  </si>
  <si>
    <t>37_REPORTING_FINANCIER</t>
  </si>
  <si>
    <t>38_REPORTING_FINANCIER</t>
  </si>
  <si>
    <t>39_REPORTING_FINANCIER</t>
  </si>
  <si>
    <t>40_REPORTING_FINANCIER</t>
  </si>
  <si>
    <t>41_REPORTING_FINANCIER</t>
  </si>
  <si>
    <t>42_REPORTING_FINANCIER</t>
  </si>
  <si>
    <t>43_REPORTING_FINANCIER</t>
  </si>
  <si>
    <t>44_REPORTING_FINANCIER</t>
  </si>
  <si>
    <t>45_REPORTING_FINANCIER</t>
  </si>
  <si>
    <t>46_REPORTING_FINANCIER</t>
  </si>
  <si>
    <t>47_REPORTING_FINANCIER</t>
  </si>
  <si>
    <t>99_REPORTING_FINANCIER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</si>
</sst>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(* #,##0.00_);_(* \(#,##0.00\);_(* &quot;-&quot;??_);_(@_)"/>
    <numFmt numFmtId="165" formatCode="_-* #,##0\ _€_-;\-* #,##0\ _€_-;_-* &quot;-&quot;??\ _€_-;_-@_-"/>
    <numFmt numFmtId="166" formatCode="#,##0_ ;\-#,##0\ 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8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10"/>
      <name val="Calibri"/>
      <family val="2"/>
      <scheme val="minor"/>
    </font>
    <font>
      <b/>
      <sz val="9"/>
      <color rgb="FF0319BD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rgb="FF0319BD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319BD"/>
      <name val="Calibri"/>
      <family val="2"/>
      <scheme val="minor"/>
    </font>
    <font>
      <b/>
      <sz val="9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i/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b/>
      <sz val="9"/>
      <color rgb="FF2D06BA"/>
      <name val="Calibri"/>
      <family val="2"/>
      <scheme val="minor"/>
    </font>
    <font>
      <sz val="9"/>
      <color rgb="FF2D06BA"/>
      <name val="Calibri"/>
      <family val="2"/>
      <scheme val="minor"/>
    </font>
    <font>
      <sz val="11"/>
      <name val="Calibri"/>
      <family val="2"/>
      <scheme val="minor"/>
    </font>
    <font>
      <i/>
      <sz val="11"/>
      <color rgb="FF0319BD"/>
      <name val="Calibri"/>
      <family val="2"/>
      <scheme val="minor"/>
    </font>
    <font>
      <i/>
      <sz val="11"/>
      <color rgb="FF9C0006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rgb="FF9C65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BFBFC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EB9C"/>
      </patternFill>
    </fill>
    <fill>
      <patternFill patternType="solid">
        <fgColor rgb="FFFFC000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</borders>
  <cellStyleXfs count="7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7" fillId="0" borderId="0"/>
    <xf numFmtId="0" fontId="27" fillId="14" borderId="0" applyNumberFormat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493">
    <xf numFmtId="0" fontId="0" fillId="0" borderId="0" xfId="0"/>
    <xf numFmtId="0" fontId="8" fillId="3" borderId="5" xfId="3" applyFont="1" applyFill="1" applyBorder="1" applyAlignment="1">
      <alignment vertical="center"/>
    </xf>
    <xf numFmtId="0" fontId="8" fillId="3" borderId="2" xfId="3" applyFont="1" applyFill="1" applyBorder="1" applyAlignment="1">
      <alignment vertical="center"/>
    </xf>
    <xf numFmtId="0" fontId="9" fillId="0" borderId="0" xfId="3" applyFont="1"/>
    <xf numFmtId="0" fontId="0" fillId="0" borderId="0" xfId="0" applyFill="1"/>
    <xf numFmtId="0" fontId="2" fillId="3" borderId="0" xfId="0" applyFont="1" applyFill="1"/>
    <xf numFmtId="49" fontId="0" fillId="5" borderId="0" xfId="0" applyNumberFormat="1" applyFill="1"/>
    <xf numFmtId="4" fontId="0" fillId="5" borderId="0" xfId="0" applyNumberFormat="1" applyFill="1"/>
    <xf numFmtId="0" fontId="0" fillId="0" borderId="0" xfId="0" quotePrefix="1"/>
    <xf numFmtId="49" fontId="0" fillId="0" borderId="0" xfId="0" applyNumberFormat="1"/>
    <xf numFmtId="4" fontId="0" fillId="0" borderId="0" xfId="0" applyNumberFormat="1"/>
    <xf numFmtId="165" fontId="0" fillId="4" borderId="0" xfId="1" applyNumberFormat="1" applyFont="1" applyFill="1"/>
    <xf numFmtId="49" fontId="0" fillId="5" borderId="0" xfId="0" applyNumberFormat="1" applyFill="1" applyAlignment="1">
      <alignment horizontal="center" vertical="center"/>
    </xf>
    <xf numFmtId="0" fontId="2" fillId="4" borderId="0" xfId="0" applyFont="1" applyFill="1"/>
    <xf numFmtId="0" fontId="0" fillId="4" borderId="0" xfId="0" applyFill="1" applyAlignment="1">
      <alignment horizontal="left"/>
    </xf>
    <xf numFmtId="0" fontId="0" fillId="0" borderId="0" xfId="0" applyFill="1" applyAlignment="1">
      <alignment horizontal="left"/>
    </xf>
    <xf numFmtId="0" fontId="3" fillId="0" borderId="0" xfId="0" applyFont="1" applyProtection="1"/>
    <xf numFmtId="0" fontId="5" fillId="0" borderId="7" xfId="0" applyFont="1" applyBorder="1" applyAlignment="1" applyProtection="1">
      <alignment vertical="center"/>
    </xf>
    <xf numFmtId="0" fontId="4" fillId="0" borderId="7" xfId="0" applyFont="1" applyBorder="1" applyAlignment="1" applyProtection="1">
      <alignment vertical="center"/>
    </xf>
    <xf numFmtId="0" fontId="5" fillId="0" borderId="11" xfId="0" applyFont="1" applyBorder="1" applyAlignment="1" applyProtection="1">
      <alignment vertical="center"/>
    </xf>
    <xf numFmtId="0" fontId="10" fillId="0" borderId="11" xfId="0" applyFont="1" applyBorder="1" applyAlignment="1" applyProtection="1">
      <alignment vertical="center"/>
    </xf>
    <xf numFmtId="0" fontId="12" fillId="0" borderId="7" xfId="0" applyFont="1" applyBorder="1" applyAlignment="1" applyProtection="1">
      <alignment vertical="center"/>
    </xf>
    <xf numFmtId="0" fontId="12" fillId="0" borderId="21" xfId="0" applyFont="1" applyBorder="1" applyAlignment="1" applyProtection="1">
      <alignment vertical="center"/>
    </xf>
    <xf numFmtId="0" fontId="12" fillId="0" borderId="7" xfId="0" applyFont="1" applyBorder="1" applyProtection="1"/>
    <xf numFmtId="0" fontId="12" fillId="0" borderId="21" xfId="0" applyFont="1" applyBorder="1" applyProtection="1"/>
    <xf numFmtId="0" fontId="6" fillId="3" borderId="5" xfId="0" applyFont="1" applyFill="1" applyBorder="1" applyAlignment="1" applyProtection="1">
      <alignment vertical="center"/>
    </xf>
    <xf numFmtId="165" fontId="5" fillId="2" borderId="36" xfId="1" applyNumberFormat="1" applyFont="1" applyFill="1" applyBorder="1" applyAlignment="1" applyProtection="1">
      <alignment vertical="center"/>
    </xf>
    <xf numFmtId="165" fontId="5" fillId="2" borderId="39" xfId="1" applyNumberFormat="1" applyFont="1" applyFill="1" applyBorder="1" applyAlignment="1" applyProtection="1">
      <alignment vertical="center"/>
    </xf>
    <xf numFmtId="165" fontId="5" fillId="2" borderId="27" xfId="1" applyNumberFormat="1" applyFont="1" applyFill="1" applyBorder="1" applyAlignment="1" applyProtection="1">
      <alignment vertical="center"/>
    </xf>
    <xf numFmtId="9" fontId="5" fillId="2" borderId="27" xfId="2" applyFont="1" applyFill="1" applyBorder="1" applyAlignment="1" applyProtection="1">
      <alignment vertical="center"/>
    </xf>
    <xf numFmtId="165" fontId="4" fillId="0" borderId="22" xfId="1" applyNumberFormat="1" applyFont="1" applyBorder="1" applyAlignment="1" applyProtection="1">
      <alignment vertical="center"/>
    </xf>
    <xf numFmtId="165" fontId="4" fillId="0" borderId="16" xfId="1" applyNumberFormat="1" applyFont="1" applyBorder="1" applyAlignment="1" applyProtection="1">
      <alignment vertical="center"/>
    </xf>
    <xf numFmtId="165" fontId="4" fillId="0" borderId="13" xfId="1" applyNumberFormat="1" applyFont="1" applyBorder="1" applyAlignment="1" applyProtection="1">
      <alignment vertical="center"/>
    </xf>
    <xf numFmtId="9" fontId="4" fillId="0" borderId="13" xfId="2" applyFont="1" applyBorder="1" applyAlignment="1" applyProtection="1">
      <alignment vertical="center"/>
    </xf>
    <xf numFmtId="165" fontId="4" fillId="0" borderId="23" xfId="1" applyNumberFormat="1" applyFont="1" applyBorder="1" applyAlignment="1" applyProtection="1">
      <alignment vertical="center"/>
    </xf>
    <xf numFmtId="165" fontId="4" fillId="0" borderId="0" xfId="1" applyNumberFormat="1" applyFont="1" applyBorder="1" applyAlignment="1" applyProtection="1">
      <alignment vertical="center"/>
    </xf>
    <xf numFmtId="165" fontId="4" fillId="0" borderId="9" xfId="1" applyNumberFormat="1" applyFont="1" applyBorder="1" applyAlignment="1" applyProtection="1">
      <alignment vertical="center"/>
    </xf>
    <xf numFmtId="9" fontId="4" fillId="0" borderId="9" xfId="2" applyFont="1" applyBorder="1" applyAlignment="1" applyProtection="1">
      <alignment vertical="center"/>
    </xf>
    <xf numFmtId="9" fontId="13" fillId="0" borderId="13" xfId="2" applyFont="1" applyBorder="1" applyProtection="1"/>
    <xf numFmtId="165" fontId="13" fillId="0" borderId="25" xfId="1" applyNumberFormat="1" applyFont="1" applyBorder="1" applyProtection="1"/>
    <xf numFmtId="9" fontId="13" fillId="0" borderId="9" xfId="2" applyFont="1" applyBorder="1" applyProtection="1"/>
    <xf numFmtId="165" fontId="13" fillId="0" borderId="26" xfId="1" applyNumberFormat="1" applyFont="1" applyBorder="1" applyProtection="1"/>
    <xf numFmtId="9" fontId="13" fillId="0" borderId="33" xfId="2" applyFont="1" applyBorder="1" applyProtection="1"/>
    <xf numFmtId="165" fontId="13" fillId="0" borderId="30" xfId="1" applyNumberFormat="1" applyFont="1" applyBorder="1" applyProtection="1"/>
    <xf numFmtId="9" fontId="4" fillId="0" borderId="29" xfId="2" applyFont="1" applyBorder="1" applyAlignment="1" applyProtection="1">
      <alignment vertical="center"/>
    </xf>
    <xf numFmtId="9" fontId="4" fillId="0" borderId="16" xfId="2" applyFont="1" applyBorder="1" applyAlignment="1" applyProtection="1">
      <alignment vertical="center"/>
    </xf>
    <xf numFmtId="9" fontId="4" fillId="0" borderId="0" xfId="2" applyFont="1" applyBorder="1" applyAlignment="1" applyProtection="1">
      <alignment vertical="center"/>
    </xf>
    <xf numFmtId="165" fontId="4" fillId="0" borderId="12" xfId="1" applyNumberFormat="1" applyFont="1" applyBorder="1" applyAlignment="1" applyProtection="1">
      <alignment vertical="center"/>
    </xf>
    <xf numFmtId="165" fontId="4" fillId="0" borderId="8" xfId="1" applyNumberFormat="1" applyFont="1" applyBorder="1" applyAlignment="1" applyProtection="1">
      <alignment vertical="center"/>
    </xf>
    <xf numFmtId="9" fontId="4" fillId="0" borderId="29" xfId="2" applyFont="1" applyBorder="1" applyAlignment="1" applyProtection="1">
      <alignment horizontal="right" vertical="center"/>
    </xf>
    <xf numFmtId="9" fontId="4" fillId="0" borderId="28" xfId="2" applyFont="1" applyBorder="1" applyAlignment="1" applyProtection="1">
      <alignment vertical="center"/>
    </xf>
    <xf numFmtId="9" fontId="4" fillId="0" borderId="24" xfId="2" applyFont="1" applyBorder="1" applyAlignment="1" applyProtection="1">
      <alignment vertical="center"/>
    </xf>
    <xf numFmtId="9" fontId="4" fillId="0" borderId="33" xfId="2" applyFont="1" applyBorder="1" applyAlignment="1" applyProtection="1">
      <alignment vertical="center"/>
    </xf>
    <xf numFmtId="165" fontId="4" fillId="0" borderId="23" xfId="1" applyNumberFormat="1" applyFont="1" applyFill="1" applyBorder="1" applyAlignment="1" applyProtection="1">
      <alignment vertical="center"/>
    </xf>
    <xf numFmtId="165" fontId="13" fillId="0" borderId="31" xfId="1" applyNumberFormat="1" applyFont="1" applyBorder="1" applyProtection="1"/>
    <xf numFmtId="165" fontId="5" fillId="2" borderId="6" xfId="1" applyNumberFormat="1" applyFont="1" applyFill="1" applyBorder="1" applyAlignment="1" applyProtection="1">
      <alignment vertical="center"/>
    </xf>
    <xf numFmtId="9" fontId="11" fillId="3" borderId="36" xfId="2" applyFont="1" applyFill="1" applyBorder="1" applyProtection="1"/>
    <xf numFmtId="165" fontId="11" fillId="3" borderId="6" xfId="1" applyNumberFormat="1" applyFont="1" applyFill="1" applyBorder="1" applyProtection="1"/>
    <xf numFmtId="9" fontId="13" fillId="0" borderId="8" xfId="2" applyFont="1" applyBorder="1" applyProtection="1"/>
    <xf numFmtId="9" fontId="13" fillId="0" borderId="12" xfId="2" applyFont="1" applyBorder="1" applyProtection="1"/>
    <xf numFmtId="9" fontId="13" fillId="0" borderId="22" xfId="2" applyFont="1" applyBorder="1" applyProtection="1"/>
    <xf numFmtId="9" fontId="13" fillId="0" borderId="23" xfId="2" applyFont="1" applyBorder="1" applyProtection="1"/>
    <xf numFmtId="9" fontId="13" fillId="0" borderId="34" xfId="2" applyFont="1" applyBorder="1" applyProtection="1"/>
    <xf numFmtId="9" fontId="4" fillId="0" borderId="8" xfId="2" applyFont="1" applyBorder="1" applyAlignment="1" applyProtection="1">
      <alignment horizontal="right" vertical="center"/>
    </xf>
    <xf numFmtId="9" fontId="4" fillId="0" borderId="12" xfId="2" applyFont="1" applyBorder="1" applyAlignment="1" applyProtection="1">
      <alignment vertical="center"/>
    </xf>
    <xf numFmtId="9" fontId="4" fillId="0" borderId="8" xfId="2" applyFont="1" applyBorder="1" applyAlignment="1" applyProtection="1">
      <alignment vertical="center"/>
    </xf>
    <xf numFmtId="9" fontId="4" fillId="0" borderId="22" xfId="2" applyFont="1" applyBorder="1" applyAlignment="1" applyProtection="1">
      <alignment vertical="center"/>
    </xf>
    <xf numFmtId="9" fontId="13" fillId="0" borderId="23" xfId="2" applyFont="1" applyBorder="1" applyAlignment="1" applyProtection="1">
      <alignment vertical="center"/>
    </xf>
    <xf numFmtId="9" fontId="13" fillId="0" borderId="34" xfId="2" applyFont="1" applyBorder="1" applyAlignment="1" applyProtection="1">
      <alignment vertical="center"/>
    </xf>
    <xf numFmtId="165" fontId="5" fillId="2" borderId="1" xfId="1" applyNumberFormat="1" applyFont="1" applyFill="1" applyBorder="1" applyAlignment="1" applyProtection="1">
      <alignment vertical="center"/>
    </xf>
    <xf numFmtId="9" fontId="11" fillId="3" borderId="1" xfId="2" applyFont="1" applyFill="1" applyBorder="1" applyProtection="1"/>
    <xf numFmtId="0" fontId="12" fillId="0" borderId="15" xfId="0" applyFont="1" applyBorder="1" applyAlignment="1" applyProtection="1">
      <alignment vertical="center"/>
    </xf>
    <xf numFmtId="165" fontId="12" fillId="0" borderId="15" xfId="1" applyNumberFormat="1" applyFont="1" applyBorder="1" applyAlignment="1" applyProtection="1">
      <alignment vertical="center"/>
    </xf>
    <xf numFmtId="9" fontId="4" fillId="0" borderId="15" xfId="2" applyFont="1" applyBorder="1" applyAlignment="1" applyProtection="1">
      <alignment vertical="center"/>
    </xf>
    <xf numFmtId="9" fontId="13" fillId="0" borderId="15" xfId="2" applyFont="1" applyBorder="1" applyAlignment="1" applyProtection="1">
      <alignment vertical="center"/>
    </xf>
    <xf numFmtId="165" fontId="13" fillId="0" borderId="15" xfId="1" applyNumberFormat="1" applyFont="1" applyBorder="1" applyAlignment="1" applyProtection="1">
      <alignment vertical="center"/>
    </xf>
    <xf numFmtId="165" fontId="5" fillId="2" borderId="1" xfId="0" applyNumberFormat="1" applyFont="1" applyFill="1" applyBorder="1" applyAlignment="1" applyProtection="1">
      <alignment vertical="center"/>
    </xf>
    <xf numFmtId="165" fontId="13" fillId="0" borderId="0" xfId="1" applyNumberFormat="1" applyFont="1" applyBorder="1" applyProtection="1"/>
    <xf numFmtId="0" fontId="4" fillId="0" borderId="15" xfId="0" applyFont="1" applyBorder="1" applyAlignment="1" applyProtection="1">
      <alignment vertical="center"/>
    </xf>
    <xf numFmtId="9" fontId="13" fillId="0" borderId="15" xfId="2" applyFont="1" applyBorder="1" applyProtection="1"/>
    <xf numFmtId="165" fontId="13" fillId="0" borderId="15" xfId="1" applyNumberFormat="1" applyFont="1" applyBorder="1" applyProtection="1"/>
    <xf numFmtId="9" fontId="5" fillId="2" borderId="4" xfId="2" applyFont="1" applyFill="1" applyBorder="1" applyAlignment="1" applyProtection="1">
      <alignment vertical="center"/>
    </xf>
    <xf numFmtId="165" fontId="5" fillId="2" borderId="2" xfId="1" applyNumberFormat="1" applyFont="1" applyFill="1" applyBorder="1" applyAlignment="1" applyProtection="1">
      <alignment vertical="center"/>
    </xf>
    <xf numFmtId="9" fontId="5" fillId="2" borderId="2" xfId="2" applyFont="1" applyFill="1" applyBorder="1" applyAlignment="1" applyProtection="1">
      <alignment vertical="center"/>
    </xf>
    <xf numFmtId="9" fontId="5" fillId="2" borderId="1" xfId="2" applyFont="1" applyFill="1" applyBorder="1" applyAlignment="1" applyProtection="1">
      <alignment vertical="center"/>
    </xf>
    <xf numFmtId="0" fontId="9" fillId="8" borderId="14" xfId="3" applyFont="1" applyFill="1" applyBorder="1"/>
    <xf numFmtId="0" fontId="9" fillId="7" borderId="20" xfId="3" applyFont="1" applyFill="1" applyBorder="1"/>
    <xf numFmtId="0" fontId="9" fillId="11" borderId="5" xfId="3" applyFont="1" applyFill="1" applyBorder="1" applyAlignment="1">
      <alignment vertical="center"/>
    </xf>
    <xf numFmtId="0" fontId="9" fillId="11" borderId="5" xfId="3" quotePrefix="1" applyFont="1" applyFill="1" applyBorder="1" applyAlignment="1">
      <alignment vertical="center"/>
    </xf>
    <xf numFmtId="0" fontId="9" fillId="11" borderId="19" xfId="3" applyFont="1" applyFill="1" applyBorder="1" applyAlignment="1">
      <alignment vertical="center"/>
    </xf>
    <xf numFmtId="0" fontId="9" fillId="11" borderId="19" xfId="3" quotePrefix="1" applyFont="1" applyFill="1" applyBorder="1" applyAlignment="1">
      <alignment vertical="center"/>
    </xf>
    <xf numFmtId="0" fontId="9" fillId="11" borderId="14" xfId="3" applyFont="1" applyFill="1" applyBorder="1" applyAlignment="1">
      <alignment vertical="center"/>
    </xf>
    <xf numFmtId="0" fontId="9" fillId="11" borderId="14" xfId="3" quotePrefix="1" applyFont="1" applyFill="1" applyBorder="1" applyAlignment="1">
      <alignment vertical="center"/>
    </xf>
    <xf numFmtId="0" fontId="9" fillId="11" borderId="20" xfId="3" applyFont="1" applyFill="1" applyBorder="1" applyAlignment="1">
      <alignment vertical="center"/>
    </xf>
    <xf numFmtId="0" fontId="9" fillId="11" borderId="20" xfId="3" quotePrefix="1" applyFont="1" applyFill="1" applyBorder="1" applyAlignment="1">
      <alignment vertical="center"/>
    </xf>
    <xf numFmtId="0" fontId="9" fillId="12" borderId="5" xfId="3" applyFont="1" applyFill="1" applyBorder="1"/>
    <xf numFmtId="0" fontId="9" fillId="12" borderId="19" xfId="3" applyFont="1" applyFill="1" applyBorder="1" applyAlignment="1">
      <alignment vertical="center"/>
    </xf>
    <xf numFmtId="0" fontId="9" fillId="12" borderId="19" xfId="3" quotePrefix="1" applyFont="1" applyFill="1" applyBorder="1" applyAlignment="1">
      <alignment vertical="center"/>
    </xf>
    <xf numFmtId="0" fontId="9" fillId="12" borderId="20" xfId="3" applyFont="1" applyFill="1" applyBorder="1"/>
    <xf numFmtId="0" fontId="9" fillId="12" borderId="19" xfId="3" applyFont="1" applyFill="1" applyBorder="1"/>
    <xf numFmtId="0" fontId="9" fillId="12" borderId="14" xfId="3" applyFont="1" applyFill="1" applyBorder="1"/>
    <xf numFmtId="0" fontId="9" fillId="12" borderId="21" xfId="3" applyFont="1" applyFill="1" applyBorder="1"/>
    <xf numFmtId="0" fontId="9" fillId="11" borderId="21" xfId="3" applyFont="1" applyFill="1" applyBorder="1" applyAlignment="1">
      <alignment vertical="center"/>
    </xf>
    <xf numFmtId="0" fontId="9" fillId="11" borderId="21" xfId="3" quotePrefix="1" applyFont="1" applyFill="1" applyBorder="1" applyAlignment="1">
      <alignment vertical="center"/>
    </xf>
    <xf numFmtId="0" fontId="9" fillId="11" borderId="7" xfId="3" applyFont="1" applyFill="1" applyBorder="1" applyAlignment="1">
      <alignment vertical="center"/>
    </xf>
    <xf numFmtId="0" fontId="9" fillId="11" borderId="7" xfId="3" applyFont="1" applyFill="1" applyBorder="1" applyAlignment="1">
      <alignment horizontal="center" vertical="center"/>
    </xf>
    <xf numFmtId="0" fontId="9" fillId="6" borderId="5" xfId="3" applyFont="1" applyFill="1" applyBorder="1"/>
    <xf numFmtId="0" fontId="0" fillId="0" borderId="0" xfId="0" applyProtection="1"/>
    <xf numFmtId="0" fontId="0" fillId="0" borderId="0" xfId="0" applyFill="1" applyProtection="1"/>
    <xf numFmtId="0" fontId="0" fillId="0" borderId="0" xfId="0" applyFill="1" applyBorder="1" applyProtection="1"/>
    <xf numFmtId="0" fontId="13" fillId="0" borderId="0" xfId="0" applyFont="1" applyProtection="1"/>
    <xf numFmtId="165" fontId="13" fillId="0" borderId="0" xfId="1" applyNumberFormat="1" applyFont="1" applyProtection="1"/>
    <xf numFmtId="0" fontId="2" fillId="4" borderId="5" xfId="0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vertical="center"/>
    </xf>
    <xf numFmtId="0" fontId="5" fillId="0" borderId="7" xfId="0" applyFont="1" applyFill="1" applyBorder="1" applyAlignment="1" applyProtection="1">
      <alignment horizontal="center" vertical="center"/>
    </xf>
    <xf numFmtId="0" fontId="5" fillId="0" borderId="0" xfId="0" applyFont="1" applyFill="1" applyAlignment="1" applyProtection="1">
      <alignment horizontal="center" vertical="center"/>
    </xf>
    <xf numFmtId="0" fontId="5" fillId="0" borderId="27" xfId="0" applyFont="1" applyBorder="1" applyAlignment="1" applyProtection="1">
      <alignment horizontal="center" vertical="center"/>
    </xf>
    <xf numFmtId="0" fontId="5" fillId="0" borderId="17" xfId="0" applyFont="1" applyBorder="1" applyAlignment="1" applyProtection="1">
      <alignment horizontal="center" vertical="center"/>
    </xf>
    <xf numFmtId="0" fontId="5" fillId="0" borderId="24" xfId="0" applyFont="1" applyBorder="1" applyAlignment="1" applyProtection="1">
      <alignment horizontal="center" vertical="center"/>
    </xf>
    <xf numFmtId="0" fontId="6" fillId="0" borderId="8" xfId="0" applyFont="1" applyFill="1" applyBorder="1" applyAlignment="1" applyProtection="1">
      <alignment vertical="center"/>
    </xf>
    <xf numFmtId="0" fontId="4" fillId="0" borderId="7" xfId="0" applyFont="1" applyFill="1" applyBorder="1" applyAlignment="1" applyProtection="1">
      <alignment vertical="center"/>
    </xf>
    <xf numFmtId="0" fontId="5" fillId="0" borderId="8" xfId="0" applyFont="1" applyFill="1" applyBorder="1" applyAlignment="1" applyProtection="1">
      <alignment vertical="center"/>
    </xf>
    <xf numFmtId="0" fontId="4" fillId="0" borderId="8" xfId="0" applyFont="1" applyFill="1" applyBorder="1" applyAlignment="1" applyProtection="1">
      <alignment vertical="center"/>
    </xf>
    <xf numFmtId="165" fontId="13" fillId="0" borderId="7" xfId="1" applyNumberFormat="1" applyFont="1" applyBorder="1" applyProtection="1"/>
    <xf numFmtId="0" fontId="4" fillId="0" borderId="0" xfId="0" applyFont="1" applyFill="1" applyBorder="1" applyAlignment="1" applyProtection="1">
      <alignment vertical="center"/>
    </xf>
    <xf numFmtId="165" fontId="13" fillId="0" borderId="11" xfId="1" applyNumberFormat="1" applyFont="1" applyBorder="1" applyProtection="1"/>
    <xf numFmtId="0" fontId="0" fillId="0" borderId="8" xfId="0" applyBorder="1" applyProtection="1"/>
    <xf numFmtId="0" fontId="0" fillId="0" borderId="0" xfId="0" applyBorder="1" applyAlignment="1" applyProtection="1">
      <alignment vertical="center"/>
    </xf>
    <xf numFmtId="0" fontId="0" fillId="0" borderId="0" xfId="0" applyBorder="1" applyProtection="1"/>
    <xf numFmtId="0" fontId="5" fillId="0" borderId="0" xfId="0" applyFont="1" applyFill="1" applyBorder="1" applyAlignment="1" applyProtection="1">
      <alignment vertical="center"/>
    </xf>
    <xf numFmtId="0" fontId="13" fillId="0" borderId="7" xfId="0" applyFont="1" applyBorder="1" applyProtection="1"/>
    <xf numFmtId="0" fontId="13" fillId="0" borderId="0" xfId="0" applyFont="1" applyBorder="1" applyProtection="1"/>
    <xf numFmtId="165" fontId="13" fillId="0" borderId="10" xfId="1" applyNumberFormat="1" applyFont="1" applyBorder="1" applyProtection="1"/>
    <xf numFmtId="165" fontId="13" fillId="0" borderId="18" xfId="1" applyNumberFormat="1" applyFont="1" applyBorder="1" applyProtection="1"/>
    <xf numFmtId="165" fontId="13" fillId="0" borderId="8" xfId="1" applyNumberFormat="1" applyFont="1" applyBorder="1" applyProtection="1"/>
    <xf numFmtId="165" fontId="13" fillId="0" borderId="12" xfId="1" applyNumberFormat="1" applyFont="1" applyBorder="1" applyProtection="1"/>
    <xf numFmtId="0" fontId="13" fillId="0" borderId="0" xfId="0" applyFont="1" applyFill="1" applyBorder="1" applyProtection="1"/>
    <xf numFmtId="0" fontId="14" fillId="0" borderId="0" xfId="0" applyFont="1" applyFill="1" applyProtection="1"/>
    <xf numFmtId="0" fontId="0" fillId="0" borderId="15" xfId="0" applyBorder="1" applyProtection="1"/>
    <xf numFmtId="0" fontId="13" fillId="0" borderId="15" xfId="0" applyFont="1" applyBorder="1" applyProtection="1"/>
    <xf numFmtId="0" fontId="0" fillId="0" borderId="7" xfId="0" applyFill="1" applyBorder="1" applyProtection="1"/>
    <xf numFmtId="0" fontId="5" fillId="0" borderId="27" xfId="0" applyFont="1" applyBorder="1" applyAlignment="1" applyProtection="1">
      <alignment horizontal="center" vertical="center" wrapText="1"/>
    </xf>
    <xf numFmtId="165" fontId="13" fillId="0" borderId="9" xfId="1" applyNumberFormat="1" applyFont="1" applyBorder="1" applyProtection="1"/>
    <xf numFmtId="165" fontId="13" fillId="0" borderId="33" xfId="1" applyNumberFormat="1" applyFont="1" applyBorder="1" applyProtection="1"/>
    <xf numFmtId="165" fontId="13" fillId="0" borderId="7" xfId="1" applyNumberFormat="1" applyFont="1" applyFill="1" applyBorder="1" applyProtection="1"/>
    <xf numFmtId="165" fontId="11" fillId="3" borderId="5" xfId="1" applyNumberFormat="1" applyFont="1" applyFill="1" applyBorder="1" applyProtection="1"/>
    <xf numFmtId="165" fontId="0" fillId="0" borderId="0" xfId="0" applyNumberFormat="1" applyBorder="1" applyProtection="1"/>
    <xf numFmtId="0" fontId="15" fillId="3" borderId="5" xfId="0" applyFont="1" applyFill="1" applyBorder="1" applyAlignment="1" applyProtection="1">
      <alignment vertical="center"/>
    </xf>
    <xf numFmtId="0" fontId="9" fillId="7" borderId="5" xfId="3" applyFont="1" applyFill="1" applyBorder="1"/>
    <xf numFmtId="0" fontId="9" fillId="7" borderId="14" xfId="3" applyFont="1" applyFill="1" applyBorder="1"/>
    <xf numFmtId="0" fontId="9" fillId="12" borderId="21" xfId="3" applyFont="1" applyFill="1" applyBorder="1" applyAlignment="1">
      <alignment vertical="center"/>
    </xf>
    <xf numFmtId="0" fontId="9" fillId="7" borderId="19" xfId="3" applyFont="1" applyFill="1" applyBorder="1"/>
    <xf numFmtId="0" fontId="9" fillId="8" borderId="5" xfId="3" applyFont="1" applyFill="1" applyBorder="1"/>
    <xf numFmtId="0" fontId="9" fillId="7" borderId="7" xfId="3" applyFont="1" applyFill="1" applyBorder="1"/>
    <xf numFmtId="0" fontId="9" fillId="8" borderId="21" xfId="3" applyFont="1" applyFill="1" applyBorder="1"/>
    <xf numFmtId="0" fontId="9" fillId="6" borderId="7" xfId="3" applyFont="1" applyFill="1" applyBorder="1"/>
    <xf numFmtId="0" fontId="9" fillId="9" borderId="19" xfId="3" applyFont="1" applyFill="1" applyBorder="1"/>
    <xf numFmtId="0" fontId="9" fillId="10" borderId="14" xfId="3" applyFont="1" applyFill="1" applyBorder="1"/>
    <xf numFmtId="0" fontId="9" fillId="12" borderId="7" xfId="3" applyFont="1" applyFill="1" applyBorder="1" applyAlignment="1">
      <alignment vertical="center"/>
    </xf>
    <xf numFmtId="0" fontId="9" fillId="10" borderId="19" xfId="3" applyFont="1" applyFill="1" applyBorder="1"/>
    <xf numFmtId="0" fontId="9" fillId="12" borderId="21" xfId="3" quotePrefix="1" applyFont="1" applyFill="1" applyBorder="1" applyAlignment="1">
      <alignment vertical="center"/>
    </xf>
    <xf numFmtId="0" fontId="9" fillId="12" borderId="7" xfId="3" quotePrefix="1" applyFont="1" applyFill="1" applyBorder="1" applyAlignment="1">
      <alignment vertical="center"/>
    </xf>
    <xf numFmtId="0" fontId="0" fillId="4" borderId="0" xfId="0" applyFill="1"/>
    <xf numFmtId="165" fontId="11" fillId="3" borderId="1" xfId="1" applyNumberFormat="1" applyFont="1" applyFill="1" applyBorder="1" applyProtection="1"/>
    <xf numFmtId="0" fontId="5" fillId="3" borderId="17" xfId="0" applyFont="1" applyFill="1" applyBorder="1" applyAlignment="1" applyProtection="1">
      <alignment horizontal="center" vertical="center" wrapText="1"/>
    </xf>
    <xf numFmtId="0" fontId="5" fillId="3" borderId="30" xfId="0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left"/>
    </xf>
    <xf numFmtId="0" fontId="5" fillId="0" borderId="2" xfId="0" applyFont="1" applyBorder="1" applyAlignment="1" applyProtection="1">
      <alignment horizontal="center" vertical="center" wrapText="1"/>
    </xf>
    <xf numFmtId="165" fontId="4" fillId="0" borderId="0" xfId="1" applyNumberFormat="1" applyFont="1" applyFill="1" applyBorder="1" applyAlignment="1" applyProtection="1">
      <alignment vertical="center"/>
    </xf>
    <xf numFmtId="165" fontId="13" fillId="0" borderId="13" xfId="1" applyNumberFormat="1" applyFont="1" applyBorder="1" applyProtection="1"/>
    <xf numFmtId="165" fontId="19" fillId="0" borderId="13" xfId="1" applyNumberFormat="1" applyFont="1" applyBorder="1" applyAlignment="1" applyProtection="1">
      <alignment vertical="center"/>
    </xf>
    <xf numFmtId="165" fontId="19" fillId="0" borderId="9" xfId="1" applyNumberFormat="1" applyFont="1" applyBorder="1" applyAlignment="1" applyProtection="1">
      <alignment vertical="center"/>
    </xf>
    <xf numFmtId="165" fontId="19" fillId="0" borderId="16" xfId="1" applyNumberFormat="1" applyFont="1" applyBorder="1" applyAlignment="1" applyProtection="1">
      <alignment vertical="center"/>
    </xf>
    <xf numFmtId="165" fontId="15" fillId="2" borderId="27" xfId="1" applyNumberFormat="1" applyFont="1" applyFill="1" applyBorder="1" applyAlignment="1" applyProtection="1">
      <alignment vertical="center"/>
    </xf>
    <xf numFmtId="0" fontId="5" fillId="0" borderId="27" xfId="0" applyFont="1" applyFill="1" applyBorder="1" applyAlignment="1" applyProtection="1">
      <alignment horizontal="center" vertical="center" wrapText="1"/>
    </xf>
    <xf numFmtId="166" fontId="5" fillId="2" borderId="6" xfId="1" applyNumberFormat="1" applyFont="1" applyFill="1" applyBorder="1" applyAlignment="1" applyProtection="1">
      <alignment vertical="center"/>
    </xf>
    <xf numFmtId="166" fontId="4" fillId="0" borderId="26" xfId="1" applyNumberFormat="1" applyFont="1" applyBorder="1" applyAlignment="1" applyProtection="1">
      <alignment vertical="center"/>
    </xf>
    <xf numFmtId="166" fontId="4" fillId="0" borderId="25" xfId="1" applyNumberFormat="1" applyFont="1" applyBorder="1" applyAlignment="1" applyProtection="1">
      <alignment vertical="center"/>
    </xf>
    <xf numFmtId="9" fontId="4" fillId="0" borderId="7" xfId="2" applyFont="1" applyFill="1" applyBorder="1" applyAlignment="1" applyProtection="1">
      <alignment vertical="center"/>
    </xf>
    <xf numFmtId="9" fontId="4" fillId="0" borderId="7" xfId="2" applyFont="1" applyFill="1" applyBorder="1" applyAlignment="1" applyProtection="1">
      <alignment horizontal="right" vertical="center"/>
    </xf>
    <xf numFmtId="166" fontId="4" fillId="0" borderId="26" xfId="2" applyNumberFormat="1" applyFont="1" applyBorder="1" applyAlignment="1" applyProtection="1">
      <alignment horizontal="right" vertical="center"/>
    </xf>
    <xf numFmtId="166" fontId="13" fillId="0" borderId="26" xfId="1" applyNumberFormat="1" applyFont="1" applyBorder="1" applyAlignment="1" applyProtection="1">
      <alignment vertical="center"/>
    </xf>
    <xf numFmtId="166" fontId="13" fillId="0" borderId="30" xfId="1" applyNumberFormat="1" applyFont="1" applyBorder="1" applyAlignment="1" applyProtection="1">
      <alignment vertical="center"/>
    </xf>
    <xf numFmtId="9" fontId="19" fillId="0" borderId="0" xfId="2" applyFont="1" applyBorder="1" applyAlignment="1" applyProtection="1">
      <alignment vertical="center"/>
    </xf>
    <xf numFmtId="9" fontId="19" fillId="0" borderId="16" xfId="2" applyFont="1" applyBorder="1" applyAlignment="1" applyProtection="1">
      <alignment vertical="center"/>
    </xf>
    <xf numFmtId="165" fontId="15" fillId="2" borderId="36" xfId="1" applyNumberFormat="1" applyFont="1" applyFill="1" applyBorder="1" applyAlignment="1" applyProtection="1">
      <alignment vertical="center"/>
    </xf>
    <xf numFmtId="165" fontId="15" fillId="2" borderId="39" xfId="1" applyNumberFormat="1" applyFont="1" applyFill="1" applyBorder="1" applyAlignment="1" applyProtection="1">
      <alignment vertical="center"/>
    </xf>
    <xf numFmtId="165" fontId="19" fillId="0" borderId="23" xfId="1" applyNumberFormat="1" applyFont="1" applyFill="1" applyBorder="1" applyAlignment="1" applyProtection="1">
      <alignment vertical="center"/>
    </xf>
    <xf numFmtId="165" fontId="19" fillId="0" borderId="38" xfId="1" applyNumberFormat="1" applyFont="1" applyFill="1" applyBorder="1" applyAlignment="1" applyProtection="1">
      <alignment vertical="center"/>
    </xf>
    <xf numFmtId="0" fontId="2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165" fontId="19" fillId="0" borderId="13" xfId="1" applyNumberFormat="1" applyFont="1" applyBorder="1" applyProtection="1"/>
    <xf numFmtId="9" fontId="19" fillId="0" borderId="13" xfId="2" applyFont="1" applyBorder="1" applyProtection="1"/>
    <xf numFmtId="0" fontId="19" fillId="0" borderId="0" xfId="0" applyFont="1" applyFill="1" applyBorder="1" applyProtection="1"/>
    <xf numFmtId="165" fontId="19" fillId="0" borderId="9" xfId="1" applyNumberFormat="1" applyFont="1" applyBorder="1" applyProtection="1"/>
    <xf numFmtId="9" fontId="19" fillId="0" borderId="9" xfId="2" applyFont="1" applyBorder="1" applyProtection="1"/>
    <xf numFmtId="165" fontId="19" fillId="0" borderId="33" xfId="1" applyNumberFormat="1" applyFont="1" applyBorder="1" applyProtection="1"/>
    <xf numFmtId="9" fontId="19" fillId="0" borderId="33" xfId="2" applyFont="1" applyBorder="1" applyProtection="1"/>
    <xf numFmtId="0" fontId="22" fillId="0" borderId="0" xfId="0" applyFont="1" applyFill="1" applyBorder="1" applyProtection="1"/>
    <xf numFmtId="0" fontId="5" fillId="0" borderId="19" xfId="0" applyFont="1" applyBorder="1" applyAlignment="1" applyProtection="1">
      <alignment vertical="center"/>
    </xf>
    <xf numFmtId="0" fontId="21" fillId="0" borderId="7" xfId="0" applyFont="1" applyBorder="1" applyProtection="1"/>
    <xf numFmtId="0" fontId="21" fillId="0" borderId="21" xfId="0" applyFont="1" applyBorder="1" applyProtection="1"/>
    <xf numFmtId="165" fontId="4" fillId="0" borderId="43" xfId="1" applyNumberFormat="1" applyFont="1" applyBorder="1" applyAlignment="1" applyProtection="1">
      <alignment vertical="center"/>
    </xf>
    <xf numFmtId="165" fontId="4" fillId="0" borderId="44" xfId="1" applyNumberFormat="1" applyFont="1" applyBorder="1" applyAlignment="1" applyProtection="1">
      <alignment vertical="center"/>
    </xf>
    <xf numFmtId="9" fontId="4" fillId="0" borderId="44" xfId="2" applyFont="1" applyBorder="1" applyAlignment="1" applyProtection="1">
      <alignment vertical="center"/>
    </xf>
    <xf numFmtId="165" fontId="13" fillId="0" borderId="45" xfId="1" applyNumberFormat="1" applyFont="1" applyBorder="1" applyProtection="1"/>
    <xf numFmtId="165" fontId="13" fillId="0" borderId="46" xfId="1" applyNumberFormat="1" applyFont="1" applyBorder="1" applyProtection="1"/>
    <xf numFmtId="9" fontId="13" fillId="0" borderId="43" xfId="2" applyFont="1" applyBorder="1" applyProtection="1"/>
    <xf numFmtId="9" fontId="5" fillId="2" borderId="27" xfId="2" applyNumberFormat="1" applyFont="1" applyFill="1" applyBorder="1" applyAlignment="1" applyProtection="1">
      <alignment vertical="center"/>
    </xf>
    <xf numFmtId="9" fontId="4" fillId="0" borderId="44" xfId="2" applyNumberFormat="1" applyFont="1" applyBorder="1" applyAlignment="1" applyProtection="1">
      <alignment vertical="center"/>
    </xf>
    <xf numFmtId="165" fontId="13" fillId="0" borderId="47" xfId="1" applyNumberFormat="1" applyFont="1" applyBorder="1" applyProtection="1"/>
    <xf numFmtId="0" fontId="20" fillId="0" borderId="11" xfId="0" applyFont="1" applyBorder="1" applyAlignment="1" applyProtection="1">
      <alignment vertical="center"/>
    </xf>
    <xf numFmtId="0" fontId="0" fillId="0" borderId="8" xfId="0" applyFill="1" applyBorder="1" applyProtection="1"/>
    <xf numFmtId="165" fontId="13" fillId="0" borderId="23" xfId="1" applyNumberFormat="1" applyFont="1" applyBorder="1" applyProtection="1"/>
    <xf numFmtId="165" fontId="13" fillId="0" borderId="41" xfId="1" applyNumberFormat="1" applyFont="1" applyBorder="1" applyProtection="1"/>
    <xf numFmtId="165" fontId="13" fillId="0" borderId="40" xfId="1" applyNumberFormat="1" applyFont="1" applyBorder="1" applyProtection="1"/>
    <xf numFmtId="9" fontId="13" fillId="0" borderId="9" xfId="2" applyNumberFormat="1" applyFont="1" applyBorder="1" applyProtection="1"/>
    <xf numFmtId="9" fontId="13" fillId="0" borderId="13" xfId="2" applyNumberFormat="1" applyFont="1" applyBorder="1" applyProtection="1"/>
    <xf numFmtId="9" fontId="13" fillId="0" borderId="33" xfId="2" applyNumberFormat="1" applyFont="1" applyBorder="1" applyProtection="1"/>
    <xf numFmtId="9" fontId="13" fillId="0" borderId="40" xfId="2" applyFont="1" applyBorder="1" applyProtection="1"/>
    <xf numFmtId="165" fontId="13" fillId="0" borderId="32" xfId="1" applyNumberFormat="1" applyFont="1" applyBorder="1" applyProtection="1"/>
    <xf numFmtId="9" fontId="13" fillId="0" borderId="41" xfId="2" applyFont="1" applyBorder="1" applyProtection="1"/>
    <xf numFmtId="0" fontId="13" fillId="0" borderId="0" xfId="0" applyFont="1" applyFill="1" applyProtection="1"/>
    <xf numFmtId="0" fontId="19" fillId="0" borderId="7" xfId="0" applyFont="1" applyFill="1" applyBorder="1" applyAlignment="1" applyProtection="1">
      <alignment vertical="center"/>
    </xf>
    <xf numFmtId="0" fontId="19" fillId="0" borderId="21" xfId="0" applyFont="1" applyFill="1" applyBorder="1" applyAlignment="1" applyProtection="1">
      <alignment vertical="center"/>
    </xf>
    <xf numFmtId="165" fontId="11" fillId="3" borderId="3" xfId="1" applyNumberFormat="1" applyFont="1" applyFill="1" applyBorder="1" applyProtection="1"/>
    <xf numFmtId="0" fontId="20" fillId="0" borderId="7" xfId="0" applyFont="1" applyBorder="1" applyAlignment="1" applyProtection="1">
      <alignment vertical="center"/>
    </xf>
    <xf numFmtId="0" fontId="21" fillId="0" borderId="7" xfId="0" applyFont="1" applyBorder="1" applyAlignment="1" applyProtection="1">
      <alignment vertical="center"/>
    </xf>
    <xf numFmtId="0" fontId="0" fillId="0" borderId="0" xfId="0" applyFont="1" applyFill="1" applyBorder="1" applyProtection="1"/>
    <xf numFmtId="165" fontId="4" fillId="0" borderId="9" xfId="1" applyNumberFormat="1" applyFont="1" applyFill="1" applyBorder="1" applyAlignment="1" applyProtection="1">
      <alignment vertical="center"/>
    </xf>
    <xf numFmtId="9" fontId="4" fillId="0" borderId="9" xfId="2" applyFont="1" applyFill="1" applyBorder="1" applyAlignment="1" applyProtection="1">
      <alignment vertical="center"/>
    </xf>
    <xf numFmtId="165" fontId="13" fillId="0" borderId="8" xfId="1" applyNumberFormat="1" applyFont="1" applyFill="1" applyBorder="1" applyProtection="1"/>
    <xf numFmtId="0" fontId="19" fillId="0" borderId="7" xfId="0" applyFont="1" applyFill="1" applyBorder="1" applyProtection="1"/>
    <xf numFmtId="9" fontId="19" fillId="0" borderId="28" xfId="2" applyFont="1" applyBorder="1" applyProtection="1"/>
    <xf numFmtId="0" fontId="0" fillId="0" borderId="7" xfId="0" applyBorder="1" applyProtection="1"/>
    <xf numFmtId="0" fontId="0" fillId="0" borderId="10" xfId="0" applyFill="1" applyBorder="1" applyProtection="1"/>
    <xf numFmtId="0" fontId="0" fillId="0" borderId="18" xfId="0" applyBorder="1" applyProtection="1"/>
    <xf numFmtId="0" fontId="2" fillId="0" borderId="7" xfId="0" applyFont="1" applyBorder="1" applyProtection="1"/>
    <xf numFmtId="0" fontId="5" fillId="0" borderId="7" xfId="0" applyFont="1" applyFill="1" applyBorder="1" applyAlignment="1" applyProtection="1">
      <alignment vertical="center"/>
    </xf>
    <xf numFmtId="0" fontId="5" fillId="13" borderId="11" xfId="0" applyFont="1" applyFill="1" applyBorder="1" applyAlignment="1" applyProtection="1">
      <alignment vertical="center"/>
    </xf>
    <xf numFmtId="0" fontId="0" fillId="13" borderId="0" xfId="0" applyFill="1" applyBorder="1" applyProtection="1"/>
    <xf numFmtId="0" fontId="4" fillId="13" borderId="0" xfId="0" applyFont="1" applyFill="1" applyBorder="1" applyAlignment="1" applyProtection="1">
      <alignment vertical="center"/>
    </xf>
    <xf numFmtId="0" fontId="13" fillId="13" borderId="0" xfId="0" applyFont="1" applyFill="1" applyProtection="1"/>
    <xf numFmtId="165" fontId="4" fillId="13" borderId="43" xfId="1" applyNumberFormat="1" applyFont="1" applyFill="1" applyBorder="1" applyAlignment="1" applyProtection="1">
      <alignment vertical="center"/>
    </xf>
    <xf numFmtId="165" fontId="4" fillId="13" borderId="44" xfId="1" applyNumberFormat="1" applyFont="1" applyFill="1" applyBorder="1" applyAlignment="1" applyProtection="1">
      <alignment vertical="center"/>
    </xf>
    <xf numFmtId="9" fontId="4" fillId="13" borderId="44" xfId="2" applyFont="1" applyFill="1" applyBorder="1" applyAlignment="1" applyProtection="1">
      <alignment vertical="center"/>
    </xf>
    <xf numFmtId="9" fontId="4" fillId="13" borderId="48" xfId="2" applyFont="1" applyFill="1" applyBorder="1" applyAlignment="1" applyProtection="1">
      <alignment vertical="center"/>
    </xf>
    <xf numFmtId="165" fontId="13" fillId="13" borderId="45" xfId="1" applyNumberFormat="1" applyFont="1" applyFill="1" applyBorder="1" applyProtection="1"/>
    <xf numFmtId="9" fontId="13" fillId="13" borderId="43" xfId="2" applyFont="1" applyFill="1" applyBorder="1" applyProtection="1"/>
    <xf numFmtId="165" fontId="13" fillId="13" borderId="46" xfId="1" applyNumberFormat="1" applyFont="1" applyFill="1" applyBorder="1" applyProtection="1"/>
    <xf numFmtId="9" fontId="13" fillId="0" borderId="23" xfId="2" applyFont="1" applyFill="1" applyBorder="1" applyProtection="1"/>
    <xf numFmtId="165" fontId="13" fillId="0" borderId="10" xfId="1" applyNumberFormat="1" applyFont="1" applyFill="1" applyBorder="1" applyProtection="1"/>
    <xf numFmtId="165" fontId="4" fillId="0" borderId="34" xfId="1" applyNumberFormat="1" applyFont="1" applyFill="1" applyBorder="1" applyAlignment="1" applyProtection="1">
      <alignment vertical="center"/>
    </xf>
    <xf numFmtId="165" fontId="4" fillId="0" borderId="33" xfId="1" applyNumberFormat="1" applyFont="1" applyFill="1" applyBorder="1" applyAlignment="1" applyProtection="1">
      <alignment vertical="center"/>
    </xf>
    <xf numFmtId="9" fontId="4" fillId="0" borderId="33" xfId="2" applyFont="1" applyFill="1" applyBorder="1" applyAlignment="1" applyProtection="1">
      <alignment vertical="center"/>
    </xf>
    <xf numFmtId="165" fontId="13" fillId="0" borderId="17" xfId="1" applyNumberFormat="1" applyFont="1" applyFill="1" applyBorder="1" applyProtection="1"/>
    <xf numFmtId="9" fontId="13" fillId="0" borderId="34" xfId="2" applyFont="1" applyFill="1" applyBorder="1" applyProtection="1"/>
    <xf numFmtId="165" fontId="13" fillId="0" borderId="18" xfId="1" applyNumberFormat="1" applyFont="1" applyFill="1" applyBorder="1" applyProtection="1"/>
    <xf numFmtId="0" fontId="21" fillId="0" borderId="21" xfId="0" applyFont="1" applyBorder="1" applyAlignment="1" applyProtection="1">
      <alignment vertical="center"/>
    </xf>
    <xf numFmtId="3" fontId="0" fillId="0" borderId="0" xfId="0" applyNumberFormat="1" applyProtection="1"/>
    <xf numFmtId="3" fontId="5" fillId="3" borderId="27" xfId="0" applyNumberFormat="1" applyFont="1" applyFill="1" applyBorder="1" applyAlignment="1" applyProtection="1">
      <alignment horizontal="center" vertical="center" wrapText="1"/>
    </xf>
    <xf numFmtId="3" fontId="15" fillId="2" borderId="39" xfId="1" applyNumberFormat="1" applyFont="1" applyFill="1" applyBorder="1" applyAlignment="1" applyProtection="1">
      <alignment vertical="center"/>
    </xf>
    <xf numFmtId="3" fontId="19" fillId="0" borderId="38" xfId="1" applyNumberFormat="1" applyFont="1" applyFill="1" applyBorder="1" applyAlignment="1" applyProtection="1">
      <alignment horizontal="right" vertical="center"/>
    </xf>
    <xf numFmtId="3" fontId="19" fillId="0" borderId="38" xfId="1" applyNumberFormat="1" applyFont="1" applyFill="1" applyBorder="1" applyAlignment="1" applyProtection="1">
      <alignment vertical="center"/>
    </xf>
    <xf numFmtId="3" fontId="19" fillId="0" borderId="37" xfId="1" applyNumberFormat="1" applyFont="1" applyFill="1" applyBorder="1" applyAlignment="1" applyProtection="1">
      <alignment vertical="center"/>
    </xf>
    <xf numFmtId="3" fontId="19" fillId="0" borderId="13" xfId="1" applyNumberFormat="1" applyFont="1" applyFill="1" applyBorder="1" applyAlignment="1" applyProtection="1">
      <alignment vertical="center"/>
    </xf>
    <xf numFmtId="3" fontId="19" fillId="0" borderId="9" xfId="1" applyNumberFormat="1" applyFont="1" applyFill="1" applyBorder="1" applyAlignment="1" applyProtection="1">
      <alignment vertical="center"/>
    </xf>
    <xf numFmtId="3" fontId="19" fillId="0" borderId="33" xfId="1" applyNumberFormat="1" applyFont="1" applyFill="1" applyBorder="1" applyAlignment="1" applyProtection="1">
      <alignment vertical="center"/>
    </xf>
    <xf numFmtId="3" fontId="4" fillId="0" borderId="15" xfId="1" applyNumberFormat="1" applyFont="1" applyBorder="1" applyAlignment="1" applyProtection="1">
      <alignment vertical="center"/>
    </xf>
    <xf numFmtId="3" fontId="5" fillId="2" borderId="27" xfId="1" applyNumberFormat="1" applyFont="1" applyFill="1" applyBorder="1" applyAlignment="1" applyProtection="1">
      <alignment vertical="center"/>
    </xf>
    <xf numFmtId="3" fontId="4" fillId="0" borderId="9" xfId="1" applyNumberFormat="1" applyFont="1" applyBorder="1" applyAlignment="1" applyProtection="1">
      <alignment vertical="center"/>
    </xf>
    <xf numFmtId="3" fontId="4" fillId="0" borderId="13" xfId="1" applyNumberFormat="1" applyFont="1" applyBorder="1" applyAlignment="1" applyProtection="1">
      <alignment vertical="center"/>
    </xf>
    <xf numFmtId="3" fontId="4" fillId="0" borderId="40" xfId="1" applyNumberFormat="1" applyFont="1" applyBorder="1" applyAlignment="1" applyProtection="1">
      <alignment vertical="center"/>
    </xf>
    <xf numFmtId="3" fontId="19" fillId="0" borderId="9" xfId="1" applyNumberFormat="1" applyFont="1" applyBorder="1" applyAlignment="1" applyProtection="1">
      <alignment vertical="center"/>
    </xf>
    <xf numFmtId="3" fontId="19" fillId="0" borderId="13" xfId="1" applyNumberFormat="1" applyFont="1" applyBorder="1" applyAlignment="1" applyProtection="1">
      <alignment vertical="center"/>
    </xf>
    <xf numFmtId="3" fontId="5" fillId="3" borderId="27" xfId="1" applyNumberFormat="1" applyFont="1" applyFill="1" applyBorder="1" applyAlignment="1" applyProtection="1">
      <alignment vertical="center"/>
    </xf>
    <xf numFmtId="3" fontId="19" fillId="0" borderId="13" xfId="1" applyNumberFormat="1" applyFont="1" applyBorder="1" applyProtection="1"/>
    <xf numFmtId="3" fontId="19" fillId="0" borderId="9" xfId="1" applyNumberFormat="1" applyFont="1" applyBorder="1" applyProtection="1"/>
    <xf numFmtId="3" fontId="19" fillId="0" borderId="33" xfId="1" applyNumberFormat="1" applyFont="1" applyBorder="1" applyProtection="1"/>
    <xf numFmtId="3" fontId="0" fillId="0" borderId="15" xfId="0" applyNumberFormat="1" applyBorder="1" applyProtection="1"/>
    <xf numFmtId="3" fontId="4" fillId="0" borderId="44" xfId="1" applyNumberFormat="1" applyFont="1" applyBorder="1" applyAlignment="1" applyProtection="1">
      <alignment vertical="center"/>
    </xf>
    <xf numFmtId="3" fontId="13" fillId="0" borderId="9" xfId="1" applyNumberFormat="1" applyFont="1" applyBorder="1" applyProtection="1"/>
    <xf numFmtId="3" fontId="13" fillId="0" borderId="13" xfId="1" applyNumberFormat="1" applyFont="1" applyBorder="1" applyProtection="1"/>
    <xf numFmtId="3" fontId="13" fillId="0" borderId="33" xfId="1" applyNumberFormat="1" applyFont="1" applyBorder="1" applyProtection="1"/>
    <xf numFmtId="3" fontId="0" fillId="0" borderId="0" xfId="0" applyNumberFormat="1" applyBorder="1" applyProtection="1"/>
    <xf numFmtId="3" fontId="5" fillId="3" borderId="2" xfId="1" applyNumberFormat="1" applyFont="1" applyFill="1" applyBorder="1" applyAlignment="1" applyProtection="1">
      <alignment vertical="center"/>
    </xf>
    <xf numFmtId="3" fontId="19" fillId="0" borderId="29" xfId="1" applyNumberFormat="1" applyFont="1" applyBorder="1" applyProtection="1"/>
    <xf numFmtId="3" fontId="5" fillId="3" borderId="4" xfId="1" applyNumberFormat="1" applyFont="1" applyFill="1" applyBorder="1" applyAlignment="1" applyProtection="1">
      <alignment vertical="center"/>
    </xf>
    <xf numFmtId="3" fontId="13" fillId="0" borderId="40" xfId="1" applyNumberFormat="1" applyFont="1" applyBorder="1" applyProtection="1"/>
    <xf numFmtId="3" fontId="4" fillId="13" borderId="44" xfId="1" applyNumberFormat="1" applyFont="1" applyFill="1" applyBorder="1" applyAlignment="1" applyProtection="1">
      <alignment vertical="center"/>
    </xf>
    <xf numFmtId="3" fontId="4" fillId="0" borderId="9" xfId="1" applyNumberFormat="1" applyFont="1" applyFill="1" applyBorder="1" applyAlignment="1" applyProtection="1">
      <alignment vertical="center"/>
    </xf>
    <xf numFmtId="3" fontId="4" fillId="0" borderId="33" xfId="1" applyNumberFormat="1" applyFont="1" applyFill="1" applyBorder="1" applyAlignment="1" applyProtection="1">
      <alignment vertical="center"/>
    </xf>
    <xf numFmtId="3" fontId="5" fillId="3" borderId="6" xfId="0" applyNumberFormat="1" applyFont="1" applyFill="1" applyBorder="1" applyAlignment="1" applyProtection="1">
      <alignment horizontal="center" vertical="center" wrapText="1"/>
    </xf>
    <xf numFmtId="3" fontId="5" fillId="2" borderId="6" xfId="1" applyNumberFormat="1" applyFont="1" applyFill="1" applyBorder="1" applyAlignment="1" applyProtection="1">
      <alignment vertical="center"/>
    </xf>
    <xf numFmtId="3" fontId="4" fillId="0" borderId="26" xfId="1" applyNumberFormat="1" applyFont="1" applyBorder="1" applyAlignment="1" applyProtection="1">
      <alignment horizontal="right" vertical="center"/>
    </xf>
    <xf numFmtId="3" fontId="4" fillId="0" borderId="26" xfId="1" applyNumberFormat="1" applyFont="1" applyBorder="1" applyAlignment="1" applyProtection="1">
      <alignment vertical="center"/>
    </xf>
    <xf numFmtId="3" fontId="4" fillId="0" borderId="25" xfId="1" applyNumberFormat="1" applyFont="1" applyBorder="1" applyAlignment="1" applyProtection="1">
      <alignment vertical="center"/>
    </xf>
    <xf numFmtId="3" fontId="4" fillId="0" borderId="33" xfId="1" applyNumberFormat="1" applyFont="1" applyBorder="1" applyAlignment="1" applyProtection="1">
      <alignment vertical="center"/>
    </xf>
    <xf numFmtId="3" fontId="4" fillId="0" borderId="31" xfId="1" applyNumberFormat="1" applyFont="1" applyBorder="1" applyAlignment="1" applyProtection="1">
      <alignment vertical="center"/>
    </xf>
    <xf numFmtId="3" fontId="19" fillId="0" borderId="26" xfId="1" applyNumberFormat="1" applyFont="1" applyBorder="1" applyAlignment="1" applyProtection="1">
      <alignment vertical="center"/>
    </xf>
    <xf numFmtId="3" fontId="19" fillId="0" borderId="25" xfId="1" applyNumberFormat="1" applyFont="1" applyBorder="1" applyAlignment="1" applyProtection="1">
      <alignment vertical="center"/>
    </xf>
    <xf numFmtId="3" fontId="19" fillId="0" borderId="30" xfId="1" applyNumberFormat="1" applyFont="1" applyBorder="1" applyAlignment="1" applyProtection="1">
      <alignment vertical="center"/>
    </xf>
    <xf numFmtId="3" fontId="5" fillId="3" borderId="6" xfId="1" applyNumberFormat="1" applyFont="1" applyFill="1" applyBorder="1" applyAlignment="1" applyProtection="1">
      <alignment vertical="center"/>
    </xf>
    <xf numFmtId="3" fontId="19" fillId="0" borderId="25" xfId="1" applyNumberFormat="1" applyFont="1" applyBorder="1" applyProtection="1"/>
    <xf numFmtId="3" fontId="19" fillId="0" borderId="26" xfId="1" applyNumberFormat="1" applyFont="1" applyBorder="1" applyProtection="1"/>
    <xf numFmtId="3" fontId="19" fillId="0" borderId="30" xfId="1" applyNumberFormat="1" applyFont="1" applyBorder="1" applyProtection="1"/>
    <xf numFmtId="3" fontId="4" fillId="0" borderId="42" xfId="1" applyNumberFormat="1" applyFont="1" applyBorder="1" applyAlignment="1" applyProtection="1">
      <alignment vertical="center"/>
    </xf>
    <xf numFmtId="3" fontId="13" fillId="0" borderId="26" xfId="1" applyNumberFormat="1" applyFont="1" applyBorder="1" applyProtection="1"/>
    <xf numFmtId="3" fontId="13" fillId="0" borderId="25" xfId="1" applyNumberFormat="1" applyFont="1" applyBorder="1" applyProtection="1"/>
    <xf numFmtId="3" fontId="13" fillId="0" borderId="30" xfId="1" applyNumberFormat="1" applyFont="1" applyBorder="1" applyProtection="1"/>
    <xf numFmtId="3" fontId="5" fillId="2" borderId="4" xfId="1" applyNumberFormat="1" applyFont="1" applyFill="1" applyBorder="1" applyAlignment="1" applyProtection="1">
      <alignment vertical="center"/>
    </xf>
    <xf numFmtId="3" fontId="13" fillId="0" borderId="31" xfId="1" applyNumberFormat="1" applyFont="1" applyBorder="1" applyProtection="1"/>
    <xf numFmtId="3" fontId="4" fillId="13" borderId="42" xfId="1" applyNumberFormat="1" applyFont="1" applyFill="1" applyBorder="1" applyAlignment="1" applyProtection="1">
      <alignment vertical="center"/>
    </xf>
    <xf numFmtId="3" fontId="4" fillId="0" borderId="26" xfId="1" applyNumberFormat="1" applyFont="1" applyFill="1" applyBorder="1" applyAlignment="1" applyProtection="1">
      <alignment vertical="center"/>
    </xf>
    <xf numFmtId="3" fontId="4" fillId="0" borderId="30" xfId="1" applyNumberFormat="1" applyFont="1" applyFill="1" applyBorder="1" applyAlignment="1" applyProtection="1">
      <alignment vertical="center"/>
    </xf>
    <xf numFmtId="3" fontId="5" fillId="3" borderId="4" xfId="0" applyNumberFormat="1" applyFont="1" applyFill="1" applyBorder="1" applyAlignment="1" applyProtection="1">
      <alignment horizontal="center" vertical="center"/>
    </xf>
    <xf numFmtId="3" fontId="15" fillId="3" borderId="4" xfId="1" applyNumberFormat="1" applyFont="1" applyFill="1" applyBorder="1" applyAlignment="1" applyProtection="1">
      <alignment vertical="center"/>
    </xf>
    <xf numFmtId="3" fontId="19" fillId="0" borderId="29" xfId="1" applyNumberFormat="1" applyFont="1" applyFill="1" applyBorder="1" applyAlignment="1" applyProtection="1">
      <alignment horizontal="right" vertical="center"/>
    </xf>
    <xf numFmtId="3" fontId="19" fillId="0" borderId="29" xfId="1" applyNumberFormat="1" applyFont="1" applyFill="1" applyBorder="1" applyAlignment="1" applyProtection="1">
      <alignment vertical="center"/>
    </xf>
    <xf numFmtId="3" fontId="19" fillId="0" borderId="28" xfId="1" applyNumberFormat="1" applyFont="1" applyFill="1" applyBorder="1" applyAlignment="1" applyProtection="1">
      <alignment vertical="center"/>
    </xf>
    <xf numFmtId="3" fontId="19" fillId="0" borderId="24" xfId="1" applyNumberFormat="1" applyFont="1" applyFill="1" applyBorder="1" applyAlignment="1" applyProtection="1">
      <alignment vertical="center"/>
    </xf>
    <xf numFmtId="3" fontId="13" fillId="0" borderId="15" xfId="1" applyNumberFormat="1" applyFont="1" applyBorder="1" applyAlignment="1" applyProtection="1">
      <alignment vertical="center"/>
    </xf>
    <xf numFmtId="3" fontId="15" fillId="3" borderId="27" xfId="1" applyNumberFormat="1" applyFont="1" applyFill="1" applyBorder="1" applyProtection="1"/>
    <xf numFmtId="3" fontId="19" fillId="0" borderId="24" xfId="1" applyNumberFormat="1" applyFont="1" applyBorder="1" applyProtection="1"/>
    <xf numFmtId="3" fontId="13" fillId="0" borderId="15" xfId="1" applyNumberFormat="1" applyFont="1" applyBorder="1" applyProtection="1"/>
    <xf numFmtId="3" fontId="4" fillId="0" borderId="29" xfId="1" applyNumberFormat="1" applyFont="1" applyBorder="1" applyAlignment="1" applyProtection="1">
      <alignment vertical="center"/>
    </xf>
    <xf numFmtId="3" fontId="4" fillId="0" borderId="28" xfId="1" applyNumberFormat="1" applyFont="1" applyBorder="1" applyAlignment="1" applyProtection="1">
      <alignment vertical="center"/>
    </xf>
    <xf numFmtId="3" fontId="19" fillId="0" borderId="28" xfId="1" applyNumberFormat="1" applyFont="1" applyBorder="1" applyProtection="1"/>
    <xf numFmtId="3" fontId="19" fillId="0" borderId="0" xfId="1" applyNumberFormat="1" applyFont="1" applyBorder="1" applyProtection="1"/>
    <xf numFmtId="3" fontId="15" fillId="2" borderId="6" xfId="1" applyNumberFormat="1" applyFont="1" applyFill="1" applyBorder="1" applyAlignment="1" applyProtection="1">
      <alignment vertical="center"/>
    </xf>
    <xf numFmtId="3" fontId="19" fillId="0" borderId="26" xfId="1" applyNumberFormat="1" applyFont="1" applyBorder="1" applyAlignment="1" applyProtection="1">
      <alignment horizontal="right" vertical="center"/>
    </xf>
    <xf numFmtId="3" fontId="19" fillId="0" borderId="25" xfId="1" applyNumberFormat="1" applyFont="1" applyBorder="1" applyAlignment="1" applyProtection="1">
      <alignment horizontal="right" vertical="center"/>
    </xf>
    <xf numFmtId="3" fontId="0" fillId="0" borderId="15" xfId="1" applyNumberFormat="1" applyFont="1" applyBorder="1" applyProtection="1"/>
    <xf numFmtId="3" fontId="0" fillId="0" borderId="0" xfId="1" applyNumberFormat="1" applyFont="1" applyBorder="1" applyProtection="1"/>
    <xf numFmtId="3" fontId="0" fillId="0" borderId="0" xfId="1" applyNumberFormat="1" applyFont="1" applyProtection="1"/>
    <xf numFmtId="0" fontId="19" fillId="0" borderId="0" xfId="0" applyFont="1" applyFill="1" applyBorder="1" applyAlignment="1" applyProtection="1">
      <alignment vertical="center"/>
    </xf>
    <xf numFmtId="3" fontId="4" fillId="0" borderId="0" xfId="1" applyNumberFormat="1" applyFont="1" applyFill="1" applyBorder="1" applyAlignment="1" applyProtection="1">
      <alignment vertical="center"/>
    </xf>
    <xf numFmtId="9" fontId="4" fillId="0" borderId="0" xfId="2" applyFont="1" applyFill="1" applyBorder="1" applyAlignment="1" applyProtection="1">
      <alignment vertical="center"/>
    </xf>
    <xf numFmtId="165" fontId="13" fillId="0" borderId="0" xfId="1" applyNumberFormat="1" applyFont="1" applyFill="1" applyBorder="1" applyProtection="1"/>
    <xf numFmtId="9" fontId="13" fillId="0" borderId="0" xfId="2" applyFont="1" applyFill="1" applyBorder="1" applyProtection="1"/>
    <xf numFmtId="165" fontId="0" fillId="0" borderId="0" xfId="0" applyNumberFormat="1" applyProtection="1"/>
    <xf numFmtId="0" fontId="13" fillId="0" borderId="7" xfId="0" applyFont="1" applyFill="1" applyBorder="1" applyProtection="1"/>
    <xf numFmtId="0" fontId="23" fillId="0" borderId="0" xfId="0" applyFont="1" applyBorder="1" applyProtection="1"/>
    <xf numFmtId="3" fontId="24" fillId="0" borderId="0" xfId="1" applyNumberFormat="1" applyFont="1" applyFill="1" applyBorder="1" applyAlignment="1" applyProtection="1">
      <alignment vertical="center"/>
    </xf>
    <xf numFmtId="0" fontId="18" fillId="0" borderId="0" xfId="0" applyFont="1" applyAlignment="1" applyProtection="1">
      <alignment horizontal="left" vertical="top" wrapText="1"/>
    </xf>
    <xf numFmtId="0" fontId="5" fillId="0" borderId="1" xfId="0" applyFont="1" applyBorder="1" applyAlignment="1" applyProtection="1">
      <alignment horizontal="center" vertical="center"/>
    </xf>
    <xf numFmtId="165" fontId="12" fillId="0" borderId="22" xfId="1" applyNumberFormat="1" applyFont="1" applyBorder="1" applyAlignment="1" applyProtection="1">
      <alignment vertical="center"/>
    </xf>
    <xf numFmtId="165" fontId="12" fillId="0" borderId="12" xfId="1" applyNumberFormat="1" applyFont="1" applyBorder="1" applyAlignment="1" applyProtection="1">
      <alignment vertical="center"/>
    </xf>
    <xf numFmtId="165" fontId="12" fillId="0" borderId="23" xfId="1" applyNumberFormat="1" applyFont="1" applyBorder="1" applyAlignment="1" applyProtection="1">
      <alignment vertical="center"/>
    </xf>
    <xf numFmtId="165" fontId="12" fillId="0" borderId="22" xfId="1" applyNumberFormat="1" applyFont="1" applyBorder="1" applyProtection="1"/>
    <xf numFmtId="165" fontId="12" fillId="0" borderId="12" xfId="1" applyNumberFormat="1" applyFont="1" applyBorder="1" applyProtection="1"/>
    <xf numFmtId="165" fontId="12" fillId="0" borderId="23" xfId="1" applyNumberFormat="1" applyFont="1" applyBorder="1" applyProtection="1"/>
    <xf numFmtId="165" fontId="12" fillId="0" borderId="8" xfId="1" applyNumberFormat="1" applyFont="1" applyBorder="1" applyProtection="1"/>
    <xf numFmtId="165" fontId="12" fillId="0" borderId="34" xfId="1" applyNumberFormat="1" applyFont="1" applyBorder="1" applyProtection="1"/>
    <xf numFmtId="165" fontId="12" fillId="0" borderId="17" xfId="1" applyNumberFormat="1" applyFont="1" applyBorder="1" applyProtection="1"/>
    <xf numFmtId="165" fontId="12" fillId="0" borderId="13" xfId="1" applyNumberFormat="1" applyFont="1" applyBorder="1" applyAlignment="1" applyProtection="1">
      <alignment vertical="center"/>
    </xf>
    <xf numFmtId="165" fontId="12" fillId="0" borderId="11" xfId="1" applyNumberFormat="1" applyFont="1" applyBorder="1" applyProtection="1"/>
    <xf numFmtId="165" fontId="12" fillId="0" borderId="7" xfId="1" applyNumberFormat="1" applyFont="1" applyBorder="1" applyProtection="1"/>
    <xf numFmtId="165" fontId="12" fillId="0" borderId="21" xfId="1" applyNumberFormat="1" applyFont="1" applyBorder="1" applyProtection="1"/>
    <xf numFmtId="165" fontId="12" fillId="0" borderId="0" xfId="1" applyNumberFormat="1" applyFont="1" applyBorder="1" applyAlignment="1" applyProtection="1">
      <alignment vertical="center"/>
    </xf>
    <xf numFmtId="165" fontId="12" fillId="0" borderId="16" xfId="1" applyNumberFormat="1" applyFont="1" applyBorder="1" applyAlignment="1" applyProtection="1">
      <alignment vertical="center"/>
    </xf>
    <xf numFmtId="165" fontId="12" fillId="0" borderId="38" xfId="1" applyNumberFormat="1" applyFont="1" applyBorder="1" applyAlignment="1" applyProtection="1">
      <alignment vertical="center"/>
    </xf>
    <xf numFmtId="165" fontId="12" fillId="0" borderId="37" xfId="1" applyNumberFormat="1" applyFont="1" applyBorder="1" applyAlignment="1" applyProtection="1">
      <alignment vertical="center"/>
    </xf>
    <xf numFmtId="165" fontId="12" fillId="0" borderId="16" xfId="1" applyNumberFormat="1" applyFont="1" applyBorder="1" applyProtection="1"/>
    <xf numFmtId="165" fontId="12" fillId="0" borderId="0" xfId="1" applyNumberFormat="1" applyFont="1" applyBorder="1" applyProtection="1"/>
    <xf numFmtId="165" fontId="12" fillId="0" borderId="35" xfId="1" applyNumberFormat="1" applyFont="1" applyBorder="1" applyProtection="1"/>
    <xf numFmtId="165" fontId="12" fillId="0" borderId="13" xfId="1" applyNumberFormat="1" applyFont="1" applyBorder="1" applyProtection="1"/>
    <xf numFmtId="165" fontId="12" fillId="0" borderId="9" xfId="1" applyNumberFormat="1" applyFont="1" applyBorder="1" applyProtection="1"/>
    <xf numFmtId="165" fontId="12" fillId="0" borderId="33" xfId="1" applyNumberFormat="1" applyFont="1" applyBorder="1" applyProtection="1"/>
    <xf numFmtId="165" fontId="12" fillId="0" borderId="9" xfId="1" applyNumberFormat="1" applyFont="1" applyFill="1" applyBorder="1" applyAlignment="1" applyProtection="1">
      <alignment vertical="center"/>
    </xf>
    <xf numFmtId="3" fontId="4" fillId="0" borderId="29" xfId="1" applyNumberFormat="1" applyFont="1" applyFill="1" applyBorder="1" applyAlignment="1" applyProtection="1">
      <alignment vertical="center"/>
    </xf>
    <xf numFmtId="165" fontId="5" fillId="3" borderId="1" xfId="1" applyNumberFormat="1" applyFont="1" applyFill="1" applyBorder="1" applyAlignment="1" applyProtection="1">
      <alignment vertical="center"/>
    </xf>
    <xf numFmtId="165" fontId="5" fillId="3" borderId="27" xfId="1" applyNumberFormat="1" applyFont="1" applyFill="1" applyBorder="1" applyAlignment="1" applyProtection="1">
      <alignment vertical="center"/>
    </xf>
    <xf numFmtId="9" fontId="5" fillId="3" borderId="27" xfId="2" applyFont="1" applyFill="1" applyBorder="1" applyAlignment="1" applyProtection="1">
      <alignment vertical="center"/>
    </xf>
    <xf numFmtId="165" fontId="12" fillId="0" borderId="8" xfId="1" applyNumberFormat="1" applyFont="1" applyFill="1" applyBorder="1" applyAlignment="1" applyProtection="1">
      <alignment vertical="center"/>
    </xf>
    <xf numFmtId="165" fontId="12" fillId="0" borderId="8" xfId="1" applyNumberFormat="1" applyFont="1" applyFill="1" applyBorder="1" applyProtection="1"/>
    <xf numFmtId="9" fontId="4" fillId="0" borderId="23" xfId="2" applyFont="1" applyFill="1" applyBorder="1" applyAlignment="1" applyProtection="1">
      <alignment vertical="center"/>
    </xf>
    <xf numFmtId="165" fontId="4" fillId="0" borderId="26" xfId="1" applyNumberFormat="1" applyFont="1" applyFill="1" applyBorder="1" applyAlignment="1" applyProtection="1">
      <alignment vertical="center"/>
    </xf>
    <xf numFmtId="9" fontId="5" fillId="3" borderId="36" xfId="2" applyFont="1" applyFill="1" applyBorder="1" applyAlignment="1" applyProtection="1">
      <alignment vertical="center"/>
    </xf>
    <xf numFmtId="165" fontId="5" fillId="3" borderId="6" xfId="1" applyNumberFormat="1" applyFont="1" applyFill="1" applyBorder="1" applyAlignment="1" applyProtection="1">
      <alignment vertical="center"/>
    </xf>
    <xf numFmtId="49" fontId="26" fillId="0" borderId="0" xfId="0" applyNumberFormat="1" applyFont="1" applyProtection="1"/>
    <xf numFmtId="49" fontId="26" fillId="0" borderId="0" xfId="0" applyNumberFormat="1" applyFont="1" applyAlignment="1" applyProtection="1">
      <alignment horizontal="left"/>
    </xf>
    <xf numFmtId="0" fontId="27" fillId="14" borderId="0" xfId="4" applyBorder="1" applyProtection="1"/>
    <xf numFmtId="0" fontId="3" fillId="0" borderId="0" xfId="0" applyFont="1" applyBorder="1" applyProtection="1"/>
    <xf numFmtId="0" fontId="2" fillId="4" borderId="0" xfId="0" applyFont="1" applyFill="1" applyAlignment="1">
      <alignment horizontal="center" vertical="center"/>
    </xf>
    <xf numFmtId="16" fontId="9" fillId="0" borderId="0" xfId="3" quotePrefix="1" applyNumberFormat="1" applyFont="1" applyAlignment="1">
      <alignment horizontal="left" vertical="center"/>
    </xf>
    <xf numFmtId="0" fontId="9" fillId="0" borderId="0" xfId="3" quotePrefix="1" applyFont="1" applyAlignment="1">
      <alignment horizontal="left"/>
    </xf>
    <xf numFmtId="0" fontId="22" fillId="0" borderId="0" xfId="0" applyFont="1" applyBorder="1" applyAlignment="1" applyProtection="1">
      <alignment horizontal="left"/>
    </xf>
    <xf numFmtId="0" fontId="9" fillId="0" borderId="0" xfId="3" applyFont="1" applyAlignment="1">
      <alignment vertical="center"/>
    </xf>
    <xf numFmtId="17" fontId="9" fillId="0" borderId="0" xfId="3" applyNumberFormat="1" applyFont="1"/>
    <xf numFmtId="17" fontId="9" fillId="0" borderId="0" xfId="3" quotePrefix="1" applyNumberFormat="1" applyFont="1" applyAlignment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0" fillId="3" borderId="0" xfId="0" quotePrefix="1" applyFill="1"/>
    <xf numFmtId="0" fontId="0" fillId="3" borderId="0" xfId="0" applyFill="1"/>
    <xf numFmtId="3" fontId="0" fillId="0" borderId="0" xfId="0" applyNumberFormat="1" applyAlignment="1" applyProtection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1" fillId="0" borderId="35" xfId="0" applyFont="1" applyBorder="1" applyAlignment="1" applyProtection="1">
      <alignment vertical="center"/>
    </xf>
    <xf numFmtId="3" fontId="13" fillId="0" borderId="35" xfId="1" applyNumberFormat="1" applyFont="1" applyBorder="1" applyProtection="1"/>
    <xf numFmtId="165" fontId="13" fillId="0" borderId="35" xfId="1" applyNumberFormat="1" applyFont="1" applyBorder="1" applyProtection="1"/>
    <xf numFmtId="9" fontId="13" fillId="0" borderId="35" xfId="2" applyFont="1" applyBorder="1" applyProtection="1"/>
    <xf numFmtId="165" fontId="5" fillId="3" borderId="36" xfId="1" applyNumberFormat="1" applyFont="1" applyFill="1" applyBorder="1" applyAlignment="1" applyProtection="1">
      <alignment vertical="center"/>
    </xf>
    <xf numFmtId="165" fontId="12" fillId="0" borderId="20" xfId="1" applyNumberFormat="1" applyFont="1" applyBorder="1" applyProtection="1"/>
    <xf numFmtId="49" fontId="0" fillId="0" borderId="0" xfId="0" quotePrefix="1" applyNumberFormat="1"/>
    <xf numFmtId="0" fontId="0" fillId="15" borderId="0" xfId="0" applyFill="1"/>
    <xf numFmtId="164" fontId="0" fillId="0" borderId="0" xfId="1" applyFont="1"/>
    <xf numFmtId="164" fontId="0" fillId="0" borderId="0" xfId="1" applyFont="1" applyFill="1"/>
    <xf numFmtId="49" fontId="0" fillId="3" borderId="0" xfId="0" applyNumberFormat="1" applyFill="1"/>
    <xf numFmtId="4" fontId="0" fillId="3" borderId="0" xfId="0" applyNumberFormat="1" applyFill="1"/>
    <xf numFmtId="0" fontId="2" fillId="4" borderId="0" xfId="0" applyFont="1" applyFill="1" applyAlignment="1">
      <alignment horizontal="center" vertical="center" wrapText="1"/>
    </xf>
    <xf numFmtId="0" fontId="9" fillId="8" borderId="49" xfId="3" applyFont="1" applyFill="1" applyBorder="1"/>
    <xf numFmtId="0" fontId="9" fillId="9" borderId="5" xfId="3" applyFont="1" applyFill="1" applyBorder="1"/>
    <xf numFmtId="0" fontId="9" fillId="11" borderId="7" xfId="3" applyFont="1" applyFill="1" applyBorder="1"/>
    <xf numFmtId="0" fontId="9" fillId="11" borderId="7" xfId="3" quotePrefix="1" applyFont="1" applyFill="1" applyBorder="1"/>
    <xf numFmtId="0" fontId="9" fillId="0" borderId="0" xfId="3" applyFont="1" applyFill="1"/>
    <xf numFmtId="0" fontId="9" fillId="0" borderId="0" xfId="3" applyFont="1" applyAlignment="1">
      <alignment horizontal="center"/>
    </xf>
    <xf numFmtId="0" fontId="9" fillId="0" borderId="0" xfId="3" applyFont="1" applyAlignment="1">
      <alignment horizontal="center" vertical="center"/>
    </xf>
    <xf numFmtId="0" fontId="9" fillId="10" borderId="7" xfId="3" applyFont="1" applyFill="1" applyBorder="1"/>
    <xf numFmtId="0" fontId="9" fillId="10" borderId="20" xfId="3" applyFont="1" applyFill="1" applyBorder="1"/>
    <xf numFmtId="0" fontId="8" fillId="2" borderId="5" xfId="3" applyFont="1" applyFill="1" applyBorder="1" applyAlignment="1">
      <alignment vertical="center"/>
    </xf>
    <xf numFmtId="0" fontId="5" fillId="0" borderId="1" xfId="0" applyFont="1" applyBorder="1" applyAlignment="1" applyProtection="1">
      <alignment horizontal="center" vertical="center"/>
    </xf>
    <xf numFmtId="0" fontId="5" fillId="0" borderId="2" xfId="0" applyFont="1" applyBorder="1" applyAlignment="1" applyProtection="1">
      <alignment horizontal="center" vertical="center"/>
    </xf>
    <xf numFmtId="0" fontId="5" fillId="0" borderId="3" xfId="0" applyFont="1" applyBorder="1" applyAlignment="1" applyProtection="1">
      <alignment horizontal="center" vertical="center"/>
    </xf>
    <xf numFmtId="0" fontId="5" fillId="0" borderId="19" xfId="0" applyFont="1" applyBorder="1" applyAlignment="1" applyProtection="1">
      <alignment horizontal="center" vertical="center"/>
    </xf>
    <xf numFmtId="0" fontId="0" fillId="0" borderId="21" xfId="0" applyBorder="1" applyAlignment="1">
      <alignment horizontal="center" vertical="center"/>
    </xf>
    <xf numFmtId="0" fontId="25" fillId="0" borderId="0" xfId="0" applyFont="1" applyBorder="1" applyAlignment="1" applyProtection="1">
      <alignment horizontal="left" vertical="center"/>
    </xf>
    <xf numFmtId="0" fontId="22" fillId="13" borderId="0" xfId="0" applyFont="1" applyFill="1" applyAlignment="1" applyProtection="1">
      <alignment vertical="center"/>
    </xf>
    <xf numFmtId="3" fontId="22" fillId="13" borderId="0" xfId="0" applyNumberFormat="1" applyFont="1" applyFill="1" applyAlignment="1" applyProtection="1">
      <alignment vertical="center"/>
    </xf>
    <xf numFmtId="0" fontId="22" fillId="13" borderId="0" xfId="0" applyFont="1" applyFill="1" applyBorder="1" applyAlignment="1" applyProtection="1">
      <alignment vertical="center"/>
    </xf>
    <xf numFmtId="0" fontId="22" fillId="0" borderId="0" xfId="0" applyFont="1" applyFill="1" applyProtection="1"/>
    <xf numFmtId="3" fontId="22" fillId="0" borderId="0" xfId="0" applyNumberFormat="1" applyFont="1" applyFill="1" applyProtection="1"/>
    <xf numFmtId="0" fontId="19" fillId="0" borderId="0" xfId="0" applyFont="1" applyFill="1" applyProtection="1"/>
    <xf numFmtId="165" fontId="4" fillId="4" borderId="9" xfId="1" applyNumberFormat="1" applyFont="1" applyFill="1" applyBorder="1" applyAlignment="1" applyProtection="1">
      <alignment vertical="center"/>
    </xf>
    <xf numFmtId="165" fontId="4" fillId="4" borderId="23" xfId="1" applyNumberFormat="1" applyFont="1" applyFill="1" applyBorder="1" applyAlignment="1" applyProtection="1">
      <alignment vertical="center"/>
    </xf>
    <xf numFmtId="165" fontId="4" fillId="4" borderId="0" xfId="1" applyNumberFormat="1" applyFont="1" applyFill="1" applyBorder="1" applyAlignment="1" applyProtection="1">
      <alignment vertical="center"/>
    </xf>
    <xf numFmtId="165" fontId="4" fillId="4" borderId="8" xfId="1" applyNumberFormat="1" applyFont="1" applyFill="1" applyBorder="1" applyAlignment="1" applyProtection="1">
      <alignment vertical="center"/>
    </xf>
    <xf numFmtId="165" fontId="19" fillId="4" borderId="9" xfId="1" applyNumberFormat="1" applyFont="1" applyFill="1" applyBorder="1" applyAlignment="1" applyProtection="1">
      <alignment vertical="center"/>
    </xf>
    <xf numFmtId="165" fontId="13" fillId="4" borderId="7" xfId="1" applyNumberFormat="1" applyFont="1" applyFill="1" applyBorder="1" applyProtection="1"/>
    <xf numFmtId="165" fontId="12" fillId="4" borderId="8" xfId="1" applyNumberFormat="1" applyFont="1" applyFill="1" applyBorder="1" applyAlignment="1" applyProtection="1">
      <alignment vertical="center"/>
    </xf>
    <xf numFmtId="165" fontId="12" fillId="4" borderId="9" xfId="1" applyNumberFormat="1" applyFont="1" applyFill="1" applyBorder="1" applyAlignment="1" applyProtection="1">
      <alignment vertical="center"/>
    </xf>
    <xf numFmtId="165" fontId="12" fillId="4" borderId="17" xfId="1" applyNumberFormat="1" applyFont="1" applyFill="1" applyBorder="1" applyAlignment="1" applyProtection="1">
      <alignment vertical="center"/>
    </xf>
    <xf numFmtId="165" fontId="12" fillId="4" borderId="33" xfId="1" applyNumberFormat="1" applyFont="1" applyFill="1" applyBorder="1" applyAlignment="1" applyProtection="1">
      <alignment vertical="center"/>
    </xf>
    <xf numFmtId="165" fontId="19" fillId="4" borderId="33" xfId="1" applyNumberFormat="1" applyFont="1" applyFill="1" applyBorder="1" applyAlignment="1" applyProtection="1">
      <alignment vertical="center"/>
    </xf>
    <xf numFmtId="165" fontId="12" fillId="4" borderId="7" xfId="1" applyNumberFormat="1" applyFont="1" applyFill="1" applyBorder="1" applyProtection="1"/>
    <xf numFmtId="165" fontId="12" fillId="4" borderId="21" xfId="1" applyNumberFormat="1" applyFont="1" applyFill="1" applyBorder="1" applyProtection="1"/>
    <xf numFmtId="0" fontId="8" fillId="4" borderId="5" xfId="0" applyFont="1" applyFill="1" applyBorder="1" applyAlignment="1" applyProtection="1">
      <alignment horizontal="center" vertical="center"/>
    </xf>
    <xf numFmtId="0" fontId="0" fillId="15" borderId="0" xfId="0" applyFill="1" applyProtection="1"/>
    <xf numFmtId="9" fontId="4" fillId="15" borderId="0" xfId="2" applyFont="1" applyFill="1" applyBorder="1" applyAlignment="1" applyProtection="1">
      <alignment horizontal="center" vertical="center"/>
    </xf>
    <xf numFmtId="165" fontId="4" fillId="15" borderId="0" xfId="1" applyNumberFormat="1" applyFont="1" applyFill="1" applyBorder="1" applyAlignment="1" applyProtection="1">
      <alignment horizontal="right" vertical="center"/>
    </xf>
    <xf numFmtId="0" fontId="0" fillId="15" borderId="0" xfId="0" quotePrefix="1" applyFill="1" applyProtection="1"/>
    <xf numFmtId="0" fontId="0" fillId="15" borderId="0" xfId="0" applyFill="1" applyAlignment="1" applyProtection="1">
      <alignment horizontal="center"/>
    </xf>
    <xf numFmtId="165" fontId="0" fillId="15" borderId="0" xfId="1" applyNumberFormat="1" applyFont="1" applyFill="1" applyProtection="1"/>
    <xf numFmtId="165" fontId="0" fillId="15" borderId="0" xfId="0" applyNumberFormat="1" applyFill="1" applyProtection="1"/>
    <xf numFmtId="0" fontId="2" fillId="15" borderId="0" xfId="0" applyFont="1" applyFill="1" applyAlignment="1" applyProtection="1">
      <alignment horizontal="center" vertical="center"/>
    </xf>
    <xf numFmtId="0" fontId="8" fillId="15" borderId="0" xfId="0" quotePrefix="1" applyFont="1" applyFill="1" applyAlignment="1" applyProtection="1">
      <alignment vertical="center"/>
    </xf>
    <xf numFmtId="0" fontId="8" fillId="15" borderId="0" xfId="0" applyFont="1" applyFill="1" applyProtection="1"/>
    <xf numFmtId="165" fontId="4" fillId="15" borderId="8" xfId="1" applyNumberFormat="1" applyFont="1" applyFill="1" applyBorder="1" applyAlignment="1" applyProtection="1">
      <alignment vertical="center"/>
    </xf>
    <xf numFmtId="15" fontId="9" fillId="0" borderId="0" xfId="3" applyNumberFormat="1" applyFont="1"/>
    <xf numFmtId="15" fontId="8" fillId="3" borderId="5" xfId="3" applyNumberFormat="1" applyFont="1" applyFill="1" applyBorder="1" applyAlignment="1">
      <alignment vertical="center"/>
    </xf>
    <xf numFmtId="15" fontId="9" fillId="11" borderId="19" xfId="3" applyNumberFormat="1" applyFont="1" applyFill="1" applyBorder="1" applyAlignment="1">
      <alignment vertical="center"/>
    </xf>
    <xf numFmtId="15" fontId="9" fillId="11" borderId="5" xfId="3" applyNumberFormat="1" applyFont="1" applyFill="1" applyBorder="1" applyAlignment="1">
      <alignment vertical="center"/>
    </xf>
    <xf numFmtId="15" fontId="9" fillId="11" borderId="20" xfId="3" applyNumberFormat="1" applyFont="1" applyFill="1" applyBorder="1" applyAlignment="1">
      <alignment vertical="center"/>
    </xf>
    <xf numFmtId="15" fontId="9" fillId="6" borderId="5" xfId="3" applyNumberFormat="1" applyFont="1" applyFill="1" applyBorder="1"/>
    <xf numFmtId="15" fontId="9" fillId="12" borderId="19" xfId="3" applyNumberFormat="1" applyFont="1" applyFill="1" applyBorder="1"/>
    <xf numFmtId="15" fontId="9" fillId="12" borderId="20" xfId="3" applyNumberFormat="1" applyFont="1" applyFill="1" applyBorder="1"/>
    <xf numFmtId="15" fontId="9" fillId="12" borderId="5" xfId="3" applyNumberFormat="1" applyFont="1" applyFill="1" applyBorder="1"/>
    <xf numFmtId="15" fontId="9" fillId="12" borderId="19" xfId="3" applyNumberFormat="1" applyFont="1" applyFill="1" applyBorder="1" applyAlignment="1">
      <alignment vertical="center"/>
    </xf>
    <xf numFmtId="15" fontId="9" fillId="7" borderId="14" xfId="3" applyNumberFormat="1" applyFont="1" applyFill="1" applyBorder="1"/>
    <xf numFmtId="15" fontId="9" fillId="12" borderId="21" xfId="3" applyNumberFormat="1" applyFont="1" applyFill="1" applyBorder="1" applyAlignment="1">
      <alignment vertical="center"/>
    </xf>
    <xf numFmtId="15" fontId="9" fillId="7" borderId="20" xfId="3" applyNumberFormat="1" applyFont="1" applyFill="1" applyBorder="1"/>
    <xf numFmtId="15" fontId="9" fillId="7" borderId="19" xfId="3" applyNumberFormat="1" applyFont="1" applyFill="1" applyBorder="1"/>
    <xf numFmtId="15" fontId="9" fillId="7" borderId="5" xfId="3" applyNumberFormat="1" applyFont="1" applyFill="1" applyBorder="1"/>
    <xf numFmtId="15" fontId="9" fillId="12" borderId="14" xfId="3" applyNumberFormat="1" applyFont="1" applyFill="1" applyBorder="1"/>
    <xf numFmtId="15" fontId="9" fillId="12" borderId="7" xfId="3" applyNumberFormat="1" applyFont="1" applyFill="1" applyBorder="1" applyAlignment="1">
      <alignment vertical="center"/>
    </xf>
    <xf numFmtId="15" fontId="9" fillId="7" borderId="7" xfId="3" applyNumberFormat="1" applyFont="1" applyFill="1" applyBorder="1"/>
    <xf numFmtId="15" fontId="9" fillId="12" borderId="21" xfId="3" applyNumberFormat="1" applyFont="1" applyFill="1" applyBorder="1"/>
    <xf numFmtId="15" fontId="9" fillId="9" borderId="5" xfId="3" applyNumberFormat="1" applyFont="1" applyFill="1" applyBorder="1"/>
    <xf numFmtId="15" fontId="9" fillId="9" borderId="19" xfId="3" applyNumberFormat="1" applyFont="1" applyFill="1" applyBorder="1"/>
    <xf numFmtId="15" fontId="9" fillId="8" borderId="49" xfId="3" applyNumberFormat="1" applyFont="1" applyFill="1" applyBorder="1"/>
    <xf numFmtId="15" fontId="9" fillId="8" borderId="14" xfId="3" applyNumberFormat="1" applyFont="1" applyFill="1" applyBorder="1"/>
    <xf numFmtId="15" fontId="9" fillId="8" borderId="21" xfId="3" applyNumberFormat="1" applyFont="1" applyFill="1" applyBorder="1"/>
    <xf numFmtId="15" fontId="9" fillId="8" borderId="5" xfId="3" applyNumberFormat="1" applyFont="1" applyFill="1" applyBorder="1"/>
    <xf numFmtId="15" fontId="9" fillId="10" borderId="19" xfId="3" applyNumberFormat="1" applyFont="1" applyFill="1" applyBorder="1"/>
    <xf numFmtId="15" fontId="9" fillId="10" borderId="14" xfId="3" applyNumberFormat="1" applyFont="1" applyFill="1" applyBorder="1"/>
    <xf numFmtId="15" fontId="9" fillId="10" borderId="7" xfId="3" applyNumberFormat="1" applyFont="1" applyFill="1" applyBorder="1"/>
    <xf numFmtId="15" fontId="9" fillId="10" borderId="20" xfId="3" applyNumberFormat="1" applyFont="1" applyFill="1" applyBorder="1"/>
    <xf numFmtId="15" fontId="9" fillId="11" borderId="7" xfId="3" applyNumberFormat="1" applyFont="1" applyFill="1" applyBorder="1"/>
    <xf numFmtId="15" fontId="9" fillId="11" borderId="14" xfId="3" applyNumberFormat="1" applyFont="1" applyFill="1" applyBorder="1" applyAlignment="1">
      <alignment vertical="center"/>
    </xf>
    <xf numFmtId="15" fontId="9" fillId="11" borderId="21" xfId="3" applyNumberFormat="1" applyFont="1" applyFill="1" applyBorder="1" applyAlignment="1">
      <alignment vertical="center"/>
    </xf>
    <xf numFmtId="15" fontId="9" fillId="6" borderId="7" xfId="3" applyNumberFormat="1" applyFont="1" applyFill="1" applyBorder="1"/>
    <xf numFmtId="0" fontId="0" fillId="4" borderId="0" xfId="0" applyFill="1" applyAlignment="1">
      <alignment horizontal="center"/>
    </xf>
  </cellXfs>
  <cellStyles count="7">
    <cellStyle name="Milliers" xfId="1" builtinId="3"/>
    <cellStyle name="Milliers 2" xfId="5"/>
    <cellStyle name="Milliers 3" xfId="6"/>
    <cellStyle name="Neutre" xfId="4" builtinId="28"/>
    <cellStyle name="Normal" xfId="0" builtinId="0"/>
    <cellStyle name="Normal 2" xfId="3"/>
    <cellStyle name="Pourcentage" xfId="2" builtinId="5"/>
  </cellStyles>
  <dxfs count="10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9C0006"/>
      </font>
    </dxf>
  </dxfs>
  <tableStyles count="0" defaultTableStyle="TableStyleMedium2" defaultPivotStyle="PivotStyleLight16"/>
  <colors>
    <mruColors>
      <color rgb="FFFFFFCC"/>
      <color rgb="FF0319BD"/>
      <color rgb="FF2D06BA"/>
      <color rgb="FF9C000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outlinePr summaryBelow="0"/>
    <pageSetUpPr fitToPage="1"/>
  </sheetPr>
  <dimension ref="A1:AB183"/>
  <sheetViews>
    <sheetView showGridLines="0" tabSelected="1" view="pageBreakPreview" zoomScale="90" zoomScaleNormal="100" zoomScaleSheetLayoutView="90" workbookViewId="0">
      <pane xSplit="2" ySplit="5" topLeftCell="C6" activePane="bottomRight" state="frozen"/>
      <selection activeCell="W220" sqref="W220"/>
      <selection pane="topRight" activeCell="W220" sqref="W220"/>
      <selection pane="bottomLeft" activeCell="W220" sqref="W220"/>
      <selection pane="bottomRight" activeCell="D23" sqref="D23"/>
    </sheetView>
  </sheetViews>
  <sheetFormatPr baseColWidth="10" defaultColWidth="11.42578125" defaultRowHeight="15" outlineLevelRow="2" outlineLevelCol="1" x14ac:dyDescent="0.25"/>
  <cols>
    <col min="1" max="1" width="1.85546875" style="380" customWidth="1"/>
    <col min="2" max="2" width="44.140625" style="107" customWidth="1"/>
    <col min="3" max="3" width="1.42578125" style="108" customWidth="1"/>
    <col min="4" max="4" width="12.7109375" style="107" customWidth="1" outlineLevel="1"/>
    <col min="5" max="5" width="11.7109375" style="107" customWidth="1" outlineLevel="1"/>
    <col min="6" max="6" width="12.7109375" style="259" customWidth="1" outlineLevel="1"/>
    <col min="7" max="8" width="11.7109375" style="107" customWidth="1" outlineLevel="1"/>
    <col min="9" max="9" width="11.7109375" style="259" customWidth="1" outlineLevel="1"/>
    <col min="10" max="10" width="1.42578125" style="109" customWidth="1" outlineLevel="1"/>
    <col min="11" max="11" width="13.85546875" style="107" customWidth="1"/>
    <col min="12" max="12" width="12.7109375" style="107" customWidth="1" outlineLevel="1"/>
    <col min="13" max="13" width="12.7109375" style="259" customWidth="1" outlineLevel="1"/>
    <col min="14" max="14" width="11.5703125" style="107" customWidth="1"/>
    <col min="15" max="15" width="12.7109375" style="107" customWidth="1"/>
    <col min="16" max="16" width="11.5703125" style="259" customWidth="1"/>
    <col min="17" max="17" width="1.42578125" style="107" customWidth="1"/>
    <col min="18" max="18" width="13.28515625" style="107" customWidth="1" outlineLevel="1"/>
    <col min="19" max="19" width="12" style="107" customWidth="1"/>
    <col min="20" max="20" width="12.7109375" style="110" customWidth="1"/>
    <col min="21" max="21" width="2.7109375" style="16" customWidth="1"/>
    <col min="22" max="22" width="2.5703125" style="107" customWidth="1"/>
    <col min="23" max="23" width="22.28515625" style="128" customWidth="1"/>
    <col min="24" max="24" width="19.85546875" style="107" customWidth="1"/>
    <col min="25" max="16384" width="11.42578125" style="107"/>
  </cols>
  <sheetData>
    <row r="1" spans="1:28" ht="3.75" customHeight="1" x14ac:dyDescent="0.25"/>
    <row r="2" spans="1:28" x14ac:dyDescent="0.25">
      <c r="B2" s="112" t="s">
        <v>676</v>
      </c>
      <c r="C2" s="109"/>
      <c r="D2" s="447" t="str">
        <f>VLOOKUP($B$2,Data!$B$3:$C$144,2,0)</f>
        <v>1405</v>
      </c>
      <c r="E2" s="456" t="s">
        <v>625</v>
      </c>
      <c r="F2" s="429"/>
      <c r="G2" s="428"/>
      <c r="H2" s="428"/>
      <c r="I2" s="429"/>
      <c r="J2" s="430"/>
      <c r="K2" s="447" t="str">
        <f>VLOOKUP($B$2,Data!$B$2:$K$144,MATCH("TABLE",Data!$B$2:$K$2,0),0)</f>
        <v>ETS</v>
      </c>
      <c r="L2" s="457" t="s">
        <v>626</v>
      </c>
      <c r="M2" s="432"/>
      <c r="N2" s="431"/>
      <c r="O2" s="431"/>
      <c r="P2" s="432"/>
      <c r="Q2" s="431"/>
      <c r="R2" s="431"/>
      <c r="S2" s="431"/>
      <c r="T2" s="433"/>
    </row>
    <row r="3" spans="1:28" ht="17.25" customHeight="1" x14ac:dyDescent="0.25">
      <c r="B3" s="113"/>
      <c r="C3" s="113"/>
      <c r="D3" s="422" t="s">
        <v>339</v>
      </c>
      <c r="E3" s="423"/>
      <c r="F3" s="423"/>
      <c r="G3" s="423"/>
      <c r="H3" s="423"/>
      <c r="I3" s="424"/>
      <c r="J3" s="114"/>
      <c r="K3" s="422" t="str">
        <f>"CUMUL à fin "&amp;D3</f>
        <v>CUMUL à fin Juin</v>
      </c>
      <c r="L3" s="423"/>
      <c r="M3" s="423"/>
      <c r="N3" s="423"/>
      <c r="O3" s="423"/>
      <c r="P3" s="424"/>
      <c r="Q3" s="17"/>
      <c r="R3" s="425" t="s">
        <v>2</v>
      </c>
      <c r="S3" s="422" t="s">
        <v>437</v>
      </c>
      <c r="T3" s="424"/>
      <c r="W3" s="387"/>
    </row>
    <row r="4" spans="1:28" ht="27" customHeight="1" x14ac:dyDescent="0.25">
      <c r="B4" s="344" t="s">
        <v>605</v>
      </c>
      <c r="C4" s="115"/>
      <c r="D4" s="345" t="s">
        <v>1</v>
      </c>
      <c r="E4" s="141" t="s">
        <v>420</v>
      </c>
      <c r="F4" s="260" t="s">
        <v>436</v>
      </c>
      <c r="G4" s="167" t="s">
        <v>2</v>
      </c>
      <c r="H4" s="174" t="s">
        <v>346</v>
      </c>
      <c r="I4" s="292" t="s">
        <v>431</v>
      </c>
      <c r="J4" s="114"/>
      <c r="K4" s="117" t="s">
        <v>1</v>
      </c>
      <c r="L4" s="116" t="s">
        <v>420</v>
      </c>
      <c r="M4" s="315" t="s">
        <v>436</v>
      </c>
      <c r="N4" s="118" t="s">
        <v>2</v>
      </c>
      <c r="O4" s="174" t="s">
        <v>346</v>
      </c>
      <c r="P4" s="292" t="s">
        <v>431</v>
      </c>
      <c r="Q4" s="114"/>
      <c r="R4" s="426"/>
      <c r="S4" s="164" t="s">
        <v>480</v>
      </c>
      <c r="T4" s="165" t="s">
        <v>481</v>
      </c>
      <c r="V4" s="427" t="s">
        <v>488</v>
      </c>
      <c r="W4" s="427"/>
      <c r="X4" s="455" t="s">
        <v>620</v>
      </c>
      <c r="Y4" s="448"/>
      <c r="Z4" s="448"/>
      <c r="AA4" s="448"/>
      <c r="AB4" s="448"/>
    </row>
    <row r="5" spans="1:28" x14ac:dyDescent="0.25">
      <c r="B5" s="25" t="s">
        <v>419</v>
      </c>
      <c r="C5" s="119"/>
      <c r="D5" s="26">
        <f ca="1">SUBTOTAL(9,D$6:D$19)-D$20</f>
        <v>500</v>
      </c>
      <c r="E5" s="28">
        <f ca="1">SUBTOTAL(9,E$6:E$19)-E$20</f>
        <v>600</v>
      </c>
      <c r="F5" s="261">
        <f ca="1">SUBTOTAL(9,$F$6:$F$19)-F$20</f>
        <v>-100</v>
      </c>
      <c r="G5" s="82">
        <f ca="1">SUBTOTAL(9,G$6:G$19)-G$20</f>
        <v>700</v>
      </c>
      <c r="H5" s="81">
        <f ca="1">IF(OR($D5=0,$G5=0),"",IFERROR($D5/$G5,0))</f>
        <v>0.7142857142857143</v>
      </c>
      <c r="I5" s="293">
        <f ca="1">SUBTOTAL(9,$I$6:$I$19)-I$20</f>
        <v>-200</v>
      </c>
      <c r="J5" s="120"/>
      <c r="K5" s="76">
        <f ca="1">SUBTOTAL(9,K$6:K$19)-K$20</f>
        <v>900</v>
      </c>
      <c r="L5" s="28">
        <f ca="1">SUBTOTAL(9,L$6:L$19)-L$20</f>
        <v>-1007.4800000000005</v>
      </c>
      <c r="M5" s="316">
        <f ca="1">SUBTOTAL(9,M$6:M$19)-M$20</f>
        <v>1907.48</v>
      </c>
      <c r="N5" s="173">
        <f ca="1">SUBTOTAL(9,N$6:N$19)-N$20</f>
        <v>4200</v>
      </c>
      <c r="O5" s="29">
        <f ca="1">IF(OR($K5=0,$N5=0),"",IFERROR($K5/$N5,0))</f>
        <v>0.21428571428571427</v>
      </c>
      <c r="P5" s="329">
        <f ca="1">SUBTOTAL(9,$P$6:$P$19)-P$20</f>
        <v>-3300</v>
      </c>
      <c r="Q5" s="178"/>
      <c r="R5" s="145">
        <f ca="1">SUBTOTAL(9,R$6:R$19)-R$20</f>
        <v>8400</v>
      </c>
      <c r="S5" s="84">
        <f t="shared" ref="S5:S19" ca="1" si="0">IF(OR($K5=0,$R5=0),"",IFERROR($K5/$R5,0))</f>
        <v>0.10714285714285714</v>
      </c>
      <c r="T5" s="175">
        <f ca="1">SUBTOTAL(9,T$6:T$19)+T$20</f>
        <v>7500</v>
      </c>
      <c r="U5" s="16" t="str">
        <f ca="1">IF(AND(K5&gt;0,N5=0),"NON BUDGETE",IF(AND(K5=0,N5=0),"NC",IF(AND(T5&gt;0,P5&gt;0),"RISQUE",IF(AND(T5&gt;0,P5&lt;0),"OK","DEPASSE"))))</f>
        <v>OK</v>
      </c>
      <c r="V5" s="342" t="s">
        <v>489</v>
      </c>
      <c r="X5" s="448"/>
      <c r="Y5" s="448"/>
      <c r="Z5" s="448"/>
      <c r="AA5" s="448"/>
      <c r="AB5" s="448"/>
    </row>
    <row r="6" spans="1:28" collapsed="1" x14ac:dyDescent="0.25">
      <c r="B6" s="17" t="s">
        <v>3</v>
      </c>
      <c r="C6" s="121"/>
      <c r="D6" s="34">
        <f ca="1">SUBTOTAL(9,D$7:D$12)</f>
        <v>300</v>
      </c>
      <c r="E6" s="36">
        <f ca="1">SUBTOTAL(9,E$7:E$12)</f>
        <v>300</v>
      </c>
      <c r="F6" s="262">
        <f ca="1">SUBTOTAL(9,F$7:F$12)</f>
        <v>0</v>
      </c>
      <c r="G6" s="35">
        <f ca="1">SUBTOTAL(9,G$7:G$12)</f>
        <v>400</v>
      </c>
      <c r="H6" s="49">
        <f t="shared" ref="H6:H19" ca="1" si="1">IF(OR($D6=0,$G6=0),"",IFERROR($D6/$G6,0))</f>
        <v>0.75</v>
      </c>
      <c r="I6" s="294">
        <f ca="1">SUBTOTAL(9,I$7:I$12)</f>
        <v>-100</v>
      </c>
      <c r="J6" s="120"/>
      <c r="K6" s="48">
        <f ca="1">SUBTOTAL(9,K$7:K$12)</f>
        <v>400</v>
      </c>
      <c r="L6" s="36">
        <f ca="1">SUBTOTAL(9,L$7:L$12)</f>
        <v>2246.21</v>
      </c>
      <c r="M6" s="317">
        <f ca="1">SUBTOTAL(9,M$7:M$12)</f>
        <v>-1846.21</v>
      </c>
      <c r="N6" s="171">
        <f ca="1">SUBTOTAL(9,N$7:N$12)</f>
        <v>2400</v>
      </c>
      <c r="O6" s="49">
        <f t="shared" ref="O6:O19" ca="1" si="2">IF(OR($K6=0,$N6=0),"",IFERROR($K6/$N6,0))</f>
        <v>0.16666666666666666</v>
      </c>
      <c r="P6" s="330">
        <f ca="1">SUBTOTAL(9,P$7:P$12)</f>
        <v>-2000</v>
      </c>
      <c r="Q6" s="179"/>
      <c r="R6" s="144">
        <f ca="1">SUBTOTAL(9,R$7:R$12)</f>
        <v>4800</v>
      </c>
      <c r="S6" s="63">
        <f t="shared" ca="1" si="0"/>
        <v>8.3333333333333329E-2</v>
      </c>
      <c r="T6" s="180">
        <f ca="1">SUBTOTAL(9,T$7:T$12)</f>
        <v>4400</v>
      </c>
      <c r="U6" s="16" t="str">
        <f t="shared" ref="U6:U19" ca="1" si="3">IF(AND(K6&gt;0,N6=0),"NON BUDGETE",IF(AND(K6=0,N6=0),"NC",IF(AND(T6&gt;0,P6&gt;0),"RISQUE",IF(AND(T6&gt;0,P6&lt;0),"OK","DEPASSE"))))</f>
        <v>OK</v>
      </c>
      <c r="V6" s="343" t="s">
        <v>490</v>
      </c>
      <c r="X6" s="449"/>
      <c r="Y6" s="452"/>
      <c r="Z6" s="448"/>
      <c r="AA6" s="448"/>
      <c r="AB6" s="448"/>
    </row>
    <row r="7" spans="1:28" ht="15" hidden="1" customHeight="1" outlineLevel="1" x14ac:dyDescent="0.25">
      <c r="A7" s="381" t="str">
        <f>MID($B7,11,8)</f>
        <v>60611000</v>
      </c>
      <c r="B7" s="18" t="s">
        <v>4</v>
      </c>
      <c r="C7" s="122"/>
      <c r="D7" s="34">
        <f t="shared" ref="D7:D12" ca="1" si="4">SUMIFS(MOIS_REEL,INDIRECT("MOIS_"&amp;$K$2),$D$2,MOIS_COMPTE,$A7)</f>
        <v>100</v>
      </c>
      <c r="E7" s="36">
        <f t="shared" ref="E7:E12" ca="1" si="5">SUMIFS(MOIS_REEL_OLD,INDIRECT("MOIS_"&amp;$K$2&amp;"_OLD"),$D$2,MOIS_COMPTE_OLD,$A7)</f>
        <v>100</v>
      </c>
      <c r="F7" s="263">
        <f ca="1">$D7-$E7</f>
        <v>0</v>
      </c>
      <c r="G7" s="168">
        <f t="shared" ref="G7:G12" ca="1" si="6">SUMIFS(OFFSET(REF_DECALER,,MATCH($D$3,BP_PLAGE_MOIS,0),COUNTBLANK(BP_MATRICE),),INDIRECT("BP_"&amp;$K$2),$D$2,BP_COMPTE,$A7)</f>
        <v>100</v>
      </c>
      <c r="H7" s="49">
        <f t="shared" ca="1" si="1"/>
        <v>1</v>
      </c>
      <c r="I7" s="295">
        <f ca="1">$D7-$G7</f>
        <v>0</v>
      </c>
      <c r="J7" s="120"/>
      <c r="K7" s="48">
        <f t="shared" ref="K7:K12" ca="1" si="7">SUMIFS(CUMUL_REEL,INDIRECT("CUMUL_"&amp;$K$2),$D$2,CUMUL_COMPTE,$A7)</f>
        <v>100</v>
      </c>
      <c r="L7" s="36">
        <f t="shared" ref="L7:L12" ca="1" si="8">SUMIFS(CUMUL_REEL_OLD,INDIRECT("CUMUL_"&amp;$K$2&amp;"_OLD"),$D$2,CUMUL_COMPTE_OLD,$A7)</f>
        <v>411.31</v>
      </c>
      <c r="M7" s="318">
        <f ca="1">$K7-$L7</f>
        <v>-311.31</v>
      </c>
      <c r="N7" s="171">
        <f t="shared" ref="N7:N12" ca="1" si="9">SUMIFS(BP_CUMUL,INDIRECT("BP_"&amp;$K$2),$D$2,BP_COMPTE,$A7)</f>
        <v>600</v>
      </c>
      <c r="O7" s="49">
        <f t="shared" ca="1" si="2"/>
        <v>0.16666666666666666</v>
      </c>
      <c r="P7" s="330">
        <f ca="1">$K7-$N7</f>
        <v>-500</v>
      </c>
      <c r="Q7" s="178"/>
      <c r="R7" s="123">
        <f t="shared" ref="R7:R12" ca="1" si="10">SUMIFS(BP_TOTAL,INDIRECT("BP_"&amp;$K$2),$D$2,BP_COMPTE,$A7)</f>
        <v>1200</v>
      </c>
      <c r="S7" s="63">
        <f t="shared" ca="1" si="0"/>
        <v>8.3333333333333329E-2</v>
      </c>
      <c r="T7" s="176">
        <f ca="1">-($K7-$R7)</f>
        <v>1100</v>
      </c>
      <c r="U7" s="16" t="str">
        <f t="shared" ca="1" si="3"/>
        <v>OK</v>
      </c>
      <c r="X7" s="450">
        <f ca="1">IF(AND(K7&gt;0,N7=0),"NON BUDGETE",0)</f>
        <v>0</v>
      </c>
      <c r="Y7" s="453">
        <f ca="1">IF(AND(K7=0,N7=0),"ok",0)</f>
        <v>0</v>
      </c>
      <c r="Z7" s="454">
        <f ca="1">IF(AND(T7&gt;0,P7&gt;0),"RISQUE",0)</f>
        <v>0</v>
      </c>
      <c r="AA7" s="454" t="e">
        <f ca="1">IF(AND(T7&gt;0,ET,P7&lt;0),"OK","DEPASSE")</f>
        <v>#NAME?</v>
      </c>
      <c r="AB7" s="448"/>
    </row>
    <row r="8" spans="1:28" ht="15" hidden="1" customHeight="1" outlineLevel="1" x14ac:dyDescent="0.25">
      <c r="A8" s="380" t="str">
        <f>MID($B8,11,8)</f>
        <v>60612000</v>
      </c>
      <c r="B8" s="18" t="s">
        <v>5</v>
      </c>
      <c r="C8" s="122"/>
      <c r="D8" s="34">
        <f t="shared" ca="1" si="4"/>
        <v>100</v>
      </c>
      <c r="E8" s="36">
        <f t="shared" ca="1" si="5"/>
        <v>100</v>
      </c>
      <c r="F8" s="262">
        <f t="shared" ref="F8:F19" ca="1" si="11">$D8-$E8</f>
        <v>0</v>
      </c>
      <c r="G8" s="168">
        <f t="shared" ca="1" si="6"/>
        <v>100</v>
      </c>
      <c r="H8" s="49">
        <f t="shared" ca="1" si="1"/>
        <v>1</v>
      </c>
      <c r="I8" s="294">
        <f t="shared" ref="I8:I19" ca="1" si="12">$D8-$G8</f>
        <v>0</v>
      </c>
      <c r="J8" s="120"/>
      <c r="K8" s="48">
        <f t="shared" ca="1" si="7"/>
        <v>100</v>
      </c>
      <c r="L8" s="36">
        <f t="shared" ca="1" si="8"/>
        <v>1501.63</v>
      </c>
      <c r="M8" s="318">
        <f t="shared" ref="M8:M12" ca="1" si="13">$K8-$L8</f>
        <v>-1401.63</v>
      </c>
      <c r="N8" s="171">
        <f t="shared" ca="1" si="9"/>
        <v>600</v>
      </c>
      <c r="O8" s="49">
        <f t="shared" ca="1" si="2"/>
        <v>0.16666666666666666</v>
      </c>
      <c r="P8" s="330">
        <f t="shared" ref="P8:P12" ca="1" si="14">$K8-$N8</f>
        <v>-500</v>
      </c>
      <c r="Q8" s="178"/>
      <c r="R8" s="123">
        <f t="shared" ca="1" si="10"/>
        <v>1200</v>
      </c>
      <c r="S8" s="63">
        <f t="shared" ca="1" si="0"/>
        <v>8.3333333333333329E-2</v>
      </c>
      <c r="T8" s="176">
        <f t="shared" ref="T8:T19" ca="1" si="15">-($K8-$R8)</f>
        <v>1100</v>
      </c>
      <c r="U8" s="16" t="str">
        <f t="shared" ca="1" si="3"/>
        <v>OK</v>
      </c>
      <c r="X8" s="450"/>
      <c r="Y8" s="453"/>
      <c r="Z8" s="454"/>
      <c r="AA8" s="448"/>
      <c r="AB8" s="448"/>
    </row>
    <row r="9" spans="1:28" ht="15" hidden="1" customHeight="1" outlineLevel="1" x14ac:dyDescent="0.25">
      <c r="A9" s="380" t="str">
        <f>MID($B9,11,8)</f>
        <v>60613000</v>
      </c>
      <c r="B9" s="18" t="s">
        <v>6</v>
      </c>
      <c r="C9" s="122"/>
      <c r="D9" s="34">
        <f t="shared" ca="1" si="4"/>
        <v>0</v>
      </c>
      <c r="E9" s="36">
        <f t="shared" ca="1" si="5"/>
        <v>0</v>
      </c>
      <c r="F9" s="262">
        <f t="shared" ca="1" si="11"/>
        <v>0</v>
      </c>
      <c r="G9" s="168">
        <f t="shared" ca="1" si="6"/>
        <v>0</v>
      </c>
      <c r="H9" s="49" t="str">
        <f t="shared" ca="1" si="1"/>
        <v/>
      </c>
      <c r="I9" s="294">
        <f t="shared" ca="1" si="12"/>
        <v>0</v>
      </c>
      <c r="J9" s="120"/>
      <c r="K9" s="48">
        <f t="shared" ca="1" si="7"/>
        <v>100</v>
      </c>
      <c r="L9" s="36">
        <f t="shared" ca="1" si="8"/>
        <v>0</v>
      </c>
      <c r="M9" s="318">
        <f t="shared" ca="1" si="13"/>
        <v>100</v>
      </c>
      <c r="N9" s="171">
        <f t="shared" ca="1" si="9"/>
        <v>0</v>
      </c>
      <c r="O9" s="49" t="str">
        <f t="shared" ca="1" si="2"/>
        <v/>
      </c>
      <c r="P9" s="330">
        <f t="shared" ca="1" si="14"/>
        <v>100</v>
      </c>
      <c r="Q9" s="178"/>
      <c r="R9" s="123">
        <f t="shared" ca="1" si="10"/>
        <v>0</v>
      </c>
      <c r="S9" s="63" t="str">
        <f t="shared" ca="1" si="0"/>
        <v/>
      </c>
      <c r="T9" s="176">
        <f t="shared" ca="1" si="15"/>
        <v>-100</v>
      </c>
      <c r="U9" s="16" t="str">
        <f t="shared" ca="1" si="3"/>
        <v>NON BUDGETE</v>
      </c>
      <c r="W9" s="382">
        <f ca="1">IF(AND(T6&gt;0,O6&gt;1),"RISQUE",0)</f>
        <v>0</v>
      </c>
      <c r="X9" s="448"/>
      <c r="Y9" s="448"/>
      <c r="Z9" s="454"/>
      <c r="AA9" s="454"/>
      <c r="AB9" s="448"/>
    </row>
    <row r="10" spans="1:28" ht="15" hidden="1" customHeight="1" outlineLevel="1" x14ac:dyDescent="0.25">
      <c r="A10" s="380" t="str">
        <f t="shared" ref="A10:A19" si="16">MID($B10,11,8)</f>
        <v>60613100</v>
      </c>
      <c r="B10" s="18" t="s">
        <v>7</v>
      </c>
      <c r="C10" s="122"/>
      <c r="D10" s="34">
        <f t="shared" ca="1" si="4"/>
        <v>0</v>
      </c>
      <c r="E10" s="36">
        <f t="shared" ca="1" si="5"/>
        <v>0</v>
      </c>
      <c r="F10" s="262">
        <f t="shared" ca="1" si="11"/>
        <v>0</v>
      </c>
      <c r="G10" s="168">
        <f t="shared" ca="1" si="6"/>
        <v>0</v>
      </c>
      <c r="H10" s="49" t="str">
        <f t="shared" ca="1" si="1"/>
        <v/>
      </c>
      <c r="I10" s="294">
        <f t="shared" ca="1" si="12"/>
        <v>0</v>
      </c>
      <c r="J10" s="120"/>
      <c r="K10" s="48">
        <f t="shared" ca="1" si="7"/>
        <v>0</v>
      </c>
      <c r="L10" s="36">
        <f t="shared" ca="1" si="8"/>
        <v>0</v>
      </c>
      <c r="M10" s="318">
        <f t="shared" ca="1" si="13"/>
        <v>0</v>
      </c>
      <c r="N10" s="171">
        <f t="shared" ca="1" si="9"/>
        <v>0</v>
      </c>
      <c r="O10" s="49" t="str">
        <f t="shared" ca="1" si="2"/>
        <v/>
      </c>
      <c r="P10" s="330">
        <f t="shared" ca="1" si="14"/>
        <v>0</v>
      </c>
      <c r="Q10" s="178"/>
      <c r="R10" s="123">
        <f t="shared" ca="1" si="10"/>
        <v>0</v>
      </c>
      <c r="S10" s="63" t="str">
        <f t="shared" ca="1" si="0"/>
        <v/>
      </c>
      <c r="T10" s="176">
        <f t="shared" ca="1" si="15"/>
        <v>0</v>
      </c>
      <c r="U10" s="16" t="str">
        <f t="shared" ca="1" si="3"/>
        <v>NC</v>
      </c>
      <c r="W10" s="128">
        <f ca="1">IF(AND(T12&gt;0,O12&gt;1),"RISQUE",0)</f>
        <v>0</v>
      </c>
      <c r="X10" s="448"/>
      <c r="Y10" s="448"/>
      <c r="Z10" s="454"/>
      <c r="AA10" s="448"/>
      <c r="AB10" s="448"/>
    </row>
    <row r="11" spans="1:28" ht="15" hidden="1" customHeight="1" outlineLevel="1" x14ac:dyDescent="0.25">
      <c r="A11" s="380" t="str">
        <f t="shared" si="16"/>
        <v>60621000</v>
      </c>
      <c r="B11" s="18" t="s">
        <v>8</v>
      </c>
      <c r="C11" s="122"/>
      <c r="D11" s="34">
        <f t="shared" ca="1" si="4"/>
        <v>0</v>
      </c>
      <c r="E11" s="36">
        <f t="shared" ca="1" si="5"/>
        <v>0</v>
      </c>
      <c r="F11" s="262">
        <f t="shared" ca="1" si="11"/>
        <v>0</v>
      </c>
      <c r="G11" s="168">
        <f t="shared" ca="1" si="6"/>
        <v>100</v>
      </c>
      <c r="H11" s="49" t="str">
        <f t="shared" ca="1" si="1"/>
        <v/>
      </c>
      <c r="I11" s="294">
        <f t="shared" ca="1" si="12"/>
        <v>-100</v>
      </c>
      <c r="J11" s="120"/>
      <c r="K11" s="48">
        <f t="shared" ca="1" si="7"/>
        <v>0</v>
      </c>
      <c r="L11" s="36">
        <f t="shared" ca="1" si="8"/>
        <v>0</v>
      </c>
      <c r="M11" s="318">
        <f t="shared" ca="1" si="13"/>
        <v>0</v>
      </c>
      <c r="N11" s="171">
        <f t="shared" ca="1" si="9"/>
        <v>600</v>
      </c>
      <c r="O11" s="49" t="str">
        <f t="shared" ca="1" si="2"/>
        <v/>
      </c>
      <c r="P11" s="330">
        <f t="shared" ca="1" si="14"/>
        <v>-600</v>
      </c>
      <c r="Q11" s="178"/>
      <c r="R11" s="123">
        <f t="shared" ca="1" si="10"/>
        <v>1200</v>
      </c>
      <c r="S11" s="63" t="str">
        <f t="shared" ca="1" si="0"/>
        <v/>
      </c>
      <c r="T11" s="176">
        <f t="shared" ca="1" si="15"/>
        <v>1200</v>
      </c>
      <c r="U11" s="16" t="str">
        <f t="shared" ca="1" si="3"/>
        <v>OK</v>
      </c>
      <c r="X11" s="448"/>
      <c r="Y11" s="448"/>
      <c r="Z11" s="448"/>
      <c r="AA11" s="448"/>
      <c r="AB11" s="448"/>
    </row>
    <row r="12" spans="1:28" ht="15" hidden="1" customHeight="1" outlineLevel="1" x14ac:dyDescent="0.25">
      <c r="A12" s="380" t="str">
        <f t="shared" si="16"/>
        <v>60621100</v>
      </c>
      <c r="B12" s="18" t="s">
        <v>9</v>
      </c>
      <c r="C12" s="122"/>
      <c r="D12" s="34">
        <f t="shared" ca="1" si="4"/>
        <v>100</v>
      </c>
      <c r="E12" s="36">
        <f t="shared" ca="1" si="5"/>
        <v>100</v>
      </c>
      <c r="F12" s="262">
        <f t="shared" ca="1" si="11"/>
        <v>0</v>
      </c>
      <c r="G12" s="168">
        <f t="shared" ca="1" si="6"/>
        <v>100</v>
      </c>
      <c r="H12" s="49">
        <f t="shared" ca="1" si="1"/>
        <v>1</v>
      </c>
      <c r="I12" s="294">
        <f t="shared" ca="1" si="12"/>
        <v>0</v>
      </c>
      <c r="J12" s="120"/>
      <c r="K12" s="48">
        <f t="shared" ca="1" si="7"/>
        <v>100</v>
      </c>
      <c r="L12" s="36">
        <f t="shared" ca="1" si="8"/>
        <v>333.27</v>
      </c>
      <c r="M12" s="318">
        <f t="shared" ca="1" si="13"/>
        <v>-233.26999999999998</v>
      </c>
      <c r="N12" s="171">
        <f t="shared" ca="1" si="9"/>
        <v>600</v>
      </c>
      <c r="O12" s="49">
        <f t="shared" ca="1" si="2"/>
        <v>0.16666666666666666</v>
      </c>
      <c r="P12" s="330">
        <f t="shared" ca="1" si="14"/>
        <v>-500</v>
      </c>
      <c r="Q12" s="178"/>
      <c r="R12" s="123">
        <f t="shared" ca="1" si="10"/>
        <v>1200</v>
      </c>
      <c r="S12" s="63">
        <f t="shared" ca="1" si="0"/>
        <v>8.3333333333333329E-2</v>
      </c>
      <c r="T12" s="176">
        <f t="shared" ca="1" si="15"/>
        <v>1100</v>
      </c>
      <c r="U12" s="16" t="str">
        <f t="shared" ca="1" si="3"/>
        <v>OK</v>
      </c>
      <c r="X12" s="448"/>
      <c r="Y12" s="448"/>
      <c r="Z12" s="448"/>
      <c r="AA12" s="448"/>
      <c r="AB12" s="448"/>
    </row>
    <row r="13" spans="1:28" x14ac:dyDescent="0.25">
      <c r="B13" s="19" t="s">
        <v>10</v>
      </c>
      <c r="C13" s="121"/>
      <c r="D13" s="30">
        <f ca="1">SUBTOTAL(9,D$14:D$19)</f>
        <v>100</v>
      </c>
      <c r="E13" s="32">
        <f ca="1">SUBTOTAL(9,E$14:E$19)</f>
        <v>200</v>
      </c>
      <c r="F13" s="264">
        <f ca="1">SUBTOTAL(9,F$14:F$19)</f>
        <v>-100</v>
      </c>
      <c r="G13" s="31">
        <f ca="1">SUBTOTAL(9,G$14:G$19)</f>
        <v>500</v>
      </c>
      <c r="H13" s="50">
        <f t="shared" ca="1" si="1"/>
        <v>0.2</v>
      </c>
      <c r="I13" s="296">
        <f ca="1">SUBTOTAL(9,I$14:I$19)</f>
        <v>-400</v>
      </c>
      <c r="J13" s="120"/>
      <c r="K13" s="47">
        <f ca="1">SUBTOTAL(9,K$14:K$19)</f>
        <v>400</v>
      </c>
      <c r="L13" s="32">
        <f ca="1">SUBTOTAL(9,L$14:L$19)</f>
        <v>501.81</v>
      </c>
      <c r="M13" s="319">
        <f ca="1">SUBTOTAL(9,M$14:M$19)</f>
        <v>-101.81</v>
      </c>
      <c r="N13" s="170">
        <f ca="1">SUBTOTAL(9,N$14:N$19)</f>
        <v>3000</v>
      </c>
      <c r="O13" s="33">
        <f t="shared" ca="1" si="2"/>
        <v>0.13333333333333333</v>
      </c>
      <c r="P13" s="331">
        <f ca="1">SUBTOTAL(9,P$14:P$19)</f>
        <v>-2600</v>
      </c>
      <c r="Q13" s="120"/>
      <c r="R13" s="125">
        <f ca="1">SUBTOTAL(9,R$14:R$19)</f>
        <v>6000</v>
      </c>
      <c r="S13" s="64">
        <f t="shared" ca="1" si="0"/>
        <v>6.6666666666666666E-2</v>
      </c>
      <c r="T13" s="177">
        <f ca="1">SUBTOTAL(9,T$14:T$19)</f>
        <v>5600</v>
      </c>
      <c r="U13" s="16" t="str">
        <f t="shared" ca="1" si="3"/>
        <v>OK</v>
      </c>
      <c r="X13" s="448" t="s">
        <v>621</v>
      </c>
      <c r="Y13" s="448"/>
      <c r="Z13" s="448"/>
      <c r="AA13" s="448"/>
      <c r="AB13" s="448"/>
    </row>
    <row r="14" spans="1:28" ht="15" customHeight="1" outlineLevel="1" x14ac:dyDescent="0.25">
      <c r="A14" s="380" t="str">
        <f t="shared" si="16"/>
        <v>60623000</v>
      </c>
      <c r="B14" s="18" t="s">
        <v>11</v>
      </c>
      <c r="C14" s="122"/>
      <c r="D14" s="435">
        <f t="shared" ref="D14:D19" ca="1" si="17">SUMIFS(MOIS_REEL,INDIRECT("MOIS_"&amp;$K$2),$D$2,MOIS_COMPTE,$A14)</f>
        <v>0</v>
      </c>
      <c r="E14" s="434">
        <f t="shared" ref="E14:E19" ca="1" si="18">SUMIFS(MOIS_REEL_OLD,INDIRECT("MOIS_"&amp;$K$2&amp;"_OLD"),$D$2,MOIS_COMPTE_OLD,$A14)</f>
        <v>100</v>
      </c>
      <c r="F14" s="263">
        <f t="shared" ca="1" si="11"/>
        <v>-100</v>
      </c>
      <c r="G14" s="436">
        <f t="shared" ref="G14:G19" ca="1" si="19">SUMIFS(OFFSET(REF_DECALER,,MATCH($D$3,BP_PLAGE_MOIS,0),COUNTBLANK(BP_MATRICE),),INDIRECT("BP_"&amp;$K$2),$D$2,BP_COMPTE,$A14)</f>
        <v>100</v>
      </c>
      <c r="H14" s="44" t="str">
        <f t="shared" ca="1" si="1"/>
        <v/>
      </c>
      <c r="I14" s="295">
        <f t="shared" ca="1" si="12"/>
        <v>-100</v>
      </c>
      <c r="J14" s="120"/>
      <c r="K14" s="458">
        <f t="shared" ref="K14:K19" ca="1" si="20">SUMIFS(CUMUL_REEL,INDIRECT("CUMUL_"&amp;$K$2),$D$2,CUMUL_COMPTE,$A14)</f>
        <v>100</v>
      </c>
      <c r="L14" s="434">
        <f t="shared" ref="L14:L19" ca="1" si="21">SUMIFS(CUMUL_REEL_OLD,INDIRECT("CUMUL_"&amp;$K$2&amp;"_OLD"),$D$2,CUMUL_COMPTE_OLD,$A14)</f>
        <v>47.49</v>
      </c>
      <c r="M14" s="318">
        <f t="shared" ref="M14:M19" ca="1" si="22">$K14-$L14</f>
        <v>52.51</v>
      </c>
      <c r="N14" s="438">
        <f t="shared" ref="N14:N19" ca="1" si="23">SUMIFS(BP_CUMUL,INDIRECT("BP_"&amp;$K$2),$D$2,BP_COMPTE,$A14)</f>
        <v>600</v>
      </c>
      <c r="O14" s="37">
        <f t="shared" ca="1" si="2"/>
        <v>0.16666666666666666</v>
      </c>
      <c r="P14" s="299">
        <f t="shared" ref="P14:P19" ca="1" si="24">$K14-$N14</f>
        <v>-500</v>
      </c>
      <c r="Q14" s="120"/>
      <c r="R14" s="439">
        <f t="shared" ref="R14:R19" ca="1" si="25">SUMIFS(BP_TOTAL,INDIRECT("BP_"&amp;$K$2),$D$2,BP_COMPTE,$A14)</f>
        <v>1200</v>
      </c>
      <c r="S14" s="65">
        <f t="shared" ca="1" si="0"/>
        <v>8.3333333333333329E-2</v>
      </c>
      <c r="T14" s="176">
        <f t="shared" ca="1" si="15"/>
        <v>1100</v>
      </c>
      <c r="U14" s="16" t="str">
        <f t="shared" ca="1" si="3"/>
        <v>OK</v>
      </c>
      <c r="X14" s="451" t="s">
        <v>622</v>
      </c>
      <c r="Y14" s="448"/>
      <c r="Z14" s="448"/>
      <c r="AA14" s="448"/>
      <c r="AB14" s="448"/>
    </row>
    <row r="15" spans="1:28" ht="15" customHeight="1" outlineLevel="1" x14ac:dyDescent="0.25">
      <c r="A15" s="380" t="str">
        <f t="shared" si="16"/>
        <v>60624000</v>
      </c>
      <c r="B15" s="18" t="s">
        <v>12</v>
      </c>
      <c r="C15" s="122"/>
      <c r="D15" s="435">
        <f t="shared" ca="1" si="17"/>
        <v>0</v>
      </c>
      <c r="E15" s="434">
        <f t="shared" ca="1" si="18"/>
        <v>0</v>
      </c>
      <c r="F15" s="263">
        <f t="shared" ca="1" si="11"/>
        <v>0</v>
      </c>
      <c r="G15" s="436">
        <f t="shared" ca="1" si="19"/>
        <v>100</v>
      </c>
      <c r="H15" s="44" t="str">
        <f t="shared" ca="1" si="1"/>
        <v/>
      </c>
      <c r="I15" s="295">
        <f t="shared" ca="1" si="12"/>
        <v>-100</v>
      </c>
      <c r="J15" s="120"/>
      <c r="K15" s="437">
        <f t="shared" ca="1" si="20"/>
        <v>100</v>
      </c>
      <c r="L15" s="434">
        <f t="shared" ca="1" si="21"/>
        <v>65.06</v>
      </c>
      <c r="M15" s="318">
        <f t="shared" ca="1" si="22"/>
        <v>34.94</v>
      </c>
      <c r="N15" s="438">
        <f t="shared" ca="1" si="23"/>
        <v>600</v>
      </c>
      <c r="O15" s="37">
        <f t="shared" ca="1" si="2"/>
        <v>0.16666666666666666</v>
      </c>
      <c r="P15" s="299">
        <f t="shared" ca="1" si="24"/>
        <v>-500</v>
      </c>
      <c r="Q15" s="120"/>
      <c r="R15" s="439">
        <f t="shared" ca="1" si="25"/>
        <v>1200</v>
      </c>
      <c r="S15" s="65">
        <f t="shared" ca="1" si="0"/>
        <v>8.3333333333333329E-2</v>
      </c>
      <c r="T15" s="176">
        <f t="shared" ca="1" si="15"/>
        <v>1100</v>
      </c>
      <c r="U15" s="16" t="str">
        <f t="shared" ca="1" si="3"/>
        <v>OK</v>
      </c>
      <c r="X15" s="451" t="s">
        <v>623</v>
      </c>
      <c r="Y15" s="448"/>
      <c r="Z15" s="448"/>
      <c r="AA15" s="448"/>
      <c r="AB15" s="448"/>
    </row>
    <row r="16" spans="1:28" ht="15" customHeight="1" outlineLevel="1" x14ac:dyDescent="0.25">
      <c r="A16" s="380" t="str">
        <f t="shared" si="16"/>
        <v>60625000</v>
      </c>
      <c r="B16" s="18" t="s">
        <v>433</v>
      </c>
      <c r="C16" s="122"/>
      <c r="D16" s="435">
        <f t="shared" ca="1" si="17"/>
        <v>100</v>
      </c>
      <c r="E16" s="434">
        <f t="shared" ca="1" si="18"/>
        <v>100</v>
      </c>
      <c r="F16" s="263">
        <f t="shared" ca="1" si="11"/>
        <v>0</v>
      </c>
      <c r="G16" s="436">
        <f t="shared" ca="1" si="19"/>
        <v>100</v>
      </c>
      <c r="H16" s="44">
        <f t="shared" ca="1" si="1"/>
        <v>1</v>
      </c>
      <c r="I16" s="295">
        <f t="shared" ca="1" si="12"/>
        <v>0</v>
      </c>
      <c r="J16" s="120"/>
      <c r="K16" s="437">
        <f t="shared" ca="1" si="20"/>
        <v>100</v>
      </c>
      <c r="L16" s="434">
        <f t="shared" ca="1" si="21"/>
        <v>329.26</v>
      </c>
      <c r="M16" s="318">
        <f t="shared" ca="1" si="22"/>
        <v>-229.26</v>
      </c>
      <c r="N16" s="438">
        <f t="shared" ca="1" si="23"/>
        <v>600</v>
      </c>
      <c r="O16" s="37">
        <f t="shared" ca="1" si="2"/>
        <v>0.16666666666666666</v>
      </c>
      <c r="P16" s="299">
        <f t="shared" ca="1" si="24"/>
        <v>-500</v>
      </c>
      <c r="Q16" s="120"/>
      <c r="R16" s="439">
        <f t="shared" ca="1" si="25"/>
        <v>1200</v>
      </c>
      <c r="S16" s="65">
        <f t="shared" ca="1" si="0"/>
        <v>8.3333333333333329E-2</v>
      </c>
      <c r="T16" s="176">
        <f t="shared" ca="1" si="15"/>
        <v>1100</v>
      </c>
      <c r="U16" s="16" t="str">
        <f t="shared" ca="1" si="3"/>
        <v>OK</v>
      </c>
      <c r="X16" s="451" t="s">
        <v>624</v>
      </c>
      <c r="Y16" s="448"/>
      <c r="Z16" s="448"/>
      <c r="AA16" s="448"/>
      <c r="AB16" s="448"/>
    </row>
    <row r="17" spans="1:23" ht="15" customHeight="1" outlineLevel="1" x14ac:dyDescent="0.25">
      <c r="A17" s="380" t="str">
        <f t="shared" si="16"/>
        <v>60626000</v>
      </c>
      <c r="B17" s="18" t="s">
        <v>13</v>
      </c>
      <c r="C17" s="122"/>
      <c r="D17" s="435">
        <f t="shared" ca="1" si="17"/>
        <v>0</v>
      </c>
      <c r="E17" s="434">
        <f t="shared" ca="1" si="18"/>
        <v>0</v>
      </c>
      <c r="F17" s="263">
        <f t="shared" ca="1" si="11"/>
        <v>0</v>
      </c>
      <c r="G17" s="436">
        <f t="shared" ca="1" si="19"/>
        <v>100</v>
      </c>
      <c r="H17" s="44" t="str">
        <f t="shared" ca="1" si="1"/>
        <v/>
      </c>
      <c r="I17" s="295">
        <f t="shared" ca="1" si="12"/>
        <v>-100</v>
      </c>
      <c r="J17" s="120"/>
      <c r="K17" s="437">
        <f t="shared" ca="1" si="20"/>
        <v>100</v>
      </c>
      <c r="L17" s="434">
        <f t="shared" ca="1" si="21"/>
        <v>0</v>
      </c>
      <c r="M17" s="318">
        <f t="shared" ca="1" si="22"/>
        <v>100</v>
      </c>
      <c r="N17" s="438">
        <f t="shared" ca="1" si="23"/>
        <v>600</v>
      </c>
      <c r="O17" s="37">
        <f t="shared" ca="1" si="2"/>
        <v>0.16666666666666666</v>
      </c>
      <c r="P17" s="299">
        <f t="shared" ca="1" si="24"/>
        <v>-500</v>
      </c>
      <c r="Q17" s="120"/>
      <c r="R17" s="439">
        <f t="shared" ca="1" si="25"/>
        <v>1200</v>
      </c>
      <c r="S17" s="65">
        <f t="shared" ca="1" si="0"/>
        <v>8.3333333333333329E-2</v>
      </c>
      <c r="T17" s="176">
        <f t="shared" ca="1" si="15"/>
        <v>1100</v>
      </c>
      <c r="U17" s="16" t="str">
        <f t="shared" ca="1" si="3"/>
        <v>OK</v>
      </c>
    </row>
    <row r="18" spans="1:23" ht="15" customHeight="1" outlineLevel="1" x14ac:dyDescent="0.25">
      <c r="A18" s="380" t="str">
        <f t="shared" si="16"/>
        <v>60626300</v>
      </c>
      <c r="B18" s="18" t="s">
        <v>14</v>
      </c>
      <c r="C18" s="122"/>
      <c r="D18" s="435">
        <f t="shared" ca="1" si="17"/>
        <v>0</v>
      </c>
      <c r="E18" s="434">
        <f t="shared" ca="1" si="18"/>
        <v>0</v>
      </c>
      <c r="F18" s="263">
        <f t="shared" ca="1" si="11"/>
        <v>0</v>
      </c>
      <c r="G18" s="436">
        <f t="shared" ca="1" si="19"/>
        <v>100</v>
      </c>
      <c r="H18" s="44" t="str">
        <f t="shared" ca="1" si="1"/>
        <v/>
      </c>
      <c r="I18" s="295">
        <f t="shared" ca="1" si="12"/>
        <v>-100</v>
      </c>
      <c r="J18" s="120"/>
      <c r="K18" s="437">
        <f t="shared" ca="1" si="20"/>
        <v>0</v>
      </c>
      <c r="L18" s="434">
        <f t="shared" ca="1" si="21"/>
        <v>60</v>
      </c>
      <c r="M18" s="318">
        <f t="shared" ca="1" si="22"/>
        <v>-60</v>
      </c>
      <c r="N18" s="438">
        <f t="shared" ca="1" si="23"/>
        <v>600</v>
      </c>
      <c r="O18" s="37" t="str">
        <f t="shared" ca="1" si="2"/>
        <v/>
      </c>
      <c r="P18" s="299">
        <f t="shared" ca="1" si="24"/>
        <v>-600</v>
      </c>
      <c r="Q18" s="120"/>
      <c r="R18" s="439">
        <f t="shared" ca="1" si="25"/>
        <v>1200</v>
      </c>
      <c r="S18" s="65" t="str">
        <f t="shared" ca="1" si="0"/>
        <v/>
      </c>
      <c r="T18" s="176">
        <f t="shared" ca="1" si="15"/>
        <v>1200</v>
      </c>
      <c r="U18" s="16" t="str">
        <f t="shared" ca="1" si="3"/>
        <v>OK</v>
      </c>
    </row>
    <row r="19" spans="1:23" ht="15" customHeight="1" outlineLevel="1" x14ac:dyDescent="0.25">
      <c r="A19" s="380" t="str">
        <f t="shared" si="16"/>
        <v>60626400</v>
      </c>
      <c r="B19" s="18" t="s">
        <v>15</v>
      </c>
      <c r="C19" s="122"/>
      <c r="D19" s="435">
        <f t="shared" ca="1" si="17"/>
        <v>0</v>
      </c>
      <c r="E19" s="434">
        <f t="shared" ca="1" si="18"/>
        <v>0</v>
      </c>
      <c r="F19" s="263">
        <f t="shared" ca="1" si="11"/>
        <v>0</v>
      </c>
      <c r="G19" s="436">
        <f t="shared" ca="1" si="19"/>
        <v>0</v>
      </c>
      <c r="H19" s="44" t="str">
        <f t="shared" ca="1" si="1"/>
        <v/>
      </c>
      <c r="I19" s="295">
        <f t="shared" ca="1" si="12"/>
        <v>0</v>
      </c>
      <c r="J19" s="120"/>
      <c r="K19" s="437">
        <f t="shared" ca="1" si="20"/>
        <v>0</v>
      </c>
      <c r="L19" s="434">
        <f t="shared" ca="1" si="21"/>
        <v>0</v>
      </c>
      <c r="M19" s="318">
        <f t="shared" ca="1" si="22"/>
        <v>0</v>
      </c>
      <c r="N19" s="438">
        <f t="shared" ca="1" si="23"/>
        <v>0</v>
      </c>
      <c r="O19" s="37" t="str">
        <f t="shared" ca="1" si="2"/>
        <v/>
      </c>
      <c r="P19" s="299">
        <f t="shared" ca="1" si="24"/>
        <v>0</v>
      </c>
      <c r="Q19" s="120"/>
      <c r="R19" s="439">
        <f t="shared" ca="1" si="25"/>
        <v>0</v>
      </c>
      <c r="S19" s="65" t="str">
        <f t="shared" ca="1" si="0"/>
        <v/>
      </c>
      <c r="T19" s="176">
        <f t="shared" ca="1" si="15"/>
        <v>0</v>
      </c>
      <c r="U19" s="16" t="str">
        <f t="shared" ca="1" si="3"/>
        <v>NC</v>
      </c>
    </row>
    <row r="20" spans="1:23" x14ac:dyDescent="0.25">
      <c r="B20" s="20" t="s">
        <v>120</v>
      </c>
      <c r="C20" s="122"/>
      <c r="D20" s="346">
        <f ca="1">SUBTOTAL(9,D$21:D$43)</f>
        <v>-100</v>
      </c>
      <c r="E20" s="355">
        <f ca="1">SUBTOTAL(9,E$21:E$43)</f>
        <v>-100</v>
      </c>
      <c r="F20" s="265">
        <f ca="1">SUBTOTAL(9,F$21:F$43)</f>
        <v>0</v>
      </c>
      <c r="G20" s="172">
        <f ca="1">SUBTOTAL(9,G$21:G$43)</f>
        <v>200</v>
      </c>
      <c r="H20" s="50">
        <f t="shared" ref="H20:H54" ca="1" si="26">IF(OR($D20=0,$G20=0),"",IFERROR($D20/$G20,0))</f>
        <v>-0.5</v>
      </c>
      <c r="I20" s="296">
        <f ca="1">SUBTOTAL(9,I$21:I$43)</f>
        <v>-300</v>
      </c>
      <c r="J20" s="120"/>
      <c r="K20" s="347">
        <f ca="1">SUBTOTAL(9,K$21:K$43)</f>
        <v>-100</v>
      </c>
      <c r="L20" s="355">
        <f ca="1">SUBTOTAL(9,L$21:L$43)</f>
        <v>3755.5</v>
      </c>
      <c r="M20" s="319">
        <f ca="1">SUBTOTAL(9,M$21:M$43)</f>
        <v>-3855.5</v>
      </c>
      <c r="N20" s="170">
        <f ca="1">SUBTOTAL(9,N$21:N$43)</f>
        <v>1200</v>
      </c>
      <c r="O20" s="33">
        <f t="shared" ref="O20:O54" ca="1" si="27">IF(OR($K20=0,$N20=0),"",IFERROR($K20/$N20,0))</f>
        <v>-8.3333333333333329E-2</v>
      </c>
      <c r="P20" s="331">
        <f ca="1">SUBTOTAL(9,P$21:P$43)</f>
        <v>-1300</v>
      </c>
      <c r="Q20" s="120"/>
      <c r="R20" s="404">
        <f ca="1">SUBTOTAL(9,R$21:R$43)</f>
        <v>2400</v>
      </c>
      <c r="S20" s="66">
        <f t="shared" ref="S20:S43" ca="1" si="28">IF(OR($K20=0,$R20=0),"",IFERROR($K20/$R20,0))</f>
        <v>-4.1666666666666664E-2</v>
      </c>
      <c r="T20" s="177">
        <f ca="1">SUBTOTAL(9,T$21:T$43)</f>
        <v>-2500</v>
      </c>
      <c r="U20" s="16" t="str">
        <f t="shared" ref="U20:U51" ca="1" si="29">IF(AND(K20&gt;0,N20=0),"NON BUDGETE",IF(AND(K20=0,N20=0),"NC",IF(AND(T20&gt;0,P20&gt;0),"RISQUE",IF(AND(T20&gt;0,P20&lt;0),"OK","DEPASSE"))))</f>
        <v>DEPASSE</v>
      </c>
      <c r="W20" s="146"/>
    </row>
    <row r="21" spans="1:23" outlineLevel="2" x14ac:dyDescent="0.25">
      <c r="A21" s="380" t="str">
        <f t="shared" ref="A21:A43" si="30">MID($B21,11,8)</f>
        <v>70642000</v>
      </c>
      <c r="B21" s="21" t="s">
        <v>464</v>
      </c>
      <c r="C21" s="122"/>
      <c r="D21" s="440">
        <f t="shared" ref="D21:D43" ca="1" si="31">-SUMIFS(MOIS_REEL,INDIRECT("MOIS_"&amp;$K$2),$D$2,MOIS_COMPTE,$A21)</f>
        <v>0</v>
      </c>
      <c r="E21" s="441">
        <f t="shared" ref="E21:E43" ca="1" si="32">-SUMIFS(MOIS_REEL_OLD,INDIRECT("MOIS_"&amp;$K$2&amp;"_OLD"),$D$2,MOIS_COMPTE_OLD,$A21)</f>
        <v>0</v>
      </c>
      <c r="F21" s="266">
        <f t="shared" ref="F21:F43" ca="1" si="33">$D21-$E21</f>
        <v>0</v>
      </c>
      <c r="G21" s="438">
        <f t="shared" ref="G21:G43" ca="1" si="34">SUMIFS(OFFSET(REF_DECALER,,MATCH($D$3,BP_PLAGE_MOIS,0),COUNTBLANK(BP_MATRICE),),INDIRECT("BP_"&amp;$K$2),$D$2,BP_COMPTE,$A21)</f>
        <v>0</v>
      </c>
      <c r="H21" s="44" t="str">
        <f t="shared" ca="1" si="26"/>
        <v/>
      </c>
      <c r="I21" s="295">
        <f t="shared" ref="I21:I43" ca="1" si="35">$D21-$G21</f>
        <v>0</v>
      </c>
      <c r="J21" s="120"/>
      <c r="K21" s="440">
        <f t="shared" ref="K21:K43" ca="1" si="36">-SUMIFS(CUMUL_REEL,INDIRECT("CUMUL_"&amp;$K$2),$D$2,CUMUL_COMPTE,$A21)</f>
        <v>0</v>
      </c>
      <c r="L21" s="441">
        <f t="shared" ref="L21:L43" ca="1" si="37">-SUMIFS(CUMUL_REEL_OLD,INDIRECT("CUMUL_"&amp;$K$2&amp;"_OLD"),$D$2,CUMUL_COMPTE_OLD,$A21)</f>
        <v>0</v>
      </c>
      <c r="M21" s="318">
        <f t="shared" ref="M21:M43" ca="1" si="38">$K21-$L21</f>
        <v>0</v>
      </c>
      <c r="N21" s="438">
        <f t="shared" ref="N21:N43" ca="1" si="39">SUMIFS(BP_CUMUL,INDIRECT("BP_"&amp;$K$2),$D$2,BP_COMPTE,$A21)</f>
        <v>0</v>
      </c>
      <c r="O21" s="37" t="str">
        <f t="shared" ca="1" si="27"/>
        <v/>
      </c>
      <c r="P21" s="299">
        <f t="shared" ref="P21:P43" ca="1" si="40">$K21-$N21</f>
        <v>0</v>
      </c>
      <c r="Q21" s="127"/>
      <c r="R21" s="445">
        <f t="shared" ref="R21:R43" ca="1" si="41">SUMIFS(BP_TOTAL,INDIRECT("BP_"&amp;$K$2),$D$2,BP_COMPTE,$A21)</f>
        <v>0</v>
      </c>
      <c r="S21" s="67" t="str">
        <f t="shared" ca="1" si="28"/>
        <v/>
      </c>
      <c r="T21" s="181">
        <f ca="1">($K21-$R21)</f>
        <v>0</v>
      </c>
      <c r="U21" s="16" t="str">
        <f t="shared" ca="1" si="29"/>
        <v>NC</v>
      </c>
    </row>
    <row r="22" spans="1:23" outlineLevel="2" x14ac:dyDescent="0.25">
      <c r="A22" s="380" t="str">
        <f t="shared" si="30"/>
        <v>70811000</v>
      </c>
      <c r="B22" s="21" t="s">
        <v>348</v>
      </c>
      <c r="C22" s="122"/>
      <c r="D22" s="440">
        <f t="shared" ca="1" si="31"/>
        <v>0</v>
      </c>
      <c r="E22" s="441">
        <f t="shared" ca="1" si="32"/>
        <v>0</v>
      </c>
      <c r="F22" s="266">
        <f t="shared" ca="1" si="33"/>
        <v>0</v>
      </c>
      <c r="G22" s="438">
        <f t="shared" ca="1" si="34"/>
        <v>0</v>
      </c>
      <c r="H22" s="44" t="str">
        <f t="shared" ca="1" si="26"/>
        <v/>
      </c>
      <c r="I22" s="270">
        <f t="shared" ca="1" si="35"/>
        <v>0</v>
      </c>
      <c r="J22" s="120"/>
      <c r="K22" s="440">
        <f t="shared" ca="1" si="36"/>
        <v>0</v>
      </c>
      <c r="L22" s="441">
        <f t="shared" ca="1" si="37"/>
        <v>0</v>
      </c>
      <c r="M22" s="318">
        <f t="shared" ca="1" si="38"/>
        <v>0</v>
      </c>
      <c r="N22" s="438">
        <f t="shared" ca="1" si="39"/>
        <v>0</v>
      </c>
      <c r="O22" s="37" t="str">
        <f t="shared" ca="1" si="27"/>
        <v/>
      </c>
      <c r="P22" s="299">
        <f t="shared" ca="1" si="40"/>
        <v>0</v>
      </c>
      <c r="Q22" s="127"/>
      <c r="R22" s="445">
        <f t="shared" ca="1" si="41"/>
        <v>0</v>
      </c>
      <c r="S22" s="67" t="str">
        <f t="shared" ca="1" si="28"/>
        <v/>
      </c>
      <c r="T22" s="181">
        <f t="shared" ref="T22:T43" ca="1" si="42">($K22-$R22)</f>
        <v>0</v>
      </c>
      <c r="U22" s="16" t="str">
        <f t="shared" ca="1" si="29"/>
        <v>NC</v>
      </c>
    </row>
    <row r="23" spans="1:23" outlineLevel="2" x14ac:dyDescent="0.25">
      <c r="A23" s="380" t="str">
        <f t="shared" si="30"/>
        <v>70821000</v>
      </c>
      <c r="B23" s="21" t="s">
        <v>366</v>
      </c>
      <c r="C23" s="122"/>
      <c r="D23" s="440">
        <f t="shared" ca="1" si="31"/>
        <v>0</v>
      </c>
      <c r="E23" s="441">
        <f t="shared" ca="1" si="32"/>
        <v>0</v>
      </c>
      <c r="F23" s="266">
        <f t="shared" ca="1" si="33"/>
        <v>0</v>
      </c>
      <c r="G23" s="438">
        <f t="shared" ca="1" si="34"/>
        <v>0</v>
      </c>
      <c r="H23" s="44" t="str">
        <f t="shared" ca="1" si="26"/>
        <v/>
      </c>
      <c r="I23" s="270">
        <f t="shared" ca="1" si="35"/>
        <v>0</v>
      </c>
      <c r="J23" s="120"/>
      <c r="K23" s="440">
        <f t="shared" ca="1" si="36"/>
        <v>0</v>
      </c>
      <c r="L23" s="441">
        <f t="shared" ca="1" si="37"/>
        <v>0</v>
      </c>
      <c r="M23" s="318">
        <f t="shared" ca="1" si="38"/>
        <v>0</v>
      </c>
      <c r="N23" s="438">
        <f t="shared" ca="1" si="39"/>
        <v>0</v>
      </c>
      <c r="O23" s="37" t="str">
        <f t="shared" ca="1" si="27"/>
        <v/>
      </c>
      <c r="P23" s="299">
        <f t="shared" ca="1" si="40"/>
        <v>0</v>
      </c>
      <c r="Q23" s="127"/>
      <c r="R23" s="445">
        <f t="shared" ca="1" si="41"/>
        <v>0</v>
      </c>
      <c r="S23" s="67" t="str">
        <f t="shared" ca="1" si="28"/>
        <v/>
      </c>
      <c r="T23" s="181">
        <f t="shared" ca="1" si="42"/>
        <v>0</v>
      </c>
      <c r="U23" s="16" t="str">
        <f t="shared" ca="1" si="29"/>
        <v>NC</v>
      </c>
    </row>
    <row r="24" spans="1:23" outlineLevel="2" x14ac:dyDescent="0.25">
      <c r="A24" s="380" t="str">
        <f t="shared" si="30"/>
        <v>70823100</v>
      </c>
      <c r="B24" s="21" t="s">
        <v>349</v>
      </c>
      <c r="C24" s="122"/>
      <c r="D24" s="440">
        <f t="shared" ca="1" si="31"/>
        <v>0</v>
      </c>
      <c r="E24" s="441">
        <f t="shared" ca="1" si="32"/>
        <v>0</v>
      </c>
      <c r="F24" s="266">
        <f t="shared" ca="1" si="33"/>
        <v>0</v>
      </c>
      <c r="G24" s="438">
        <f t="shared" ca="1" si="34"/>
        <v>0</v>
      </c>
      <c r="H24" s="44" t="str">
        <f t="shared" ca="1" si="26"/>
        <v/>
      </c>
      <c r="I24" s="270">
        <f t="shared" ca="1" si="35"/>
        <v>0</v>
      </c>
      <c r="J24" s="120"/>
      <c r="K24" s="440">
        <f t="shared" ca="1" si="36"/>
        <v>0</v>
      </c>
      <c r="L24" s="441">
        <f t="shared" ca="1" si="37"/>
        <v>0</v>
      </c>
      <c r="M24" s="318">
        <f t="shared" ca="1" si="38"/>
        <v>0</v>
      </c>
      <c r="N24" s="438">
        <f t="shared" ca="1" si="39"/>
        <v>0</v>
      </c>
      <c r="O24" s="37" t="str">
        <f t="shared" ca="1" si="27"/>
        <v/>
      </c>
      <c r="P24" s="299">
        <f t="shared" ca="1" si="40"/>
        <v>0</v>
      </c>
      <c r="Q24" s="127"/>
      <c r="R24" s="445">
        <f t="shared" ca="1" si="41"/>
        <v>0</v>
      </c>
      <c r="S24" s="67" t="str">
        <f t="shared" ca="1" si="28"/>
        <v/>
      </c>
      <c r="T24" s="181">
        <f t="shared" ca="1" si="42"/>
        <v>0</v>
      </c>
      <c r="U24" s="16" t="str">
        <f t="shared" ca="1" si="29"/>
        <v>NC</v>
      </c>
    </row>
    <row r="25" spans="1:23" outlineLevel="2" x14ac:dyDescent="0.25">
      <c r="A25" s="380" t="str">
        <f t="shared" si="30"/>
        <v>70823200</v>
      </c>
      <c r="B25" s="21" t="s">
        <v>352</v>
      </c>
      <c r="C25" s="122"/>
      <c r="D25" s="440">
        <f t="shared" ca="1" si="31"/>
        <v>0</v>
      </c>
      <c r="E25" s="441">
        <f t="shared" ca="1" si="32"/>
        <v>0</v>
      </c>
      <c r="F25" s="266">
        <f t="shared" ca="1" si="33"/>
        <v>0</v>
      </c>
      <c r="G25" s="438">
        <f t="shared" ca="1" si="34"/>
        <v>0</v>
      </c>
      <c r="H25" s="44" t="str">
        <f t="shared" ca="1" si="26"/>
        <v/>
      </c>
      <c r="I25" s="270">
        <f t="shared" ca="1" si="35"/>
        <v>0</v>
      </c>
      <c r="J25" s="120"/>
      <c r="K25" s="440">
        <f t="shared" ca="1" si="36"/>
        <v>0</v>
      </c>
      <c r="L25" s="441">
        <f t="shared" ca="1" si="37"/>
        <v>0</v>
      </c>
      <c r="M25" s="318">
        <f t="shared" ca="1" si="38"/>
        <v>0</v>
      </c>
      <c r="N25" s="438">
        <f t="shared" ca="1" si="39"/>
        <v>0</v>
      </c>
      <c r="O25" s="37" t="str">
        <f t="shared" ca="1" si="27"/>
        <v/>
      </c>
      <c r="P25" s="299">
        <f t="shared" ca="1" si="40"/>
        <v>0</v>
      </c>
      <c r="Q25" s="127"/>
      <c r="R25" s="445">
        <f t="shared" ca="1" si="41"/>
        <v>0</v>
      </c>
      <c r="S25" s="67" t="str">
        <f t="shared" ca="1" si="28"/>
        <v/>
      </c>
      <c r="T25" s="181">
        <f t="shared" ca="1" si="42"/>
        <v>0</v>
      </c>
      <c r="U25" s="16" t="str">
        <f t="shared" ca="1" si="29"/>
        <v>NC</v>
      </c>
    </row>
    <row r="26" spans="1:23" outlineLevel="2" x14ac:dyDescent="0.25">
      <c r="A26" s="380" t="str">
        <f t="shared" si="30"/>
        <v>70840000</v>
      </c>
      <c r="B26" s="21" t="s">
        <v>354</v>
      </c>
      <c r="C26" s="122"/>
      <c r="D26" s="440">
        <f t="shared" ca="1" si="31"/>
        <v>0</v>
      </c>
      <c r="E26" s="441">
        <f t="shared" ca="1" si="32"/>
        <v>0</v>
      </c>
      <c r="F26" s="266">
        <f t="shared" ca="1" si="33"/>
        <v>0</v>
      </c>
      <c r="G26" s="438">
        <f t="shared" ca="1" si="34"/>
        <v>0</v>
      </c>
      <c r="H26" s="44" t="str">
        <f t="shared" ca="1" si="26"/>
        <v/>
      </c>
      <c r="I26" s="270">
        <f t="shared" ca="1" si="35"/>
        <v>0</v>
      </c>
      <c r="J26" s="120"/>
      <c r="K26" s="440">
        <f t="shared" ca="1" si="36"/>
        <v>0</v>
      </c>
      <c r="L26" s="441">
        <f t="shared" ca="1" si="37"/>
        <v>0</v>
      </c>
      <c r="M26" s="318">
        <f t="shared" ca="1" si="38"/>
        <v>0</v>
      </c>
      <c r="N26" s="438">
        <f t="shared" ca="1" si="39"/>
        <v>0</v>
      </c>
      <c r="O26" s="37" t="str">
        <f t="shared" ca="1" si="27"/>
        <v/>
      </c>
      <c r="P26" s="299">
        <f t="shared" ca="1" si="40"/>
        <v>0</v>
      </c>
      <c r="Q26" s="127"/>
      <c r="R26" s="445">
        <f t="shared" ca="1" si="41"/>
        <v>0</v>
      </c>
      <c r="S26" s="67" t="str">
        <f t="shared" ca="1" si="28"/>
        <v/>
      </c>
      <c r="T26" s="181">
        <f t="shared" ca="1" si="42"/>
        <v>0</v>
      </c>
      <c r="U26" s="16" t="str">
        <f t="shared" ca="1" si="29"/>
        <v>NC</v>
      </c>
    </row>
    <row r="27" spans="1:23" outlineLevel="2" x14ac:dyDescent="0.25">
      <c r="A27" s="380" t="str">
        <f t="shared" si="30"/>
        <v>70841000</v>
      </c>
      <c r="B27" s="21" t="s">
        <v>355</v>
      </c>
      <c r="C27" s="122"/>
      <c r="D27" s="440">
        <f t="shared" ca="1" si="31"/>
        <v>0</v>
      </c>
      <c r="E27" s="441">
        <f t="shared" ca="1" si="32"/>
        <v>0</v>
      </c>
      <c r="F27" s="266">
        <f t="shared" ca="1" si="33"/>
        <v>0</v>
      </c>
      <c r="G27" s="438">
        <f t="shared" ca="1" si="34"/>
        <v>0</v>
      </c>
      <c r="H27" s="44" t="str">
        <f t="shared" ca="1" si="26"/>
        <v/>
      </c>
      <c r="I27" s="270">
        <f t="shared" ca="1" si="35"/>
        <v>0</v>
      </c>
      <c r="J27" s="120"/>
      <c r="K27" s="440">
        <f t="shared" ca="1" si="36"/>
        <v>0</v>
      </c>
      <c r="L27" s="441">
        <f t="shared" ca="1" si="37"/>
        <v>0</v>
      </c>
      <c r="M27" s="318">
        <f t="shared" ca="1" si="38"/>
        <v>0</v>
      </c>
      <c r="N27" s="438">
        <f t="shared" ca="1" si="39"/>
        <v>0</v>
      </c>
      <c r="O27" s="37" t="str">
        <f t="shared" ca="1" si="27"/>
        <v/>
      </c>
      <c r="P27" s="299">
        <f t="shared" ca="1" si="40"/>
        <v>0</v>
      </c>
      <c r="Q27" s="127"/>
      <c r="R27" s="445">
        <f t="shared" ca="1" si="41"/>
        <v>0</v>
      </c>
      <c r="S27" s="67" t="str">
        <f t="shared" ca="1" si="28"/>
        <v/>
      </c>
      <c r="T27" s="181">
        <f t="shared" ca="1" si="42"/>
        <v>0</v>
      </c>
      <c r="U27" s="16" t="str">
        <f t="shared" ca="1" si="29"/>
        <v>NC</v>
      </c>
    </row>
    <row r="28" spans="1:23" outlineLevel="2" x14ac:dyDescent="0.25">
      <c r="A28" s="380" t="str">
        <f t="shared" si="30"/>
        <v>70850000</v>
      </c>
      <c r="B28" s="21" t="s">
        <v>463</v>
      </c>
      <c r="C28" s="122"/>
      <c r="D28" s="440">
        <f t="shared" ca="1" si="31"/>
        <v>0</v>
      </c>
      <c r="E28" s="441">
        <f t="shared" ca="1" si="32"/>
        <v>0</v>
      </c>
      <c r="F28" s="266">
        <f t="shared" ca="1" si="33"/>
        <v>0</v>
      </c>
      <c r="G28" s="438">
        <f t="shared" ca="1" si="34"/>
        <v>0</v>
      </c>
      <c r="H28" s="44" t="str">
        <f t="shared" ca="1" si="26"/>
        <v/>
      </c>
      <c r="I28" s="270">
        <f t="shared" ca="1" si="35"/>
        <v>0</v>
      </c>
      <c r="J28" s="120"/>
      <c r="K28" s="440">
        <f t="shared" ca="1" si="36"/>
        <v>0</v>
      </c>
      <c r="L28" s="441">
        <f t="shared" ca="1" si="37"/>
        <v>0</v>
      </c>
      <c r="M28" s="318">
        <f t="shared" ca="1" si="38"/>
        <v>0</v>
      </c>
      <c r="N28" s="438">
        <f t="shared" ca="1" si="39"/>
        <v>0</v>
      </c>
      <c r="O28" s="37" t="str">
        <f t="shared" ca="1" si="27"/>
        <v/>
      </c>
      <c r="P28" s="299">
        <f t="shared" ca="1" si="40"/>
        <v>0</v>
      </c>
      <c r="Q28" s="127"/>
      <c r="R28" s="445">
        <f t="shared" ca="1" si="41"/>
        <v>0</v>
      </c>
      <c r="S28" s="67" t="str">
        <f t="shared" ca="1" si="28"/>
        <v/>
      </c>
      <c r="T28" s="181">
        <f t="shared" ca="1" si="42"/>
        <v>0</v>
      </c>
      <c r="U28" s="16" t="str">
        <f t="shared" ca="1" si="29"/>
        <v>NC</v>
      </c>
    </row>
    <row r="29" spans="1:23" outlineLevel="2" x14ac:dyDescent="0.25">
      <c r="A29" s="380" t="str">
        <f t="shared" si="30"/>
        <v>70851000</v>
      </c>
      <c r="B29" s="21" t="s">
        <v>350</v>
      </c>
      <c r="C29" s="122"/>
      <c r="D29" s="440">
        <f t="shared" ca="1" si="31"/>
        <v>-100</v>
      </c>
      <c r="E29" s="441">
        <f t="shared" ca="1" si="32"/>
        <v>-100</v>
      </c>
      <c r="F29" s="266">
        <f t="shared" ca="1" si="33"/>
        <v>0</v>
      </c>
      <c r="G29" s="438">
        <f t="shared" ca="1" si="34"/>
        <v>100</v>
      </c>
      <c r="H29" s="44">
        <f t="shared" ca="1" si="26"/>
        <v>-1</v>
      </c>
      <c r="I29" s="270">
        <f t="shared" ca="1" si="35"/>
        <v>-200</v>
      </c>
      <c r="J29" s="120"/>
      <c r="K29" s="440">
        <f t="shared" ca="1" si="36"/>
        <v>-100</v>
      </c>
      <c r="L29" s="441">
        <f t="shared" ca="1" si="37"/>
        <v>3755.5</v>
      </c>
      <c r="M29" s="318">
        <f t="shared" ca="1" si="38"/>
        <v>-3855.5</v>
      </c>
      <c r="N29" s="438">
        <f t="shared" ca="1" si="39"/>
        <v>600</v>
      </c>
      <c r="O29" s="37">
        <f t="shared" ca="1" si="27"/>
        <v>-0.16666666666666666</v>
      </c>
      <c r="P29" s="299">
        <f t="shared" ca="1" si="40"/>
        <v>-700</v>
      </c>
      <c r="Q29" s="127"/>
      <c r="R29" s="445">
        <f t="shared" ca="1" si="41"/>
        <v>1200</v>
      </c>
      <c r="S29" s="67">
        <f t="shared" ca="1" si="28"/>
        <v>-8.3333333333333329E-2</v>
      </c>
      <c r="T29" s="181">
        <f t="shared" ca="1" si="42"/>
        <v>-1300</v>
      </c>
      <c r="U29" s="16" t="str">
        <f t="shared" ca="1" si="29"/>
        <v>DEPASSE</v>
      </c>
    </row>
    <row r="30" spans="1:23" outlineLevel="2" x14ac:dyDescent="0.25">
      <c r="A30" s="380" t="str">
        <f t="shared" si="30"/>
        <v>70852000</v>
      </c>
      <c r="B30" s="21" t="s">
        <v>353</v>
      </c>
      <c r="C30" s="122"/>
      <c r="D30" s="440">
        <f t="shared" ca="1" si="31"/>
        <v>0</v>
      </c>
      <c r="E30" s="441">
        <f t="shared" ca="1" si="32"/>
        <v>0</v>
      </c>
      <c r="F30" s="266">
        <f t="shared" ca="1" si="33"/>
        <v>0</v>
      </c>
      <c r="G30" s="438">
        <f t="shared" ca="1" si="34"/>
        <v>0</v>
      </c>
      <c r="H30" s="44" t="str">
        <f t="shared" ca="1" si="26"/>
        <v/>
      </c>
      <c r="I30" s="270">
        <f t="shared" ca="1" si="35"/>
        <v>0</v>
      </c>
      <c r="J30" s="120"/>
      <c r="K30" s="440">
        <f t="shared" ca="1" si="36"/>
        <v>0</v>
      </c>
      <c r="L30" s="441">
        <f t="shared" ca="1" si="37"/>
        <v>0</v>
      </c>
      <c r="M30" s="318">
        <f t="shared" ca="1" si="38"/>
        <v>0</v>
      </c>
      <c r="N30" s="438">
        <f t="shared" ca="1" si="39"/>
        <v>0</v>
      </c>
      <c r="O30" s="37" t="str">
        <f t="shared" ca="1" si="27"/>
        <v/>
      </c>
      <c r="P30" s="299">
        <f t="shared" ca="1" si="40"/>
        <v>0</v>
      </c>
      <c r="Q30" s="127"/>
      <c r="R30" s="445">
        <f t="shared" ca="1" si="41"/>
        <v>0</v>
      </c>
      <c r="S30" s="67" t="str">
        <f t="shared" ca="1" si="28"/>
        <v/>
      </c>
      <c r="T30" s="181">
        <f t="shared" ca="1" si="42"/>
        <v>0</v>
      </c>
      <c r="U30" s="16" t="str">
        <f t="shared" ca="1" si="29"/>
        <v>NC</v>
      </c>
    </row>
    <row r="31" spans="1:23" outlineLevel="2" x14ac:dyDescent="0.25">
      <c r="A31" s="380" t="str">
        <f t="shared" si="30"/>
        <v>70853090</v>
      </c>
      <c r="B31" s="21" t="s">
        <v>356</v>
      </c>
      <c r="C31" s="122"/>
      <c r="D31" s="440">
        <f t="shared" ca="1" si="31"/>
        <v>0</v>
      </c>
      <c r="E31" s="441">
        <f t="shared" ca="1" si="32"/>
        <v>0</v>
      </c>
      <c r="F31" s="266">
        <f t="shared" ca="1" si="33"/>
        <v>0</v>
      </c>
      <c r="G31" s="438">
        <f t="shared" ca="1" si="34"/>
        <v>100</v>
      </c>
      <c r="H31" s="44" t="str">
        <f t="shared" ca="1" si="26"/>
        <v/>
      </c>
      <c r="I31" s="270">
        <f t="shared" ca="1" si="35"/>
        <v>-100</v>
      </c>
      <c r="J31" s="120"/>
      <c r="K31" s="440">
        <f t="shared" ca="1" si="36"/>
        <v>0</v>
      </c>
      <c r="L31" s="441">
        <f t="shared" ca="1" si="37"/>
        <v>0</v>
      </c>
      <c r="M31" s="318">
        <f t="shared" ca="1" si="38"/>
        <v>0</v>
      </c>
      <c r="N31" s="438">
        <f t="shared" ca="1" si="39"/>
        <v>600</v>
      </c>
      <c r="O31" s="37" t="str">
        <f t="shared" ca="1" si="27"/>
        <v/>
      </c>
      <c r="P31" s="299">
        <f t="shared" ca="1" si="40"/>
        <v>-600</v>
      </c>
      <c r="Q31" s="127"/>
      <c r="R31" s="445">
        <f t="shared" ca="1" si="41"/>
        <v>1200</v>
      </c>
      <c r="S31" s="67" t="str">
        <f t="shared" ca="1" si="28"/>
        <v/>
      </c>
      <c r="T31" s="181">
        <f t="shared" ca="1" si="42"/>
        <v>-1200</v>
      </c>
      <c r="U31" s="16" t="str">
        <f t="shared" ca="1" si="29"/>
        <v>DEPASSE</v>
      </c>
    </row>
    <row r="32" spans="1:23" outlineLevel="2" x14ac:dyDescent="0.25">
      <c r="A32" s="380" t="str">
        <f t="shared" si="30"/>
        <v>70881000</v>
      </c>
      <c r="B32" s="21" t="s">
        <v>351</v>
      </c>
      <c r="C32" s="122"/>
      <c r="D32" s="440">
        <f t="shared" ca="1" si="31"/>
        <v>0</v>
      </c>
      <c r="E32" s="441">
        <f t="shared" ca="1" si="32"/>
        <v>0</v>
      </c>
      <c r="F32" s="266">
        <f t="shared" ca="1" si="33"/>
        <v>0</v>
      </c>
      <c r="G32" s="438">
        <f t="shared" ca="1" si="34"/>
        <v>0</v>
      </c>
      <c r="H32" s="44" t="str">
        <f t="shared" ca="1" si="26"/>
        <v/>
      </c>
      <c r="I32" s="270">
        <f t="shared" ca="1" si="35"/>
        <v>0</v>
      </c>
      <c r="J32" s="120"/>
      <c r="K32" s="440">
        <f t="shared" ca="1" si="36"/>
        <v>0</v>
      </c>
      <c r="L32" s="441">
        <f t="shared" ca="1" si="37"/>
        <v>0</v>
      </c>
      <c r="M32" s="318">
        <f t="shared" ca="1" si="38"/>
        <v>0</v>
      </c>
      <c r="N32" s="438">
        <f t="shared" ca="1" si="39"/>
        <v>0</v>
      </c>
      <c r="O32" s="37" t="str">
        <f t="shared" ca="1" si="27"/>
        <v/>
      </c>
      <c r="P32" s="299">
        <f t="shared" ca="1" si="40"/>
        <v>0</v>
      </c>
      <c r="Q32" s="127"/>
      <c r="R32" s="445">
        <f t="shared" ca="1" si="41"/>
        <v>0</v>
      </c>
      <c r="S32" s="67" t="str">
        <f t="shared" ca="1" si="28"/>
        <v/>
      </c>
      <c r="T32" s="181">
        <f t="shared" ca="1" si="42"/>
        <v>0</v>
      </c>
      <c r="U32" s="16" t="str">
        <f t="shared" ca="1" si="29"/>
        <v>NC</v>
      </c>
    </row>
    <row r="33" spans="1:23" outlineLevel="2" x14ac:dyDescent="0.25">
      <c r="A33" s="380" t="str">
        <f t="shared" si="30"/>
        <v>70884100</v>
      </c>
      <c r="B33" s="21" t="s">
        <v>357</v>
      </c>
      <c r="C33" s="122"/>
      <c r="D33" s="440">
        <f t="shared" ca="1" si="31"/>
        <v>0</v>
      </c>
      <c r="E33" s="441">
        <f t="shared" ca="1" si="32"/>
        <v>0</v>
      </c>
      <c r="F33" s="266">
        <f t="shared" ca="1" si="33"/>
        <v>0</v>
      </c>
      <c r="G33" s="438">
        <f t="shared" ca="1" si="34"/>
        <v>0</v>
      </c>
      <c r="H33" s="44" t="str">
        <f t="shared" ca="1" si="26"/>
        <v/>
      </c>
      <c r="I33" s="270">
        <f t="shared" ca="1" si="35"/>
        <v>0</v>
      </c>
      <c r="J33" s="120"/>
      <c r="K33" s="440">
        <f t="shared" ca="1" si="36"/>
        <v>0</v>
      </c>
      <c r="L33" s="441">
        <f t="shared" ca="1" si="37"/>
        <v>0</v>
      </c>
      <c r="M33" s="318">
        <f t="shared" ca="1" si="38"/>
        <v>0</v>
      </c>
      <c r="N33" s="438">
        <f t="shared" ca="1" si="39"/>
        <v>0</v>
      </c>
      <c r="O33" s="37" t="str">
        <f t="shared" ca="1" si="27"/>
        <v/>
      </c>
      <c r="P33" s="299">
        <f t="shared" ca="1" si="40"/>
        <v>0</v>
      </c>
      <c r="Q33" s="127"/>
      <c r="R33" s="445">
        <f t="shared" ca="1" si="41"/>
        <v>0</v>
      </c>
      <c r="S33" s="67" t="str">
        <f t="shared" ca="1" si="28"/>
        <v/>
      </c>
      <c r="T33" s="181">
        <f t="shared" ca="1" si="42"/>
        <v>0</v>
      </c>
      <c r="U33" s="16" t="str">
        <f t="shared" ca="1" si="29"/>
        <v>NC</v>
      </c>
    </row>
    <row r="34" spans="1:23" outlineLevel="2" x14ac:dyDescent="0.25">
      <c r="A34" s="380" t="str">
        <f t="shared" si="30"/>
        <v>70888000</v>
      </c>
      <c r="B34" s="21" t="s">
        <v>358</v>
      </c>
      <c r="C34" s="122"/>
      <c r="D34" s="440">
        <f t="shared" ca="1" si="31"/>
        <v>0</v>
      </c>
      <c r="E34" s="441">
        <f t="shared" ca="1" si="32"/>
        <v>0</v>
      </c>
      <c r="F34" s="266">
        <f t="shared" ca="1" si="33"/>
        <v>0</v>
      </c>
      <c r="G34" s="438">
        <f t="shared" ca="1" si="34"/>
        <v>0</v>
      </c>
      <c r="H34" s="44" t="str">
        <f t="shared" ca="1" si="26"/>
        <v/>
      </c>
      <c r="I34" s="270">
        <f t="shared" ca="1" si="35"/>
        <v>0</v>
      </c>
      <c r="J34" s="120"/>
      <c r="K34" s="440">
        <f t="shared" ca="1" si="36"/>
        <v>0</v>
      </c>
      <c r="L34" s="441">
        <f t="shared" ca="1" si="37"/>
        <v>0</v>
      </c>
      <c r="M34" s="318">
        <f t="shared" ca="1" si="38"/>
        <v>0</v>
      </c>
      <c r="N34" s="438">
        <f t="shared" ca="1" si="39"/>
        <v>0</v>
      </c>
      <c r="O34" s="37" t="str">
        <f t="shared" ca="1" si="27"/>
        <v/>
      </c>
      <c r="P34" s="299">
        <f t="shared" ca="1" si="40"/>
        <v>0</v>
      </c>
      <c r="Q34" s="127"/>
      <c r="R34" s="445">
        <f t="shared" ca="1" si="41"/>
        <v>0</v>
      </c>
      <c r="S34" s="67" t="str">
        <f t="shared" ca="1" si="28"/>
        <v/>
      </c>
      <c r="T34" s="181">
        <f t="shared" ca="1" si="42"/>
        <v>0</v>
      </c>
      <c r="U34" s="16" t="str">
        <f t="shared" ca="1" si="29"/>
        <v>NC</v>
      </c>
    </row>
    <row r="35" spans="1:23" outlineLevel="2" x14ac:dyDescent="0.25">
      <c r="A35" s="380" t="str">
        <f t="shared" si="30"/>
        <v>71350000</v>
      </c>
      <c r="B35" s="21" t="s">
        <v>466</v>
      </c>
      <c r="C35" s="122"/>
      <c r="D35" s="440">
        <f t="shared" ca="1" si="31"/>
        <v>0</v>
      </c>
      <c r="E35" s="441">
        <f t="shared" ca="1" si="32"/>
        <v>0</v>
      </c>
      <c r="F35" s="266">
        <f t="shared" ca="1" si="33"/>
        <v>0</v>
      </c>
      <c r="G35" s="438">
        <f t="shared" ca="1" si="34"/>
        <v>0</v>
      </c>
      <c r="H35" s="44" t="str">
        <f t="shared" ca="1" si="26"/>
        <v/>
      </c>
      <c r="I35" s="270">
        <f t="shared" ca="1" si="35"/>
        <v>0</v>
      </c>
      <c r="J35" s="120"/>
      <c r="K35" s="440">
        <f t="shared" ca="1" si="36"/>
        <v>0</v>
      </c>
      <c r="L35" s="441">
        <f t="shared" ca="1" si="37"/>
        <v>0</v>
      </c>
      <c r="M35" s="318">
        <f t="shared" ca="1" si="38"/>
        <v>0</v>
      </c>
      <c r="N35" s="438">
        <f t="shared" ca="1" si="39"/>
        <v>0</v>
      </c>
      <c r="O35" s="37" t="str">
        <f t="shared" ca="1" si="27"/>
        <v/>
      </c>
      <c r="P35" s="299">
        <f t="shared" ca="1" si="40"/>
        <v>0</v>
      </c>
      <c r="Q35" s="127"/>
      <c r="R35" s="445">
        <f t="shared" ca="1" si="41"/>
        <v>0</v>
      </c>
      <c r="S35" s="67" t="str">
        <f t="shared" ca="1" si="28"/>
        <v/>
      </c>
      <c r="T35" s="181">
        <f t="shared" ca="1" si="42"/>
        <v>0</v>
      </c>
      <c r="U35" s="16" t="str">
        <f t="shared" ca="1" si="29"/>
        <v>NC</v>
      </c>
    </row>
    <row r="36" spans="1:23" outlineLevel="2" x14ac:dyDescent="0.25">
      <c r="A36" s="380" t="str">
        <f t="shared" si="30"/>
        <v>75882000</v>
      </c>
      <c r="B36" s="21" t="s">
        <v>465</v>
      </c>
      <c r="C36" s="122"/>
      <c r="D36" s="440">
        <f t="shared" ca="1" si="31"/>
        <v>0</v>
      </c>
      <c r="E36" s="441">
        <f t="shared" ca="1" si="32"/>
        <v>0</v>
      </c>
      <c r="F36" s="266">
        <f t="shared" ca="1" si="33"/>
        <v>0</v>
      </c>
      <c r="G36" s="438">
        <f t="shared" ca="1" si="34"/>
        <v>0</v>
      </c>
      <c r="H36" s="44" t="str">
        <f t="shared" ca="1" si="26"/>
        <v/>
      </c>
      <c r="I36" s="270">
        <f t="shared" ca="1" si="35"/>
        <v>0</v>
      </c>
      <c r="J36" s="120"/>
      <c r="K36" s="440">
        <f t="shared" ca="1" si="36"/>
        <v>0</v>
      </c>
      <c r="L36" s="441">
        <f t="shared" ca="1" si="37"/>
        <v>0</v>
      </c>
      <c r="M36" s="318">
        <f t="shared" ca="1" si="38"/>
        <v>0</v>
      </c>
      <c r="N36" s="438">
        <f t="shared" ca="1" si="39"/>
        <v>0</v>
      </c>
      <c r="O36" s="37" t="str">
        <f t="shared" ca="1" si="27"/>
        <v/>
      </c>
      <c r="P36" s="299">
        <f t="shared" ca="1" si="40"/>
        <v>0</v>
      </c>
      <c r="Q36" s="127"/>
      <c r="R36" s="445">
        <f t="shared" ca="1" si="41"/>
        <v>0</v>
      </c>
      <c r="S36" s="67" t="str">
        <f t="shared" ca="1" si="28"/>
        <v/>
      </c>
      <c r="T36" s="181">
        <f t="shared" ca="1" si="42"/>
        <v>0</v>
      </c>
      <c r="U36" s="16" t="str">
        <f t="shared" ca="1" si="29"/>
        <v>NC</v>
      </c>
    </row>
    <row r="37" spans="1:23" outlineLevel="2" x14ac:dyDescent="0.25">
      <c r="A37" s="380" t="str">
        <f t="shared" si="30"/>
        <v>75882100</v>
      </c>
      <c r="B37" s="21" t="s">
        <v>359</v>
      </c>
      <c r="C37" s="122"/>
      <c r="D37" s="440">
        <f t="shared" ca="1" si="31"/>
        <v>0</v>
      </c>
      <c r="E37" s="441">
        <f t="shared" ca="1" si="32"/>
        <v>0</v>
      </c>
      <c r="F37" s="266">
        <f t="shared" ca="1" si="33"/>
        <v>0</v>
      </c>
      <c r="G37" s="438">
        <f t="shared" ca="1" si="34"/>
        <v>0</v>
      </c>
      <c r="H37" s="44" t="str">
        <f t="shared" ca="1" si="26"/>
        <v/>
      </c>
      <c r="I37" s="270">
        <f t="shared" ca="1" si="35"/>
        <v>0</v>
      </c>
      <c r="J37" s="120"/>
      <c r="K37" s="440">
        <f t="shared" ca="1" si="36"/>
        <v>0</v>
      </c>
      <c r="L37" s="441">
        <f t="shared" ca="1" si="37"/>
        <v>0</v>
      </c>
      <c r="M37" s="318">
        <f t="shared" ca="1" si="38"/>
        <v>0</v>
      </c>
      <c r="N37" s="438">
        <f t="shared" ca="1" si="39"/>
        <v>0</v>
      </c>
      <c r="O37" s="37" t="str">
        <f t="shared" ca="1" si="27"/>
        <v/>
      </c>
      <c r="P37" s="299">
        <f t="shared" ca="1" si="40"/>
        <v>0</v>
      </c>
      <c r="Q37" s="127"/>
      <c r="R37" s="445">
        <f t="shared" ca="1" si="41"/>
        <v>0</v>
      </c>
      <c r="S37" s="67" t="str">
        <f t="shared" ca="1" si="28"/>
        <v/>
      </c>
      <c r="T37" s="181">
        <f t="shared" ca="1" si="42"/>
        <v>0</v>
      </c>
      <c r="U37" s="16" t="str">
        <f t="shared" ca="1" si="29"/>
        <v>NC</v>
      </c>
    </row>
    <row r="38" spans="1:23" outlineLevel="2" x14ac:dyDescent="0.25">
      <c r="A38" s="380" t="str">
        <f t="shared" si="30"/>
        <v>75888200</v>
      </c>
      <c r="B38" s="21" t="s">
        <v>360</v>
      </c>
      <c r="C38" s="122"/>
      <c r="D38" s="440">
        <f t="shared" ca="1" si="31"/>
        <v>0</v>
      </c>
      <c r="E38" s="441">
        <f t="shared" ca="1" si="32"/>
        <v>0</v>
      </c>
      <c r="F38" s="266">
        <f t="shared" ca="1" si="33"/>
        <v>0</v>
      </c>
      <c r="G38" s="438">
        <f t="shared" ca="1" si="34"/>
        <v>0</v>
      </c>
      <c r="H38" s="44" t="str">
        <f t="shared" ca="1" si="26"/>
        <v/>
      </c>
      <c r="I38" s="270">
        <f t="shared" ca="1" si="35"/>
        <v>0</v>
      </c>
      <c r="J38" s="120"/>
      <c r="K38" s="440">
        <f t="shared" ca="1" si="36"/>
        <v>0</v>
      </c>
      <c r="L38" s="441">
        <f t="shared" ca="1" si="37"/>
        <v>0</v>
      </c>
      <c r="M38" s="318">
        <f t="shared" ca="1" si="38"/>
        <v>0</v>
      </c>
      <c r="N38" s="438">
        <f t="shared" ca="1" si="39"/>
        <v>0</v>
      </c>
      <c r="O38" s="37" t="str">
        <f t="shared" ca="1" si="27"/>
        <v/>
      </c>
      <c r="P38" s="299">
        <f t="shared" ca="1" si="40"/>
        <v>0</v>
      </c>
      <c r="Q38" s="127"/>
      <c r="R38" s="445">
        <f t="shared" ca="1" si="41"/>
        <v>0</v>
      </c>
      <c r="S38" s="67" t="str">
        <f t="shared" ca="1" si="28"/>
        <v/>
      </c>
      <c r="T38" s="181">
        <f t="shared" ca="1" si="42"/>
        <v>0</v>
      </c>
      <c r="U38" s="16" t="str">
        <f t="shared" ca="1" si="29"/>
        <v>NC</v>
      </c>
    </row>
    <row r="39" spans="1:23" outlineLevel="2" x14ac:dyDescent="0.25">
      <c r="A39" s="380" t="str">
        <f t="shared" si="30"/>
        <v>75888300</v>
      </c>
      <c r="B39" s="21" t="s">
        <v>361</v>
      </c>
      <c r="C39" s="122"/>
      <c r="D39" s="440">
        <f t="shared" ca="1" si="31"/>
        <v>0</v>
      </c>
      <c r="E39" s="441">
        <f t="shared" ca="1" si="32"/>
        <v>0</v>
      </c>
      <c r="F39" s="266">
        <f t="shared" ca="1" si="33"/>
        <v>0</v>
      </c>
      <c r="G39" s="438">
        <f t="shared" ca="1" si="34"/>
        <v>0</v>
      </c>
      <c r="H39" s="44" t="str">
        <f t="shared" ca="1" si="26"/>
        <v/>
      </c>
      <c r="I39" s="270">
        <f t="shared" ca="1" si="35"/>
        <v>0</v>
      </c>
      <c r="J39" s="120"/>
      <c r="K39" s="440">
        <f t="shared" ca="1" si="36"/>
        <v>0</v>
      </c>
      <c r="L39" s="441">
        <f t="shared" ca="1" si="37"/>
        <v>0</v>
      </c>
      <c r="M39" s="318">
        <f t="shared" ca="1" si="38"/>
        <v>0</v>
      </c>
      <c r="N39" s="438">
        <f t="shared" ca="1" si="39"/>
        <v>0</v>
      </c>
      <c r="O39" s="37" t="str">
        <f t="shared" ca="1" si="27"/>
        <v/>
      </c>
      <c r="P39" s="299">
        <f t="shared" ca="1" si="40"/>
        <v>0</v>
      </c>
      <c r="Q39" s="127"/>
      <c r="R39" s="445">
        <f t="shared" ca="1" si="41"/>
        <v>0</v>
      </c>
      <c r="S39" s="67" t="str">
        <f t="shared" ca="1" si="28"/>
        <v/>
      </c>
      <c r="T39" s="181">
        <f t="shared" ca="1" si="42"/>
        <v>0</v>
      </c>
      <c r="U39" s="16" t="str">
        <f t="shared" ca="1" si="29"/>
        <v>NC</v>
      </c>
    </row>
    <row r="40" spans="1:23" outlineLevel="2" x14ac:dyDescent="0.25">
      <c r="A40" s="380" t="str">
        <f t="shared" si="30"/>
        <v>75888400</v>
      </c>
      <c r="B40" s="21" t="s">
        <v>362</v>
      </c>
      <c r="C40" s="122"/>
      <c r="D40" s="440">
        <f t="shared" ca="1" si="31"/>
        <v>0</v>
      </c>
      <c r="E40" s="441">
        <f t="shared" ca="1" si="32"/>
        <v>0</v>
      </c>
      <c r="F40" s="266">
        <f t="shared" ca="1" si="33"/>
        <v>0</v>
      </c>
      <c r="G40" s="438">
        <f t="shared" ca="1" si="34"/>
        <v>0</v>
      </c>
      <c r="H40" s="44" t="str">
        <f t="shared" ca="1" si="26"/>
        <v/>
      </c>
      <c r="I40" s="270">
        <f t="shared" ca="1" si="35"/>
        <v>0</v>
      </c>
      <c r="J40" s="120"/>
      <c r="K40" s="440">
        <f t="shared" ca="1" si="36"/>
        <v>0</v>
      </c>
      <c r="L40" s="441">
        <f t="shared" ca="1" si="37"/>
        <v>0</v>
      </c>
      <c r="M40" s="318">
        <f t="shared" ca="1" si="38"/>
        <v>0</v>
      </c>
      <c r="N40" s="438">
        <f t="shared" ca="1" si="39"/>
        <v>0</v>
      </c>
      <c r="O40" s="37" t="str">
        <f t="shared" ca="1" si="27"/>
        <v/>
      </c>
      <c r="P40" s="299">
        <f t="shared" ca="1" si="40"/>
        <v>0</v>
      </c>
      <c r="Q40" s="127"/>
      <c r="R40" s="445">
        <f t="shared" ca="1" si="41"/>
        <v>0</v>
      </c>
      <c r="S40" s="67" t="str">
        <f t="shared" ca="1" si="28"/>
        <v/>
      </c>
      <c r="T40" s="181">
        <f t="shared" ca="1" si="42"/>
        <v>0</v>
      </c>
      <c r="U40" s="16" t="str">
        <f t="shared" ca="1" si="29"/>
        <v>NC</v>
      </c>
    </row>
    <row r="41" spans="1:23" outlineLevel="2" x14ac:dyDescent="0.25">
      <c r="A41" s="380" t="str">
        <f t="shared" si="30"/>
        <v>75888500</v>
      </c>
      <c r="B41" s="21" t="s">
        <v>363</v>
      </c>
      <c r="C41" s="122"/>
      <c r="D41" s="440">
        <f t="shared" ca="1" si="31"/>
        <v>0</v>
      </c>
      <c r="E41" s="441">
        <f t="shared" ca="1" si="32"/>
        <v>0</v>
      </c>
      <c r="F41" s="266">
        <f t="shared" ca="1" si="33"/>
        <v>0</v>
      </c>
      <c r="G41" s="438">
        <f t="shared" ca="1" si="34"/>
        <v>0</v>
      </c>
      <c r="H41" s="44" t="str">
        <f t="shared" ca="1" si="26"/>
        <v/>
      </c>
      <c r="I41" s="270">
        <f t="shared" ca="1" si="35"/>
        <v>0</v>
      </c>
      <c r="J41" s="120"/>
      <c r="K41" s="440">
        <f t="shared" ca="1" si="36"/>
        <v>0</v>
      </c>
      <c r="L41" s="441">
        <f t="shared" ca="1" si="37"/>
        <v>0</v>
      </c>
      <c r="M41" s="318">
        <f t="shared" ca="1" si="38"/>
        <v>0</v>
      </c>
      <c r="N41" s="438">
        <f t="shared" ca="1" si="39"/>
        <v>0</v>
      </c>
      <c r="O41" s="37" t="str">
        <f t="shared" ca="1" si="27"/>
        <v/>
      </c>
      <c r="P41" s="299">
        <f t="shared" ca="1" si="40"/>
        <v>0</v>
      </c>
      <c r="Q41" s="127"/>
      <c r="R41" s="445">
        <f t="shared" ca="1" si="41"/>
        <v>0</v>
      </c>
      <c r="S41" s="67" t="str">
        <f t="shared" ca="1" si="28"/>
        <v/>
      </c>
      <c r="T41" s="181">
        <f t="shared" ca="1" si="42"/>
        <v>0</v>
      </c>
      <c r="U41" s="16" t="str">
        <f t="shared" ca="1" si="29"/>
        <v>NC</v>
      </c>
    </row>
    <row r="42" spans="1:23" ht="14.25" customHeight="1" outlineLevel="2" x14ac:dyDescent="0.25">
      <c r="A42" s="380" t="str">
        <f t="shared" si="30"/>
        <v>75888700</v>
      </c>
      <c r="B42" s="21" t="s">
        <v>364</v>
      </c>
      <c r="C42" s="122"/>
      <c r="D42" s="440">
        <f t="shared" ca="1" si="31"/>
        <v>0</v>
      </c>
      <c r="E42" s="441">
        <f t="shared" ca="1" si="32"/>
        <v>0</v>
      </c>
      <c r="F42" s="266">
        <f t="shared" ca="1" si="33"/>
        <v>0</v>
      </c>
      <c r="G42" s="438">
        <f t="shared" ca="1" si="34"/>
        <v>0</v>
      </c>
      <c r="H42" s="44" t="str">
        <f t="shared" ca="1" si="26"/>
        <v/>
      </c>
      <c r="I42" s="270">
        <f t="shared" ca="1" si="35"/>
        <v>0</v>
      </c>
      <c r="J42" s="120"/>
      <c r="K42" s="440">
        <f t="shared" ca="1" si="36"/>
        <v>0</v>
      </c>
      <c r="L42" s="441">
        <f t="shared" ca="1" si="37"/>
        <v>0</v>
      </c>
      <c r="M42" s="318">
        <f t="shared" ca="1" si="38"/>
        <v>0</v>
      </c>
      <c r="N42" s="438">
        <f t="shared" ca="1" si="39"/>
        <v>0</v>
      </c>
      <c r="O42" s="37" t="str">
        <f t="shared" ca="1" si="27"/>
        <v/>
      </c>
      <c r="P42" s="299">
        <f t="shared" ca="1" si="40"/>
        <v>0</v>
      </c>
      <c r="Q42" s="127"/>
      <c r="R42" s="445">
        <f t="shared" ca="1" si="41"/>
        <v>0</v>
      </c>
      <c r="S42" s="67" t="str">
        <f t="shared" ca="1" si="28"/>
        <v/>
      </c>
      <c r="T42" s="181">
        <f t="shared" ca="1" si="42"/>
        <v>0</v>
      </c>
      <c r="U42" s="16" t="str">
        <f t="shared" ca="1" si="29"/>
        <v>NC</v>
      </c>
    </row>
    <row r="43" spans="1:23" outlineLevel="2" x14ac:dyDescent="0.25">
      <c r="A43" s="380" t="str">
        <f t="shared" si="30"/>
        <v>75888800</v>
      </c>
      <c r="B43" s="22" t="s">
        <v>365</v>
      </c>
      <c r="C43" s="122"/>
      <c r="D43" s="442">
        <f t="shared" ca="1" si="31"/>
        <v>0</v>
      </c>
      <c r="E43" s="443">
        <f t="shared" ca="1" si="32"/>
        <v>0</v>
      </c>
      <c r="F43" s="267">
        <f t="shared" ca="1" si="33"/>
        <v>0</v>
      </c>
      <c r="G43" s="444">
        <f t="shared" ca="1" si="34"/>
        <v>0</v>
      </c>
      <c r="H43" s="51" t="str">
        <f t="shared" ca="1" si="26"/>
        <v/>
      </c>
      <c r="I43" s="297">
        <f t="shared" ca="1" si="35"/>
        <v>0</v>
      </c>
      <c r="J43" s="120"/>
      <c r="K43" s="442">
        <f t="shared" ca="1" si="36"/>
        <v>0</v>
      </c>
      <c r="L43" s="443">
        <f t="shared" ca="1" si="37"/>
        <v>0</v>
      </c>
      <c r="M43" s="320">
        <f t="shared" ca="1" si="38"/>
        <v>0</v>
      </c>
      <c r="N43" s="444">
        <f t="shared" ca="1" si="39"/>
        <v>0</v>
      </c>
      <c r="O43" s="52" t="str">
        <f t="shared" ca="1" si="27"/>
        <v/>
      </c>
      <c r="P43" s="301">
        <f t="shared" ca="1" si="40"/>
        <v>0</v>
      </c>
      <c r="Q43" s="127"/>
      <c r="R43" s="446">
        <f t="shared" ca="1" si="41"/>
        <v>0</v>
      </c>
      <c r="S43" s="68" t="str">
        <f t="shared" ca="1" si="28"/>
        <v/>
      </c>
      <c r="T43" s="182">
        <f t="shared" ca="1" si="42"/>
        <v>0</v>
      </c>
      <c r="U43" s="16" t="str">
        <f t="shared" ca="1" si="29"/>
        <v>NC</v>
      </c>
    </row>
    <row r="44" spans="1:23" ht="6" customHeight="1" x14ac:dyDescent="0.25">
      <c r="B44" s="71"/>
      <c r="C44" s="124"/>
      <c r="D44" s="72"/>
      <c r="E44" s="72"/>
      <c r="F44" s="268"/>
      <c r="G44" s="72"/>
      <c r="H44" s="73"/>
      <c r="I44" s="268"/>
      <c r="J44" s="124"/>
      <c r="K44" s="72"/>
      <c r="L44" s="72"/>
      <c r="M44" s="321"/>
      <c r="N44" s="72"/>
      <c r="O44" s="73"/>
      <c r="P44" s="268"/>
      <c r="Q44" s="127"/>
      <c r="R44" s="77"/>
      <c r="S44" s="74"/>
      <c r="T44" s="75"/>
      <c r="U44" s="383" t="str">
        <f t="shared" si="29"/>
        <v>NC</v>
      </c>
      <c r="V44" s="128"/>
    </row>
    <row r="45" spans="1:23" x14ac:dyDescent="0.25">
      <c r="B45" s="25" t="s">
        <v>421</v>
      </c>
      <c r="C45" s="119"/>
      <c r="D45" s="26">
        <f ca="1">SUBTOTAL(9,D$46:D$54)-D$55</f>
        <v>500</v>
      </c>
      <c r="E45" s="82">
        <f ca="1">SUBTOTAL(9,E$46:E$54)-E$55</f>
        <v>600</v>
      </c>
      <c r="F45" s="269">
        <f ca="1">SUBTOTAL(9,F$46:F$54)-F$55</f>
        <v>-100</v>
      </c>
      <c r="G45" s="28">
        <f ca="1">SUBTOTAL(9,G$46:G$54)-G$55</f>
        <v>500</v>
      </c>
      <c r="H45" s="81">
        <f t="shared" ca="1" si="26"/>
        <v>1</v>
      </c>
      <c r="I45" s="293">
        <f ca="1">SUBTOTAL(9,I$46:I$54)-I$55</f>
        <v>0</v>
      </c>
      <c r="J45" s="238"/>
      <c r="K45" s="185">
        <f ca="1">SUBTOTAL(9,K$46:K$54)-K$55</f>
        <v>600</v>
      </c>
      <c r="L45" s="186">
        <f ca="1">SUBTOTAL(9,L$46:L$54)-L$55</f>
        <v>-25.129999999999882</v>
      </c>
      <c r="M45" s="322">
        <f ca="1">SUBTOTAL(9,M$46:M$54)-M$55</f>
        <v>625.12999999999988</v>
      </c>
      <c r="N45" s="173">
        <f ca="1">SUBTOTAL(9,N$46:N$54)-N$55</f>
        <v>3000</v>
      </c>
      <c r="O45" s="83">
        <f t="shared" ca="1" si="27"/>
        <v>0.2</v>
      </c>
      <c r="P45" s="329">
        <f ca="1">SUBTOTAL(9,P$46:P$54)-P$55</f>
        <v>-2400</v>
      </c>
      <c r="Q45" s="237"/>
      <c r="R45" s="145">
        <f ca="1">SUBTOTAL(9,R$46:R$54)-R$55</f>
        <v>6000</v>
      </c>
      <c r="S45" s="70">
        <f t="shared" ref="S45:S54" ca="1" si="43">IF(OR($K45=0,$R45=0),"",IFERROR($K45/$R45,0))</f>
        <v>0.1</v>
      </c>
      <c r="T45" s="57">
        <f ca="1">SUBTOTAL(9,T$46:T$54)+T$55</f>
        <v>5400</v>
      </c>
      <c r="U45" s="16" t="str">
        <f t="shared" ca="1" si="29"/>
        <v>OK</v>
      </c>
      <c r="W45" s="146"/>
    </row>
    <row r="46" spans="1:23" collapsed="1" x14ac:dyDescent="0.25">
      <c r="B46" s="17" t="s">
        <v>16</v>
      </c>
      <c r="C46" s="121"/>
      <c r="D46" s="34">
        <f ca="1">SUBTOTAL(9,D$47:D$54)</f>
        <v>400</v>
      </c>
      <c r="E46" s="35">
        <f ca="1">SUBTOTAL(9,E$47:E$54)</f>
        <v>400</v>
      </c>
      <c r="F46" s="270">
        <f ca="1">SUBTOTAL(9,F$47:F$54)</f>
        <v>0</v>
      </c>
      <c r="G46" s="36">
        <f ca="1">SUBTOTAL(9,G$47:G$54)</f>
        <v>500</v>
      </c>
      <c r="H46" s="44">
        <f t="shared" ca="1" si="26"/>
        <v>0.8</v>
      </c>
      <c r="I46" s="295">
        <f ca="1">SUBTOTAL(9,I$47:I$54)</f>
        <v>-100</v>
      </c>
      <c r="J46" s="120"/>
      <c r="K46" s="187">
        <f ca="1">SUBTOTAL(9,K$47:K$54)</f>
        <v>400</v>
      </c>
      <c r="L46" s="188">
        <f ca="1">SUBTOTAL(9,L$47:L$54)</f>
        <v>467.03999999999996</v>
      </c>
      <c r="M46" s="277">
        <f ca="1">SUBTOTAL(9,M$47:M$54)</f>
        <v>-67.040000000000006</v>
      </c>
      <c r="N46" s="171">
        <f ca="1">SUBTOTAL(9,N$47:N$54)</f>
        <v>3000</v>
      </c>
      <c r="O46" s="46">
        <f t="shared" ca="1" si="27"/>
        <v>0.13333333333333333</v>
      </c>
      <c r="P46" s="299">
        <f ca="1">SUBTOTAL(9,P$47:P$54)</f>
        <v>-2600</v>
      </c>
      <c r="Q46" s="130"/>
      <c r="R46" s="123">
        <f ca="1">SUBTOTAL(9,R$47:R$54)</f>
        <v>6000</v>
      </c>
      <c r="S46" s="58">
        <f t="shared" ca="1" si="43"/>
        <v>6.6666666666666666E-2</v>
      </c>
      <c r="T46" s="41">
        <f ca="1">SUBTOTAL(9,T$47:T$54)</f>
        <v>5600</v>
      </c>
      <c r="U46" s="16" t="str">
        <f t="shared" ca="1" si="29"/>
        <v>OK</v>
      </c>
    </row>
    <row r="47" spans="1:23" hidden="1" outlineLevel="1" x14ac:dyDescent="0.25">
      <c r="A47" s="380" t="str">
        <f t="shared" ref="A47:A54" si="44">MID($B47,11,8)</f>
        <v>62210000</v>
      </c>
      <c r="B47" s="18" t="s">
        <v>17</v>
      </c>
      <c r="C47" s="122"/>
      <c r="D47" s="34">
        <f t="shared" ref="D47:D54" ca="1" si="45">SUMIFS(MOIS_REEL,INDIRECT("MOIS_"&amp;$K$2),$D$2,MOIS_COMPTE,$A47)</f>
        <v>0</v>
      </c>
      <c r="E47" s="35">
        <f t="shared" ref="E47:E54" ca="1" si="46">SUMIFS(MOIS_REEL_OLD,INDIRECT("MOIS_"&amp;$K$2&amp;"_OLD"),$D$2,MOIS_COMPTE_OLD,$A47)</f>
        <v>0</v>
      </c>
      <c r="F47" s="270">
        <f t="shared" ref="F47:F54" ca="1" si="47">$D47-$E47</f>
        <v>0</v>
      </c>
      <c r="G47" s="36">
        <f t="shared" ref="G47:G54" ca="1" si="48">SUMIFS(OFFSET(REF_DECALER,,MATCH($D$3,BP_PLAGE_MOIS,0),COUNTBLANK(BP_MATRICE),),INDIRECT("BP_"&amp;$K$2),$D$2,BP_COMPTE,$A47)</f>
        <v>0</v>
      </c>
      <c r="H47" s="44" t="str">
        <f t="shared" ca="1" si="26"/>
        <v/>
      </c>
      <c r="I47" s="295">
        <f t="shared" ref="I47:I54" ca="1" si="49">$D47-$G47</f>
        <v>0</v>
      </c>
      <c r="J47" s="120"/>
      <c r="K47" s="187">
        <f t="shared" ref="K47:K54" ca="1" si="50">SUMIFS(CUMUL_REEL,INDIRECT("CUMUL_"&amp;$K$2),$D$2,CUMUL_COMPTE,$A47)</f>
        <v>0</v>
      </c>
      <c r="L47" s="188">
        <f t="shared" ref="L47:L54" ca="1" si="51">SUMIFS(CUMUL_REEL_OLD,INDIRECT("CUMUL_"&amp;$K$2&amp;"_OLD"),$D$2,CUMUL_COMPTE_OLD,$A47)</f>
        <v>0</v>
      </c>
      <c r="M47" s="277">
        <f t="shared" ref="M47:M54" ca="1" si="52">$K47-$L47</f>
        <v>0</v>
      </c>
      <c r="N47" s="171">
        <f t="shared" ref="N47:N54" ca="1" si="53">SUMIFS(BP_CUMUL,INDIRECT("BP_"&amp;$K$2),$D$2,BP_COMPTE,$A47)</f>
        <v>0</v>
      </c>
      <c r="O47" s="46" t="str">
        <f t="shared" ca="1" si="27"/>
        <v/>
      </c>
      <c r="P47" s="299">
        <f ca="1">$K47-$N47</f>
        <v>0</v>
      </c>
      <c r="Q47" s="130"/>
      <c r="R47" s="123">
        <f t="shared" ref="R47:R54" ca="1" si="54">SUMIFS(BP_TOTAL,INDIRECT("BP_"&amp;$K$2),$D$2,BP_COMPTE,$A47)</f>
        <v>0</v>
      </c>
      <c r="S47" s="58" t="str">
        <f t="shared" ca="1" si="43"/>
        <v/>
      </c>
      <c r="T47" s="41">
        <f t="shared" ref="T47:T54" ca="1" si="55">-($K47-$R47)</f>
        <v>0</v>
      </c>
      <c r="U47" s="16" t="str">
        <f t="shared" ca="1" si="29"/>
        <v>NC</v>
      </c>
    </row>
    <row r="48" spans="1:23" hidden="1" outlineLevel="1" x14ac:dyDescent="0.25">
      <c r="A48" s="380" t="str">
        <f t="shared" si="44"/>
        <v>62230000</v>
      </c>
      <c r="B48" s="18" t="s">
        <v>434</v>
      </c>
      <c r="C48" s="122"/>
      <c r="D48" s="34">
        <f t="shared" ca="1" si="45"/>
        <v>0</v>
      </c>
      <c r="E48" s="35">
        <f t="shared" ca="1" si="46"/>
        <v>0</v>
      </c>
      <c r="F48" s="270">
        <f t="shared" ca="1" si="47"/>
        <v>0</v>
      </c>
      <c r="G48" s="36">
        <f t="shared" ca="1" si="48"/>
        <v>0</v>
      </c>
      <c r="H48" s="44" t="str">
        <f t="shared" ca="1" si="26"/>
        <v/>
      </c>
      <c r="I48" s="295">
        <f t="shared" ca="1" si="49"/>
        <v>0</v>
      </c>
      <c r="J48" s="120"/>
      <c r="K48" s="187">
        <f t="shared" ca="1" si="50"/>
        <v>0</v>
      </c>
      <c r="L48" s="188">
        <f t="shared" ca="1" si="51"/>
        <v>0</v>
      </c>
      <c r="M48" s="277">
        <f t="shared" ca="1" si="52"/>
        <v>0</v>
      </c>
      <c r="N48" s="171">
        <f t="shared" ca="1" si="53"/>
        <v>0</v>
      </c>
      <c r="O48" s="46" t="str">
        <f t="shared" ca="1" si="27"/>
        <v/>
      </c>
      <c r="P48" s="299">
        <f t="shared" ref="P48:P54" ca="1" si="56">$K48-$N48</f>
        <v>0</v>
      </c>
      <c r="Q48" s="130"/>
      <c r="R48" s="123">
        <f t="shared" ca="1" si="54"/>
        <v>0</v>
      </c>
      <c r="S48" s="58" t="str">
        <f t="shared" ca="1" si="43"/>
        <v/>
      </c>
      <c r="T48" s="41">
        <f t="shared" ca="1" si="55"/>
        <v>0</v>
      </c>
      <c r="U48" s="16" t="str">
        <f t="shared" ca="1" si="29"/>
        <v>NC</v>
      </c>
    </row>
    <row r="49" spans="1:21" hidden="1" outlineLevel="1" x14ac:dyDescent="0.25">
      <c r="A49" s="380" t="str">
        <f t="shared" si="44"/>
        <v>62261000</v>
      </c>
      <c r="B49" s="18" t="s">
        <v>18</v>
      </c>
      <c r="C49" s="122"/>
      <c r="D49" s="34">
        <f t="shared" ca="1" si="45"/>
        <v>100</v>
      </c>
      <c r="E49" s="35">
        <f t="shared" ca="1" si="46"/>
        <v>100</v>
      </c>
      <c r="F49" s="270">
        <f t="shared" ca="1" si="47"/>
        <v>0</v>
      </c>
      <c r="G49" s="36">
        <f t="shared" ca="1" si="48"/>
        <v>100</v>
      </c>
      <c r="H49" s="44">
        <f t="shared" ca="1" si="26"/>
        <v>1</v>
      </c>
      <c r="I49" s="295">
        <f t="shared" ca="1" si="49"/>
        <v>0</v>
      </c>
      <c r="J49" s="120"/>
      <c r="K49" s="187">
        <f t="shared" ca="1" si="50"/>
        <v>100</v>
      </c>
      <c r="L49" s="188">
        <f t="shared" ca="1" si="51"/>
        <v>26.4</v>
      </c>
      <c r="M49" s="277">
        <f t="shared" ca="1" si="52"/>
        <v>73.599999999999994</v>
      </c>
      <c r="N49" s="171">
        <f t="shared" ca="1" si="53"/>
        <v>600</v>
      </c>
      <c r="O49" s="46">
        <f t="shared" ca="1" si="27"/>
        <v>0.16666666666666666</v>
      </c>
      <c r="P49" s="299">
        <f t="shared" ca="1" si="56"/>
        <v>-500</v>
      </c>
      <c r="Q49" s="130"/>
      <c r="R49" s="123">
        <f t="shared" ca="1" si="54"/>
        <v>1200</v>
      </c>
      <c r="S49" s="58">
        <f t="shared" ca="1" si="43"/>
        <v>8.3333333333333329E-2</v>
      </c>
      <c r="T49" s="41">
        <f t="shared" ca="1" si="55"/>
        <v>1100</v>
      </c>
      <c r="U49" s="16" t="str">
        <f t="shared" ca="1" si="29"/>
        <v>OK</v>
      </c>
    </row>
    <row r="50" spans="1:21" hidden="1" outlineLevel="1" x14ac:dyDescent="0.25">
      <c r="A50" s="380" t="str">
        <f t="shared" si="44"/>
        <v>62262000</v>
      </c>
      <c r="B50" s="18" t="s">
        <v>19</v>
      </c>
      <c r="C50" s="122"/>
      <c r="D50" s="34">
        <f t="shared" ca="1" si="45"/>
        <v>100</v>
      </c>
      <c r="E50" s="35">
        <f t="shared" ca="1" si="46"/>
        <v>100</v>
      </c>
      <c r="F50" s="270">
        <f t="shared" ca="1" si="47"/>
        <v>0</v>
      </c>
      <c r="G50" s="36">
        <f t="shared" ca="1" si="48"/>
        <v>100</v>
      </c>
      <c r="H50" s="44">
        <f t="shared" ca="1" si="26"/>
        <v>1</v>
      </c>
      <c r="I50" s="295">
        <f t="shared" ca="1" si="49"/>
        <v>0</v>
      </c>
      <c r="J50" s="120"/>
      <c r="K50" s="187">
        <f t="shared" ca="1" si="50"/>
        <v>100</v>
      </c>
      <c r="L50" s="188">
        <f t="shared" ca="1" si="51"/>
        <v>100.86</v>
      </c>
      <c r="M50" s="277">
        <f t="shared" ca="1" si="52"/>
        <v>-0.85999999999999943</v>
      </c>
      <c r="N50" s="171">
        <f t="shared" ca="1" si="53"/>
        <v>600</v>
      </c>
      <c r="O50" s="46">
        <f t="shared" ca="1" si="27"/>
        <v>0.16666666666666666</v>
      </c>
      <c r="P50" s="299">
        <f t="shared" ca="1" si="56"/>
        <v>-500</v>
      </c>
      <c r="Q50" s="130"/>
      <c r="R50" s="123">
        <f t="shared" ca="1" si="54"/>
        <v>1200</v>
      </c>
      <c r="S50" s="58">
        <f t="shared" ca="1" si="43"/>
        <v>8.3333333333333329E-2</v>
      </c>
      <c r="T50" s="41">
        <f t="shared" ca="1" si="55"/>
        <v>1100</v>
      </c>
      <c r="U50" s="16" t="str">
        <f t="shared" ca="1" si="29"/>
        <v>OK</v>
      </c>
    </row>
    <row r="51" spans="1:21" hidden="1" outlineLevel="1" x14ac:dyDescent="0.25">
      <c r="A51" s="380" t="str">
        <f t="shared" si="44"/>
        <v>62263000</v>
      </c>
      <c r="B51" s="18" t="s">
        <v>20</v>
      </c>
      <c r="C51" s="122"/>
      <c r="D51" s="34">
        <f t="shared" ca="1" si="45"/>
        <v>100</v>
      </c>
      <c r="E51" s="35">
        <f t="shared" ca="1" si="46"/>
        <v>100</v>
      </c>
      <c r="F51" s="270">
        <f t="shared" ca="1" si="47"/>
        <v>0</v>
      </c>
      <c r="G51" s="36">
        <f t="shared" ca="1" si="48"/>
        <v>100</v>
      </c>
      <c r="H51" s="44">
        <f t="shared" ca="1" si="26"/>
        <v>1</v>
      </c>
      <c r="I51" s="295">
        <f t="shared" ca="1" si="49"/>
        <v>0</v>
      </c>
      <c r="J51" s="120"/>
      <c r="K51" s="187">
        <f t="shared" ca="1" si="50"/>
        <v>100</v>
      </c>
      <c r="L51" s="188">
        <f t="shared" ca="1" si="51"/>
        <v>185.16</v>
      </c>
      <c r="M51" s="277">
        <f t="shared" ca="1" si="52"/>
        <v>-85.16</v>
      </c>
      <c r="N51" s="171">
        <f t="shared" ca="1" si="53"/>
        <v>600</v>
      </c>
      <c r="O51" s="46">
        <f t="shared" ca="1" si="27"/>
        <v>0.16666666666666666</v>
      </c>
      <c r="P51" s="299">
        <f t="shared" ca="1" si="56"/>
        <v>-500</v>
      </c>
      <c r="Q51" s="130"/>
      <c r="R51" s="123">
        <f t="shared" ca="1" si="54"/>
        <v>1200</v>
      </c>
      <c r="S51" s="58">
        <f t="shared" ca="1" si="43"/>
        <v>8.3333333333333329E-2</v>
      </c>
      <c r="T51" s="41">
        <f t="shared" ca="1" si="55"/>
        <v>1100</v>
      </c>
      <c r="U51" s="16" t="str">
        <f t="shared" ca="1" si="29"/>
        <v>OK</v>
      </c>
    </row>
    <row r="52" spans="1:21" hidden="1" outlineLevel="1" x14ac:dyDescent="0.25">
      <c r="A52" s="380" t="str">
        <f t="shared" si="44"/>
        <v>62270000</v>
      </c>
      <c r="B52" s="18" t="s">
        <v>21</v>
      </c>
      <c r="C52" s="122"/>
      <c r="D52" s="34">
        <f t="shared" ca="1" si="45"/>
        <v>0</v>
      </c>
      <c r="E52" s="35">
        <f t="shared" ca="1" si="46"/>
        <v>0</v>
      </c>
      <c r="F52" s="270">
        <f t="shared" ca="1" si="47"/>
        <v>0</v>
      </c>
      <c r="G52" s="36">
        <f t="shared" ca="1" si="48"/>
        <v>0</v>
      </c>
      <c r="H52" s="44" t="str">
        <f t="shared" ca="1" si="26"/>
        <v/>
      </c>
      <c r="I52" s="295">
        <f t="shared" ca="1" si="49"/>
        <v>0</v>
      </c>
      <c r="J52" s="120"/>
      <c r="K52" s="187">
        <f t="shared" ca="1" si="50"/>
        <v>0</v>
      </c>
      <c r="L52" s="188">
        <f t="shared" ca="1" si="51"/>
        <v>0</v>
      </c>
      <c r="M52" s="277">
        <f t="shared" ca="1" si="52"/>
        <v>0</v>
      </c>
      <c r="N52" s="171">
        <f t="shared" ca="1" si="53"/>
        <v>0</v>
      </c>
      <c r="O52" s="46" t="str">
        <f t="shared" ca="1" si="27"/>
        <v/>
      </c>
      <c r="P52" s="299">
        <f t="shared" ca="1" si="56"/>
        <v>0</v>
      </c>
      <c r="Q52" s="130"/>
      <c r="R52" s="123">
        <f t="shared" ca="1" si="54"/>
        <v>0</v>
      </c>
      <c r="S52" s="58" t="str">
        <f t="shared" ca="1" si="43"/>
        <v/>
      </c>
      <c r="T52" s="41">
        <f t="shared" ca="1" si="55"/>
        <v>0</v>
      </c>
      <c r="U52" s="16" t="str">
        <f t="shared" ref="U52:U54" ca="1" si="57">IF(AND(K52&gt;0,N52=0),"NON BUDGETE",IF(AND(K52=0,N52=0),"NC",IF(AND(T52&gt;0,P52&gt;0),"RISQUE",IF(AND(T52&gt;0,P52&lt;0),"OK","DEPASSE"))))</f>
        <v>NC</v>
      </c>
    </row>
    <row r="53" spans="1:21" hidden="1" outlineLevel="1" x14ac:dyDescent="0.25">
      <c r="A53" s="380" t="str">
        <f t="shared" si="44"/>
        <v>62280000</v>
      </c>
      <c r="B53" s="18" t="s">
        <v>22</v>
      </c>
      <c r="C53" s="122"/>
      <c r="D53" s="34">
        <f t="shared" ca="1" si="45"/>
        <v>100</v>
      </c>
      <c r="E53" s="35">
        <f t="shared" ca="1" si="46"/>
        <v>100</v>
      </c>
      <c r="F53" s="270">
        <f t="shared" ca="1" si="47"/>
        <v>0</v>
      </c>
      <c r="G53" s="36">
        <f t="shared" ca="1" si="48"/>
        <v>100</v>
      </c>
      <c r="H53" s="44">
        <f t="shared" ca="1" si="26"/>
        <v>1</v>
      </c>
      <c r="I53" s="295">
        <f t="shared" ca="1" si="49"/>
        <v>0</v>
      </c>
      <c r="J53" s="120"/>
      <c r="K53" s="187">
        <f t="shared" ca="1" si="50"/>
        <v>100</v>
      </c>
      <c r="L53" s="188">
        <f t="shared" ca="1" si="51"/>
        <v>154.62</v>
      </c>
      <c r="M53" s="277">
        <f t="shared" ca="1" si="52"/>
        <v>-54.620000000000005</v>
      </c>
      <c r="N53" s="171">
        <f t="shared" ca="1" si="53"/>
        <v>600</v>
      </c>
      <c r="O53" s="46">
        <f t="shared" ca="1" si="27"/>
        <v>0.16666666666666666</v>
      </c>
      <c r="P53" s="299">
        <f t="shared" ca="1" si="56"/>
        <v>-500</v>
      </c>
      <c r="Q53" s="130"/>
      <c r="R53" s="123">
        <f t="shared" ca="1" si="54"/>
        <v>1200</v>
      </c>
      <c r="S53" s="58">
        <f t="shared" ca="1" si="43"/>
        <v>8.3333333333333329E-2</v>
      </c>
      <c r="T53" s="41">
        <f t="shared" ca="1" si="55"/>
        <v>1100</v>
      </c>
      <c r="U53" s="16" t="str">
        <f t="shared" ca="1" si="57"/>
        <v>OK</v>
      </c>
    </row>
    <row r="54" spans="1:21" hidden="1" outlineLevel="1" x14ac:dyDescent="0.25">
      <c r="A54" s="380" t="str">
        <f t="shared" si="44"/>
        <v>62281000</v>
      </c>
      <c r="B54" s="18" t="s">
        <v>23</v>
      </c>
      <c r="C54" s="122"/>
      <c r="D54" s="34">
        <f t="shared" ca="1" si="45"/>
        <v>0</v>
      </c>
      <c r="E54" s="35">
        <f t="shared" ca="1" si="46"/>
        <v>0</v>
      </c>
      <c r="F54" s="270">
        <f t="shared" ca="1" si="47"/>
        <v>0</v>
      </c>
      <c r="G54" s="36">
        <f t="shared" ca="1" si="48"/>
        <v>100</v>
      </c>
      <c r="H54" s="44" t="str">
        <f t="shared" ca="1" si="26"/>
        <v/>
      </c>
      <c r="I54" s="295">
        <f t="shared" ca="1" si="49"/>
        <v>-100</v>
      </c>
      <c r="J54" s="120"/>
      <c r="K54" s="187">
        <f t="shared" ca="1" si="50"/>
        <v>0</v>
      </c>
      <c r="L54" s="188">
        <f t="shared" ca="1" si="51"/>
        <v>0</v>
      </c>
      <c r="M54" s="277">
        <f t="shared" ca="1" si="52"/>
        <v>0</v>
      </c>
      <c r="N54" s="171">
        <f t="shared" ca="1" si="53"/>
        <v>600</v>
      </c>
      <c r="O54" s="46" t="str">
        <f t="shared" ca="1" si="27"/>
        <v/>
      </c>
      <c r="P54" s="299">
        <f t="shared" ca="1" si="56"/>
        <v>-600</v>
      </c>
      <c r="Q54" s="130"/>
      <c r="R54" s="123">
        <f t="shared" ca="1" si="54"/>
        <v>1200</v>
      </c>
      <c r="S54" s="58" t="str">
        <f t="shared" ca="1" si="43"/>
        <v/>
      </c>
      <c r="T54" s="41">
        <f t="shared" ca="1" si="55"/>
        <v>1200</v>
      </c>
      <c r="U54" s="16" t="str">
        <f t="shared" ca="1" si="57"/>
        <v>OK</v>
      </c>
    </row>
    <row r="55" spans="1:21" collapsed="1" x14ac:dyDescent="0.25">
      <c r="B55" s="20" t="s">
        <v>491</v>
      </c>
      <c r="C55" s="122"/>
      <c r="D55" s="348">
        <f ca="1">SUBTOTAL(9,D$56:D$66)+D$67</f>
        <v>-100</v>
      </c>
      <c r="E55" s="359">
        <f ca="1">SUBTOTAL(9,E$56:E$66)+E$67</f>
        <v>-200</v>
      </c>
      <c r="F55" s="273">
        <f ca="1">SUBTOTAL(9,F$56:F$66)+F$67</f>
        <v>100</v>
      </c>
      <c r="G55" s="171">
        <f ca="1">SUBTOTAL(9,G$56:G$66)+G$67</f>
        <v>0</v>
      </c>
      <c r="H55" s="183" t="str">
        <f t="shared" ref="H55:H81" ca="1" si="58">IF(OR($D55=0,$G55=0),"",IFERROR($D55/$G55,0))</f>
        <v/>
      </c>
      <c r="I55" s="299">
        <f ca="1">SUBTOTAL(9,I$56:I$66)+I$67</f>
        <v>-100</v>
      </c>
      <c r="J55" s="120"/>
      <c r="K55" s="348">
        <f ca="1">SUBTOTAL(9,K$56:K$66)+K$67</f>
        <v>-200</v>
      </c>
      <c r="L55" s="361">
        <f ca="1">SUBTOTAL(9,L$56:L$66)+L$67</f>
        <v>492.16999999999985</v>
      </c>
      <c r="M55" s="286">
        <f ca="1">SUBTOTAL(9,M$56:M$66)+M$67</f>
        <v>-692.16999999999985</v>
      </c>
      <c r="N55" s="171">
        <f ca="1">SUBTOTAL(9,N$56:N$66)+N$67</f>
        <v>0</v>
      </c>
      <c r="O55" s="46" t="str">
        <f t="shared" ref="O55:O81" ca="1" si="59">IF(OR($K55=0,$N55=0),"",IFERROR($K55/$N55,0))</f>
        <v/>
      </c>
      <c r="P55" s="299">
        <f ca="1">SUBTOTAL(9,P$56:P$66)+P$67</f>
        <v>-200</v>
      </c>
      <c r="Q55" s="130"/>
      <c r="R55" s="404">
        <f ca="1">SUBTOTAL(9,R$56:R$66)+R$67</f>
        <v>0</v>
      </c>
      <c r="S55" s="58" t="str">
        <f t="shared" ref="S55:S81" ca="1" si="60">IF(OR($K55=0,$R55=0),"",IFERROR($K55/$R55,0))</f>
        <v/>
      </c>
      <c r="T55" s="41">
        <f ca="1">SUBTOTAL(9,T$56:T$66)+T$67</f>
        <v>-200</v>
      </c>
      <c r="U55" s="16" t="str">
        <f t="shared" ref="U55:U90" ca="1" si="61">IF(AND(K55&gt;0,N55=0),"NON BUDGETE",IF(AND(K55=0,N55=0),"NC",IF(AND(T55&gt;0,P55&gt;0),"RISQUE",IF(AND(T55&gt;0,P55&lt;0),"OK","DEPASSE"))))</f>
        <v>DEPASSE</v>
      </c>
    </row>
    <row r="56" spans="1:21" hidden="1" outlineLevel="1" x14ac:dyDescent="0.25">
      <c r="A56" s="380" t="str">
        <f t="shared" ref="A56:A66" si="62">MID($B56,11,8)</f>
        <v>70816000</v>
      </c>
      <c r="B56" s="21" t="s">
        <v>378</v>
      </c>
      <c r="C56" s="122"/>
      <c r="D56" s="348">
        <f t="shared" ref="D56:D66" ca="1" si="63">-SUMIFS(MOIS_REEL,INDIRECT("MOIS_"&amp;$K$2),$D$2,MOIS_COMPTE,$A56)</f>
        <v>0</v>
      </c>
      <c r="E56" s="359">
        <f t="shared" ref="E56:E66" ca="1" si="64">-SUMIFS(MOIS_REEL_OLD,INDIRECT("MOIS_"&amp;$K$2&amp;"_OLD"),$D$2,MOIS_COMPTE_OLD,$A56)</f>
        <v>0</v>
      </c>
      <c r="F56" s="273">
        <f t="shared" ref="F56:F66" ca="1" si="65">$D56-$E56</f>
        <v>0</v>
      </c>
      <c r="G56" s="171">
        <f t="shared" ref="G56:G66" ca="1" si="66">SUMIFS(OFFSET(REF_DECALER,,MATCH($D$3,BP_PLAGE_MOIS,0),COUNTBLANK(BP_MATRICE),),INDIRECT("BP_"&amp;$K$2),$D$2,BP_COMPTE,$A56)</f>
        <v>0</v>
      </c>
      <c r="H56" s="183" t="str">
        <f t="shared" ca="1" si="58"/>
        <v/>
      </c>
      <c r="I56" s="299">
        <f t="shared" ref="I56:I66" ca="1" si="67">$D56-$G56</f>
        <v>0</v>
      </c>
      <c r="J56" s="120"/>
      <c r="K56" s="348">
        <f t="shared" ref="K56:K66" ca="1" si="68">-SUMIFS(CUMUL_REEL,INDIRECT("CUMUL_"&amp;$K$2),$D$2,CUMUL_COMPTE,$A56)</f>
        <v>0</v>
      </c>
      <c r="L56" s="361">
        <f t="shared" ref="L56:L66" ca="1" si="69">-SUMIFS(CUMUL_REEL_OLD,INDIRECT("CUMUL_"&amp;$K$2&amp;"_OLD"),$D$2,CUMUL_COMPTE_OLD,$A56)</f>
        <v>0</v>
      </c>
      <c r="M56" s="286">
        <f t="shared" ref="M56:M66" ca="1" si="70">$K56-$L56</f>
        <v>0</v>
      </c>
      <c r="N56" s="171">
        <f t="shared" ref="N56:N66" ca="1" si="71">SUMIFS(BP_CUMUL,INDIRECT("BP_"&amp;$K$2),$D$2,BP_COMPTE,$A56)</f>
        <v>0</v>
      </c>
      <c r="O56" s="46" t="str">
        <f t="shared" ca="1" si="59"/>
        <v/>
      </c>
      <c r="P56" s="299">
        <f t="shared" ref="P56:P66" ca="1" si="72">$K56-$N56</f>
        <v>0</v>
      </c>
      <c r="Q56" s="130"/>
      <c r="R56" s="357">
        <f t="shared" ref="R56:R66" ca="1" si="73">SUMIFS(BP_TOTAL,INDIRECT("BP_"&amp;$K$2),$D$2,BP_COMPTE,$A56)</f>
        <v>0</v>
      </c>
      <c r="S56" s="58" t="str">
        <f t="shared" ca="1" si="60"/>
        <v/>
      </c>
      <c r="T56" s="41">
        <f t="shared" ref="T56:T66" ca="1" si="74">($K56-$R56)</f>
        <v>0</v>
      </c>
      <c r="U56" s="16" t="str">
        <f t="shared" ca="1" si="61"/>
        <v>NC</v>
      </c>
    </row>
    <row r="57" spans="1:21" hidden="1" outlineLevel="1" x14ac:dyDescent="0.25">
      <c r="A57" s="380" t="str">
        <f t="shared" si="62"/>
        <v>70823700</v>
      </c>
      <c r="B57" s="21" t="s">
        <v>471</v>
      </c>
      <c r="C57" s="122"/>
      <c r="D57" s="348">
        <f t="shared" ca="1" si="63"/>
        <v>0</v>
      </c>
      <c r="E57" s="359">
        <f t="shared" ca="1" si="64"/>
        <v>0</v>
      </c>
      <c r="F57" s="273">
        <f t="shared" ca="1" si="65"/>
        <v>0</v>
      </c>
      <c r="G57" s="171">
        <f t="shared" ca="1" si="66"/>
        <v>0</v>
      </c>
      <c r="H57" s="183" t="str">
        <f t="shared" ca="1" si="58"/>
        <v/>
      </c>
      <c r="I57" s="299">
        <f t="shared" ca="1" si="67"/>
        <v>0</v>
      </c>
      <c r="J57" s="120"/>
      <c r="K57" s="348">
        <f t="shared" ca="1" si="68"/>
        <v>0</v>
      </c>
      <c r="L57" s="361">
        <f t="shared" ca="1" si="69"/>
        <v>0</v>
      </c>
      <c r="M57" s="286">
        <f t="shared" ca="1" si="70"/>
        <v>0</v>
      </c>
      <c r="N57" s="171">
        <f t="shared" ca="1" si="71"/>
        <v>0</v>
      </c>
      <c r="O57" s="46" t="str">
        <f t="shared" ca="1" si="59"/>
        <v/>
      </c>
      <c r="P57" s="299">
        <f t="shared" ca="1" si="72"/>
        <v>0</v>
      </c>
      <c r="Q57" s="130"/>
      <c r="R57" s="357">
        <f t="shared" ca="1" si="73"/>
        <v>0</v>
      </c>
      <c r="S57" s="58" t="str">
        <f t="shared" ca="1" si="60"/>
        <v/>
      </c>
      <c r="T57" s="41">
        <f t="shared" ca="1" si="74"/>
        <v>0</v>
      </c>
      <c r="U57" s="16" t="str">
        <f t="shared" ca="1" si="61"/>
        <v>NC</v>
      </c>
    </row>
    <row r="58" spans="1:21" hidden="1" outlineLevel="1" x14ac:dyDescent="0.25">
      <c r="A58" s="380" t="str">
        <f t="shared" si="62"/>
        <v>75410000</v>
      </c>
      <c r="B58" s="21" t="s">
        <v>379</v>
      </c>
      <c r="C58" s="122"/>
      <c r="D58" s="348">
        <f t="shared" ca="1" si="63"/>
        <v>0</v>
      </c>
      <c r="E58" s="359">
        <f t="shared" ca="1" si="64"/>
        <v>0</v>
      </c>
      <c r="F58" s="273">
        <f t="shared" ca="1" si="65"/>
        <v>0</v>
      </c>
      <c r="G58" s="171">
        <f t="shared" ca="1" si="66"/>
        <v>100</v>
      </c>
      <c r="H58" s="183" t="str">
        <f t="shared" ca="1" si="58"/>
        <v/>
      </c>
      <c r="I58" s="299">
        <f t="shared" ca="1" si="67"/>
        <v>-100</v>
      </c>
      <c r="J58" s="120"/>
      <c r="K58" s="348">
        <f t="shared" ca="1" si="68"/>
        <v>0</v>
      </c>
      <c r="L58" s="361">
        <f t="shared" ca="1" si="69"/>
        <v>896</v>
      </c>
      <c r="M58" s="286">
        <f t="shared" ca="1" si="70"/>
        <v>-896</v>
      </c>
      <c r="N58" s="171">
        <f t="shared" ca="1" si="71"/>
        <v>600</v>
      </c>
      <c r="O58" s="46" t="str">
        <f t="shared" ca="1" si="59"/>
        <v/>
      </c>
      <c r="P58" s="299">
        <f t="shared" ca="1" si="72"/>
        <v>-600</v>
      </c>
      <c r="Q58" s="130"/>
      <c r="R58" s="357">
        <f t="shared" ca="1" si="73"/>
        <v>1200</v>
      </c>
      <c r="S58" s="58" t="str">
        <f t="shared" ca="1" si="60"/>
        <v/>
      </c>
      <c r="T58" s="41">
        <f t="shared" ca="1" si="74"/>
        <v>-1200</v>
      </c>
      <c r="U58" s="16" t="str">
        <f t="shared" ca="1" si="61"/>
        <v>DEPASSE</v>
      </c>
    </row>
    <row r="59" spans="1:21" hidden="1" outlineLevel="1" x14ac:dyDescent="0.25">
      <c r="A59" s="380" t="str">
        <f t="shared" si="62"/>
        <v>75411000</v>
      </c>
      <c r="B59" s="21" t="s">
        <v>380</v>
      </c>
      <c r="C59" s="122"/>
      <c r="D59" s="348">
        <f t="shared" ca="1" si="63"/>
        <v>0</v>
      </c>
      <c r="E59" s="359">
        <f t="shared" ca="1" si="64"/>
        <v>0</v>
      </c>
      <c r="F59" s="273">
        <f t="shared" ca="1" si="65"/>
        <v>0</v>
      </c>
      <c r="G59" s="171">
        <f t="shared" ca="1" si="66"/>
        <v>0</v>
      </c>
      <c r="H59" s="183" t="str">
        <f t="shared" ca="1" si="58"/>
        <v/>
      </c>
      <c r="I59" s="299">
        <f t="shared" ca="1" si="67"/>
        <v>0</v>
      </c>
      <c r="J59" s="120"/>
      <c r="K59" s="348">
        <f t="shared" ca="1" si="68"/>
        <v>0</v>
      </c>
      <c r="L59" s="361">
        <f t="shared" ca="1" si="69"/>
        <v>0</v>
      </c>
      <c r="M59" s="286">
        <f t="shared" ca="1" si="70"/>
        <v>0</v>
      </c>
      <c r="N59" s="171">
        <f t="shared" ca="1" si="71"/>
        <v>0</v>
      </c>
      <c r="O59" s="46" t="str">
        <f t="shared" ca="1" si="59"/>
        <v/>
      </c>
      <c r="P59" s="299">
        <f t="shared" ca="1" si="72"/>
        <v>0</v>
      </c>
      <c r="Q59" s="130"/>
      <c r="R59" s="357">
        <f t="shared" ca="1" si="73"/>
        <v>0</v>
      </c>
      <c r="S59" s="58" t="str">
        <f t="shared" ca="1" si="60"/>
        <v/>
      </c>
      <c r="T59" s="41">
        <f t="shared" ca="1" si="74"/>
        <v>0</v>
      </c>
      <c r="U59" s="16" t="str">
        <f t="shared" ca="1" si="61"/>
        <v>NC</v>
      </c>
    </row>
    <row r="60" spans="1:21" hidden="1" outlineLevel="1" x14ac:dyDescent="0.25">
      <c r="A60" s="380" t="str">
        <f t="shared" si="62"/>
        <v>75412000</v>
      </c>
      <c r="B60" s="21" t="s">
        <v>381</v>
      </c>
      <c r="C60" s="122"/>
      <c r="D60" s="348">
        <f t="shared" ca="1" si="63"/>
        <v>0</v>
      </c>
      <c r="E60" s="359">
        <f t="shared" ca="1" si="64"/>
        <v>0</v>
      </c>
      <c r="F60" s="273">
        <f t="shared" ca="1" si="65"/>
        <v>0</v>
      </c>
      <c r="G60" s="171">
        <f t="shared" ca="1" si="66"/>
        <v>0</v>
      </c>
      <c r="H60" s="183" t="str">
        <f t="shared" ca="1" si="58"/>
        <v/>
      </c>
      <c r="I60" s="299">
        <f t="shared" ca="1" si="67"/>
        <v>0</v>
      </c>
      <c r="J60" s="120"/>
      <c r="K60" s="348">
        <f t="shared" ca="1" si="68"/>
        <v>0</v>
      </c>
      <c r="L60" s="361">
        <f t="shared" ca="1" si="69"/>
        <v>0</v>
      </c>
      <c r="M60" s="286">
        <f t="shared" ca="1" si="70"/>
        <v>0</v>
      </c>
      <c r="N60" s="171">
        <f t="shared" ca="1" si="71"/>
        <v>0</v>
      </c>
      <c r="O60" s="46" t="str">
        <f t="shared" ca="1" si="59"/>
        <v/>
      </c>
      <c r="P60" s="299">
        <f t="shared" ca="1" si="72"/>
        <v>0</v>
      </c>
      <c r="Q60" s="130"/>
      <c r="R60" s="357">
        <f t="shared" ca="1" si="73"/>
        <v>0</v>
      </c>
      <c r="S60" s="58" t="str">
        <f t="shared" ca="1" si="60"/>
        <v/>
      </c>
      <c r="T60" s="41">
        <f t="shared" ca="1" si="74"/>
        <v>0</v>
      </c>
      <c r="U60" s="16" t="str">
        <f t="shared" ca="1" si="61"/>
        <v>NC</v>
      </c>
    </row>
    <row r="61" spans="1:21" hidden="1" outlineLevel="1" x14ac:dyDescent="0.25">
      <c r="A61" s="380" t="str">
        <f t="shared" si="62"/>
        <v>75413000</v>
      </c>
      <c r="B61" s="21" t="s">
        <v>382</v>
      </c>
      <c r="C61" s="122"/>
      <c r="D61" s="348">
        <f t="shared" ca="1" si="63"/>
        <v>0</v>
      </c>
      <c r="E61" s="359">
        <f t="shared" ca="1" si="64"/>
        <v>0</v>
      </c>
      <c r="F61" s="273">
        <f t="shared" ca="1" si="65"/>
        <v>0</v>
      </c>
      <c r="G61" s="171">
        <f t="shared" ca="1" si="66"/>
        <v>0</v>
      </c>
      <c r="H61" s="183" t="str">
        <f t="shared" ca="1" si="58"/>
        <v/>
      </c>
      <c r="I61" s="299">
        <f t="shared" ca="1" si="67"/>
        <v>0</v>
      </c>
      <c r="J61" s="120"/>
      <c r="K61" s="348">
        <f t="shared" ca="1" si="68"/>
        <v>0</v>
      </c>
      <c r="L61" s="361">
        <f t="shared" ca="1" si="69"/>
        <v>0</v>
      </c>
      <c r="M61" s="286">
        <f t="shared" ca="1" si="70"/>
        <v>0</v>
      </c>
      <c r="N61" s="171">
        <f t="shared" ca="1" si="71"/>
        <v>0</v>
      </c>
      <c r="O61" s="46" t="str">
        <f t="shared" ca="1" si="59"/>
        <v/>
      </c>
      <c r="P61" s="299">
        <f t="shared" ca="1" si="72"/>
        <v>0</v>
      </c>
      <c r="Q61" s="130"/>
      <c r="R61" s="357">
        <f t="shared" ca="1" si="73"/>
        <v>0</v>
      </c>
      <c r="S61" s="58" t="str">
        <f t="shared" ca="1" si="60"/>
        <v/>
      </c>
      <c r="T61" s="41">
        <f t="shared" ca="1" si="74"/>
        <v>0</v>
      </c>
      <c r="U61" s="16" t="str">
        <f t="shared" ca="1" si="61"/>
        <v>NC</v>
      </c>
    </row>
    <row r="62" spans="1:21" hidden="1" outlineLevel="1" x14ac:dyDescent="0.25">
      <c r="A62" s="380" t="str">
        <f t="shared" si="62"/>
        <v>75421000</v>
      </c>
      <c r="B62" s="21" t="s">
        <v>383</v>
      </c>
      <c r="C62" s="122"/>
      <c r="D62" s="348">
        <f t="shared" ca="1" si="63"/>
        <v>0</v>
      </c>
      <c r="E62" s="359">
        <f t="shared" ca="1" si="64"/>
        <v>0</v>
      </c>
      <c r="F62" s="273">
        <f t="shared" ca="1" si="65"/>
        <v>0</v>
      </c>
      <c r="G62" s="171">
        <f t="shared" ca="1" si="66"/>
        <v>0</v>
      </c>
      <c r="H62" s="183" t="str">
        <f t="shared" ca="1" si="58"/>
        <v/>
      </c>
      <c r="I62" s="299">
        <f t="shared" ca="1" si="67"/>
        <v>0</v>
      </c>
      <c r="J62" s="120"/>
      <c r="K62" s="348">
        <f t="shared" ca="1" si="68"/>
        <v>0</v>
      </c>
      <c r="L62" s="361">
        <f t="shared" ca="1" si="69"/>
        <v>0</v>
      </c>
      <c r="M62" s="286">
        <f t="shared" ca="1" si="70"/>
        <v>0</v>
      </c>
      <c r="N62" s="171">
        <f t="shared" ca="1" si="71"/>
        <v>0</v>
      </c>
      <c r="O62" s="46" t="str">
        <f t="shared" ca="1" si="59"/>
        <v/>
      </c>
      <c r="P62" s="299">
        <f t="shared" ca="1" si="72"/>
        <v>0</v>
      </c>
      <c r="Q62" s="130"/>
      <c r="R62" s="357">
        <f t="shared" ca="1" si="73"/>
        <v>0</v>
      </c>
      <c r="S62" s="58" t="str">
        <f t="shared" ca="1" si="60"/>
        <v/>
      </c>
      <c r="T62" s="41">
        <f t="shared" ca="1" si="74"/>
        <v>0</v>
      </c>
      <c r="U62" s="16" t="str">
        <f t="shared" ca="1" si="61"/>
        <v>NC</v>
      </c>
    </row>
    <row r="63" spans="1:21" hidden="1" outlineLevel="1" x14ac:dyDescent="0.25">
      <c r="A63" s="380" t="str">
        <f t="shared" si="62"/>
        <v>75432000</v>
      </c>
      <c r="B63" s="21" t="s">
        <v>472</v>
      </c>
      <c r="C63" s="122"/>
      <c r="D63" s="348">
        <f t="shared" ca="1" si="63"/>
        <v>0</v>
      </c>
      <c r="E63" s="359">
        <f t="shared" ca="1" si="64"/>
        <v>0</v>
      </c>
      <c r="F63" s="273">
        <f t="shared" ca="1" si="65"/>
        <v>0</v>
      </c>
      <c r="G63" s="171">
        <f t="shared" ca="1" si="66"/>
        <v>0</v>
      </c>
      <c r="H63" s="183" t="str">
        <f t="shared" ca="1" si="58"/>
        <v/>
      </c>
      <c r="I63" s="299">
        <f t="shared" ca="1" si="67"/>
        <v>0</v>
      </c>
      <c r="J63" s="120"/>
      <c r="K63" s="348">
        <f t="shared" ca="1" si="68"/>
        <v>0</v>
      </c>
      <c r="L63" s="361">
        <f t="shared" ca="1" si="69"/>
        <v>0</v>
      </c>
      <c r="M63" s="286">
        <f t="shared" ca="1" si="70"/>
        <v>0</v>
      </c>
      <c r="N63" s="171">
        <f t="shared" ca="1" si="71"/>
        <v>0</v>
      </c>
      <c r="O63" s="46" t="str">
        <f t="shared" ca="1" si="59"/>
        <v/>
      </c>
      <c r="P63" s="299">
        <f t="shared" ca="1" si="72"/>
        <v>0</v>
      </c>
      <c r="Q63" s="130"/>
      <c r="R63" s="357">
        <f t="shared" ca="1" si="73"/>
        <v>0</v>
      </c>
      <c r="S63" s="58" t="str">
        <f t="shared" ca="1" si="60"/>
        <v/>
      </c>
      <c r="T63" s="41">
        <f t="shared" ca="1" si="74"/>
        <v>0</v>
      </c>
      <c r="U63" s="16" t="str">
        <f t="shared" ca="1" si="61"/>
        <v>NC</v>
      </c>
    </row>
    <row r="64" spans="1:21" hidden="1" outlineLevel="1" x14ac:dyDescent="0.25">
      <c r="A64" s="380" t="str">
        <f t="shared" si="62"/>
        <v>75480000</v>
      </c>
      <c r="B64" s="21" t="s">
        <v>384</v>
      </c>
      <c r="C64" s="122"/>
      <c r="D64" s="348">
        <f t="shared" ca="1" si="63"/>
        <v>0</v>
      </c>
      <c r="E64" s="359">
        <f t="shared" ca="1" si="64"/>
        <v>-100</v>
      </c>
      <c r="F64" s="273">
        <f t="shared" ca="1" si="65"/>
        <v>100</v>
      </c>
      <c r="G64" s="171">
        <f t="shared" ca="1" si="66"/>
        <v>0</v>
      </c>
      <c r="H64" s="183" t="str">
        <f t="shared" ca="1" si="58"/>
        <v/>
      </c>
      <c r="I64" s="299">
        <f t="shared" ca="1" si="67"/>
        <v>0</v>
      </c>
      <c r="J64" s="120"/>
      <c r="K64" s="348">
        <f t="shared" ca="1" si="68"/>
        <v>0</v>
      </c>
      <c r="L64" s="361">
        <f t="shared" ca="1" si="69"/>
        <v>421.89</v>
      </c>
      <c r="M64" s="286">
        <f t="shared" ca="1" si="70"/>
        <v>-421.89</v>
      </c>
      <c r="N64" s="171">
        <f t="shared" ca="1" si="71"/>
        <v>0</v>
      </c>
      <c r="O64" s="46" t="str">
        <f t="shared" ca="1" si="59"/>
        <v/>
      </c>
      <c r="P64" s="299">
        <f t="shared" ca="1" si="72"/>
        <v>0</v>
      </c>
      <c r="Q64" s="130"/>
      <c r="R64" s="357">
        <f t="shared" ca="1" si="73"/>
        <v>0</v>
      </c>
      <c r="S64" s="58" t="str">
        <f t="shared" ca="1" si="60"/>
        <v/>
      </c>
      <c r="T64" s="41">
        <f t="shared" ca="1" si="74"/>
        <v>0</v>
      </c>
      <c r="U64" s="16" t="str">
        <f t="shared" ca="1" si="61"/>
        <v>NC</v>
      </c>
    </row>
    <row r="65" spans="1:21" hidden="1" outlineLevel="1" x14ac:dyDescent="0.25">
      <c r="A65" s="380" t="str">
        <f t="shared" si="62"/>
        <v>75483000</v>
      </c>
      <c r="B65" s="21" t="s">
        <v>385</v>
      </c>
      <c r="C65" s="122"/>
      <c r="D65" s="348">
        <f t="shared" ca="1" si="63"/>
        <v>-100</v>
      </c>
      <c r="E65" s="359">
        <f t="shared" ca="1" si="64"/>
        <v>-100</v>
      </c>
      <c r="F65" s="273">
        <f t="shared" ca="1" si="65"/>
        <v>0</v>
      </c>
      <c r="G65" s="171">
        <f t="shared" ca="1" si="66"/>
        <v>100</v>
      </c>
      <c r="H65" s="183">
        <f t="shared" ca="1" si="58"/>
        <v>-1</v>
      </c>
      <c r="I65" s="299">
        <f t="shared" ca="1" si="67"/>
        <v>-200</v>
      </c>
      <c r="J65" s="120"/>
      <c r="K65" s="348">
        <f t="shared" ca="1" si="68"/>
        <v>-100</v>
      </c>
      <c r="L65" s="361">
        <f t="shared" ca="1" si="69"/>
        <v>-823.94</v>
      </c>
      <c r="M65" s="286">
        <f t="shared" ca="1" si="70"/>
        <v>723.94</v>
      </c>
      <c r="N65" s="171">
        <f t="shared" ca="1" si="71"/>
        <v>600</v>
      </c>
      <c r="O65" s="46">
        <f t="shared" ca="1" si="59"/>
        <v>-0.16666666666666666</v>
      </c>
      <c r="P65" s="299">
        <f t="shared" ca="1" si="72"/>
        <v>-700</v>
      </c>
      <c r="Q65" s="130"/>
      <c r="R65" s="357">
        <f t="shared" ca="1" si="73"/>
        <v>1200</v>
      </c>
      <c r="S65" s="58">
        <f t="shared" ca="1" si="60"/>
        <v>-8.3333333333333329E-2</v>
      </c>
      <c r="T65" s="41">
        <f t="shared" ca="1" si="74"/>
        <v>-1300</v>
      </c>
      <c r="U65" s="16" t="str">
        <f t="shared" ca="1" si="61"/>
        <v>DEPASSE</v>
      </c>
    </row>
    <row r="66" spans="1:21" hidden="1" outlineLevel="1" x14ac:dyDescent="0.25">
      <c r="A66" s="380" t="str">
        <f t="shared" si="62"/>
        <v>78154000</v>
      </c>
      <c r="B66" s="21" t="s">
        <v>386</v>
      </c>
      <c r="C66" s="122"/>
      <c r="D66" s="348">
        <f t="shared" ca="1" si="63"/>
        <v>0</v>
      </c>
      <c r="E66" s="359">
        <f t="shared" ca="1" si="64"/>
        <v>0</v>
      </c>
      <c r="F66" s="273">
        <f t="shared" ca="1" si="65"/>
        <v>0</v>
      </c>
      <c r="G66" s="171">
        <f t="shared" ca="1" si="66"/>
        <v>0</v>
      </c>
      <c r="H66" s="183" t="str">
        <f t="shared" ca="1" si="58"/>
        <v/>
      </c>
      <c r="I66" s="299">
        <f t="shared" ca="1" si="67"/>
        <v>0</v>
      </c>
      <c r="J66" s="120"/>
      <c r="K66" s="348">
        <f t="shared" ca="1" si="68"/>
        <v>0</v>
      </c>
      <c r="L66" s="361">
        <f t="shared" ca="1" si="69"/>
        <v>0</v>
      </c>
      <c r="M66" s="286">
        <f t="shared" ca="1" si="70"/>
        <v>0</v>
      </c>
      <c r="N66" s="171">
        <f t="shared" ca="1" si="71"/>
        <v>0</v>
      </c>
      <c r="O66" s="46" t="str">
        <f t="shared" ca="1" si="59"/>
        <v/>
      </c>
      <c r="P66" s="299">
        <f t="shared" ca="1" si="72"/>
        <v>0</v>
      </c>
      <c r="Q66" s="130"/>
      <c r="R66" s="357">
        <f t="shared" ca="1" si="73"/>
        <v>0</v>
      </c>
      <c r="S66" s="58" t="str">
        <f t="shared" ca="1" si="60"/>
        <v/>
      </c>
      <c r="T66" s="41">
        <f t="shared" ca="1" si="74"/>
        <v>0</v>
      </c>
      <c r="U66" s="16" t="str">
        <f t="shared" ca="1" si="61"/>
        <v>NC</v>
      </c>
    </row>
    <row r="67" spans="1:21" hidden="1" outlineLevel="1" x14ac:dyDescent="0.25">
      <c r="B67" s="20" t="s">
        <v>492</v>
      </c>
      <c r="C67" s="122"/>
      <c r="D67" s="346">
        <f ca="1">SUBTOTAL(9,D$68:D$81)</f>
        <v>0</v>
      </c>
      <c r="E67" s="360">
        <f ca="1">SUBTOTAL(9,E$68:E$81)</f>
        <v>0</v>
      </c>
      <c r="F67" s="274">
        <f ca="1">SUBTOTAL(9,F$68:F$81)</f>
        <v>0</v>
      </c>
      <c r="G67" s="170">
        <f ca="1">SUBTOTAL(9,G$68:G$81)</f>
        <v>-200</v>
      </c>
      <c r="H67" s="184" t="str">
        <f ca="1">IF(OR($D67=0,$G67=0),"",IFERROR($D67/$G67,0))</f>
        <v/>
      </c>
      <c r="I67" s="300">
        <f ca="1">SUBTOTAL(9,I$68:I$81)</f>
        <v>200</v>
      </c>
      <c r="J67" s="120"/>
      <c r="K67" s="346">
        <f ca="1">SUBTOTAL(9,K$68:K$81)</f>
        <v>-100</v>
      </c>
      <c r="L67" s="362">
        <f ca="1">SUBTOTAL(9,L$68:L$81)</f>
        <v>-1.7799999999999998</v>
      </c>
      <c r="M67" s="276">
        <f ca="1">SUBTOTAL(9,M$68:M$81)</f>
        <v>-98.22</v>
      </c>
      <c r="N67" s="170">
        <f ca="1">SUBTOTAL(9,N$68:N$81)</f>
        <v>-1200</v>
      </c>
      <c r="O67" s="45">
        <f ca="1">IF(OR($K67=0,$N67=0),"",IFERROR($K67/$N67,0))</f>
        <v>8.3333333333333329E-2</v>
      </c>
      <c r="P67" s="300">
        <f ca="1">SUBTOTAL(9,P$68:P$81)</f>
        <v>1100</v>
      </c>
      <c r="Q67" s="130"/>
      <c r="R67" s="356">
        <f ca="1">SUBTOTAL(9,R$68:R$81)</f>
        <v>-2400</v>
      </c>
      <c r="S67" s="59">
        <f t="shared" ca="1" si="60"/>
        <v>4.1666666666666664E-2</v>
      </c>
      <c r="T67" s="39">
        <f ca="1">SUBTOTAL(9,T$68:T$81)</f>
        <v>2300</v>
      </c>
      <c r="U67" s="16" t="str">
        <f t="shared" ca="1" si="61"/>
        <v>RISQUE</v>
      </c>
    </row>
    <row r="68" spans="1:21" hidden="1" outlineLevel="1" x14ac:dyDescent="0.25">
      <c r="A68" s="380" t="str">
        <f t="shared" ref="A68:A81" si="75">MID($B68,11,8)</f>
        <v>64191200</v>
      </c>
      <c r="B68" s="21" t="s">
        <v>367</v>
      </c>
      <c r="C68" s="122"/>
      <c r="D68" s="348">
        <f t="shared" ref="D68:D81" ca="1" si="76">-SUMIFS(MOIS_REEL,INDIRECT("MOIS_"&amp;$K$2),$D$2,MOIS_COMPTE,$A68)</f>
        <v>0</v>
      </c>
      <c r="E68" s="359">
        <f t="shared" ref="E68:E81" ca="1" si="77">-SUMIFS(MOIS_REEL_OLD,INDIRECT("MOIS_"&amp;$K$2&amp;"_OLD"),$D$2,MOIS_COMPTE_OLD,$A68)</f>
        <v>0</v>
      </c>
      <c r="F68" s="273">
        <f t="shared" ref="F68:F81" ca="1" si="78">$D68-$E68</f>
        <v>0</v>
      </c>
      <c r="G68" s="171">
        <f t="shared" ref="G68:G81" ca="1" si="79">-SUMIFS(OFFSET(REF_DECALER,,MATCH($D$3,BP_PLAGE_MOIS,0),COUNTBLANK(BP_MATRICE),),INDIRECT("BP_"&amp;$K$2),$D$2,BP_COMPTE,$A68)</f>
        <v>0</v>
      </c>
      <c r="H68" s="183" t="str">
        <f t="shared" ca="1" si="58"/>
        <v/>
      </c>
      <c r="I68" s="299">
        <f t="shared" ref="I68:I81" ca="1" si="80">$D68-$G68</f>
        <v>0</v>
      </c>
      <c r="J68" s="120"/>
      <c r="K68" s="348">
        <f t="shared" ref="K68:K81" ca="1" si="81">-SUMIFS(CUMUL_REEL,INDIRECT("CUMUL_"&amp;$K$2),$D$2,CUMUL_COMPTE,$A68)</f>
        <v>0</v>
      </c>
      <c r="L68" s="361">
        <f t="shared" ref="L68:L81" ca="1" si="82">-SUMIFS(CUMUL_REEL_OLD,INDIRECT("CUMUL_"&amp;$K$2&amp;"_OLD"),$D$2,CUMUL_COMPTE_OLD,$A68)</f>
        <v>-2.8</v>
      </c>
      <c r="M68" s="277">
        <f t="shared" ref="M68:M81" ca="1" si="83">$K68-$L68</f>
        <v>2.8</v>
      </c>
      <c r="N68" s="171">
        <f t="shared" ref="N68:N81" ca="1" si="84">-SUMIFS(BP_CUMUL,INDIRECT("BP_"&amp;$K$2),$D$2,BP_COMPTE,$A68)</f>
        <v>0</v>
      </c>
      <c r="O68" s="46" t="str">
        <f t="shared" ca="1" si="59"/>
        <v/>
      </c>
      <c r="P68" s="299">
        <f t="shared" ref="P68:P81" ca="1" si="85">$K68-$N68</f>
        <v>0</v>
      </c>
      <c r="Q68" s="130"/>
      <c r="R68" s="357">
        <f t="shared" ref="R68:R81" ca="1" si="86">-SUMIFS(BP_TOTAL,INDIRECT("BP_"&amp;$K$2),$D$2,BP_COMPTE,$A68)</f>
        <v>0</v>
      </c>
      <c r="S68" s="58" t="str">
        <f t="shared" ca="1" si="60"/>
        <v/>
      </c>
      <c r="T68" s="41">
        <f t="shared" ref="T68:T81" ca="1" si="87">($K68-$R68)</f>
        <v>0</v>
      </c>
      <c r="U68" s="16" t="str">
        <f t="shared" ca="1" si="61"/>
        <v>NC</v>
      </c>
    </row>
    <row r="69" spans="1:21" hidden="1" outlineLevel="1" x14ac:dyDescent="0.25">
      <c r="A69" s="380" t="str">
        <f t="shared" si="75"/>
        <v>64191300</v>
      </c>
      <c r="B69" s="21" t="s">
        <v>368</v>
      </c>
      <c r="C69" s="122"/>
      <c r="D69" s="348">
        <f t="shared" ca="1" si="76"/>
        <v>0</v>
      </c>
      <c r="E69" s="359">
        <f t="shared" ca="1" si="77"/>
        <v>0</v>
      </c>
      <c r="F69" s="273">
        <f t="shared" ca="1" si="78"/>
        <v>0</v>
      </c>
      <c r="G69" s="171">
        <f t="shared" ca="1" si="79"/>
        <v>-100</v>
      </c>
      <c r="H69" s="183" t="str">
        <f t="shared" ca="1" si="58"/>
        <v/>
      </c>
      <c r="I69" s="299">
        <f t="shared" ca="1" si="80"/>
        <v>100</v>
      </c>
      <c r="J69" s="120"/>
      <c r="K69" s="348">
        <f t="shared" ca="1" si="81"/>
        <v>-100</v>
      </c>
      <c r="L69" s="361">
        <f t="shared" ca="1" si="82"/>
        <v>1.02</v>
      </c>
      <c r="M69" s="277">
        <f t="shared" ca="1" si="83"/>
        <v>-101.02</v>
      </c>
      <c r="N69" s="171">
        <f t="shared" ca="1" si="84"/>
        <v>-600</v>
      </c>
      <c r="O69" s="46">
        <f t="shared" ca="1" si="59"/>
        <v>0.16666666666666666</v>
      </c>
      <c r="P69" s="299">
        <f t="shared" ca="1" si="85"/>
        <v>500</v>
      </c>
      <c r="Q69" s="130"/>
      <c r="R69" s="357">
        <f t="shared" ca="1" si="86"/>
        <v>-1200</v>
      </c>
      <c r="S69" s="58">
        <f t="shared" ca="1" si="60"/>
        <v>8.3333333333333329E-2</v>
      </c>
      <c r="T69" s="41">
        <f t="shared" ca="1" si="87"/>
        <v>1100</v>
      </c>
      <c r="U69" s="16" t="str">
        <f t="shared" ca="1" si="61"/>
        <v>RISQUE</v>
      </c>
    </row>
    <row r="70" spans="1:21" hidden="1" outlineLevel="1" x14ac:dyDescent="0.25">
      <c r="A70" s="380" t="str">
        <f t="shared" si="75"/>
        <v>64195200</v>
      </c>
      <c r="B70" s="21" t="s">
        <v>369</v>
      </c>
      <c r="C70" s="122"/>
      <c r="D70" s="348">
        <f t="shared" ca="1" si="76"/>
        <v>0</v>
      </c>
      <c r="E70" s="359">
        <f t="shared" ca="1" si="77"/>
        <v>0</v>
      </c>
      <c r="F70" s="273">
        <f t="shared" ca="1" si="78"/>
        <v>0</v>
      </c>
      <c r="G70" s="171">
        <f t="shared" ca="1" si="79"/>
        <v>0</v>
      </c>
      <c r="H70" s="183" t="str">
        <f t="shared" ca="1" si="58"/>
        <v/>
      </c>
      <c r="I70" s="299">
        <f t="shared" ca="1" si="80"/>
        <v>0</v>
      </c>
      <c r="J70" s="120"/>
      <c r="K70" s="348">
        <f t="shared" ca="1" si="81"/>
        <v>0</v>
      </c>
      <c r="L70" s="361">
        <f t="shared" ca="1" si="82"/>
        <v>0</v>
      </c>
      <c r="M70" s="277">
        <f t="shared" ca="1" si="83"/>
        <v>0</v>
      </c>
      <c r="N70" s="171">
        <f t="shared" ca="1" si="84"/>
        <v>0</v>
      </c>
      <c r="O70" s="46" t="str">
        <f t="shared" ca="1" si="59"/>
        <v/>
      </c>
      <c r="P70" s="299">
        <f t="shared" ca="1" si="85"/>
        <v>0</v>
      </c>
      <c r="Q70" s="130"/>
      <c r="R70" s="357">
        <f t="shared" ca="1" si="86"/>
        <v>0</v>
      </c>
      <c r="S70" s="58" t="str">
        <f t="shared" ca="1" si="60"/>
        <v/>
      </c>
      <c r="T70" s="41">
        <f t="shared" ca="1" si="87"/>
        <v>0</v>
      </c>
      <c r="U70" s="16" t="str">
        <f t="shared" ca="1" si="61"/>
        <v>NC</v>
      </c>
    </row>
    <row r="71" spans="1:21" hidden="1" outlineLevel="1" x14ac:dyDescent="0.25">
      <c r="A71" s="380" t="str">
        <f t="shared" si="75"/>
        <v>64195300</v>
      </c>
      <c r="B71" s="21" t="s">
        <v>370</v>
      </c>
      <c r="C71" s="122"/>
      <c r="D71" s="348">
        <f t="shared" ca="1" si="76"/>
        <v>0</v>
      </c>
      <c r="E71" s="359">
        <f t="shared" ca="1" si="77"/>
        <v>0</v>
      </c>
      <c r="F71" s="273">
        <f t="shared" ca="1" si="78"/>
        <v>0</v>
      </c>
      <c r="G71" s="171">
        <f t="shared" ca="1" si="79"/>
        <v>0</v>
      </c>
      <c r="H71" s="183" t="str">
        <f t="shared" ca="1" si="58"/>
        <v/>
      </c>
      <c r="I71" s="299">
        <f t="shared" ca="1" si="80"/>
        <v>0</v>
      </c>
      <c r="J71" s="120"/>
      <c r="K71" s="348">
        <f t="shared" ca="1" si="81"/>
        <v>0</v>
      </c>
      <c r="L71" s="361">
        <f t="shared" ca="1" si="82"/>
        <v>0</v>
      </c>
      <c r="M71" s="277">
        <f t="shared" ca="1" si="83"/>
        <v>0</v>
      </c>
      <c r="N71" s="171">
        <f t="shared" ca="1" si="84"/>
        <v>0</v>
      </c>
      <c r="O71" s="46" t="str">
        <f t="shared" ca="1" si="59"/>
        <v/>
      </c>
      <c r="P71" s="299">
        <f t="shared" ca="1" si="85"/>
        <v>0</v>
      </c>
      <c r="Q71" s="130"/>
      <c r="R71" s="357">
        <f t="shared" ca="1" si="86"/>
        <v>0</v>
      </c>
      <c r="S71" s="58" t="str">
        <f t="shared" ca="1" si="60"/>
        <v/>
      </c>
      <c r="T71" s="41">
        <f t="shared" ca="1" si="87"/>
        <v>0</v>
      </c>
      <c r="U71" s="16" t="str">
        <f t="shared" ca="1" si="61"/>
        <v>NC</v>
      </c>
    </row>
    <row r="72" spans="1:21" hidden="1" outlineLevel="1" x14ac:dyDescent="0.25">
      <c r="A72" s="380" t="str">
        <f t="shared" si="75"/>
        <v>64196200</v>
      </c>
      <c r="B72" s="21" t="s">
        <v>371</v>
      </c>
      <c r="C72" s="122"/>
      <c r="D72" s="348">
        <f t="shared" ca="1" si="76"/>
        <v>0</v>
      </c>
      <c r="E72" s="359">
        <f t="shared" ca="1" si="77"/>
        <v>0</v>
      </c>
      <c r="F72" s="273">
        <f t="shared" ca="1" si="78"/>
        <v>0</v>
      </c>
      <c r="G72" s="171">
        <f t="shared" ca="1" si="79"/>
        <v>0</v>
      </c>
      <c r="H72" s="183" t="str">
        <f t="shared" ca="1" si="58"/>
        <v/>
      </c>
      <c r="I72" s="299">
        <f t="shared" ca="1" si="80"/>
        <v>0</v>
      </c>
      <c r="J72" s="120"/>
      <c r="K72" s="348">
        <f t="shared" ca="1" si="81"/>
        <v>0</v>
      </c>
      <c r="L72" s="361">
        <f t="shared" ca="1" si="82"/>
        <v>0</v>
      </c>
      <c r="M72" s="277">
        <f t="shared" ca="1" si="83"/>
        <v>0</v>
      </c>
      <c r="N72" s="171">
        <f t="shared" ca="1" si="84"/>
        <v>0</v>
      </c>
      <c r="O72" s="46" t="str">
        <f t="shared" ca="1" si="59"/>
        <v/>
      </c>
      <c r="P72" s="299">
        <f t="shared" ca="1" si="85"/>
        <v>0</v>
      </c>
      <c r="Q72" s="130"/>
      <c r="R72" s="357">
        <f t="shared" ca="1" si="86"/>
        <v>0</v>
      </c>
      <c r="S72" s="58" t="str">
        <f t="shared" ca="1" si="60"/>
        <v/>
      </c>
      <c r="T72" s="41">
        <f t="shared" ca="1" si="87"/>
        <v>0</v>
      </c>
      <c r="U72" s="16" t="str">
        <f t="shared" ca="1" si="61"/>
        <v>NC</v>
      </c>
    </row>
    <row r="73" spans="1:21" hidden="1" outlineLevel="1" x14ac:dyDescent="0.25">
      <c r="A73" s="380" t="str">
        <f t="shared" si="75"/>
        <v>64196300</v>
      </c>
      <c r="B73" s="21" t="s">
        <v>372</v>
      </c>
      <c r="C73" s="122"/>
      <c r="D73" s="348">
        <f t="shared" ca="1" si="76"/>
        <v>0</v>
      </c>
      <c r="E73" s="359">
        <f t="shared" ca="1" si="77"/>
        <v>0</v>
      </c>
      <c r="F73" s="273">
        <f t="shared" ca="1" si="78"/>
        <v>0</v>
      </c>
      <c r="G73" s="171">
        <f t="shared" ca="1" si="79"/>
        <v>0</v>
      </c>
      <c r="H73" s="183" t="str">
        <f t="shared" ca="1" si="58"/>
        <v/>
      </c>
      <c r="I73" s="299">
        <f t="shared" ca="1" si="80"/>
        <v>0</v>
      </c>
      <c r="J73" s="120"/>
      <c r="K73" s="348">
        <f t="shared" ca="1" si="81"/>
        <v>0</v>
      </c>
      <c r="L73" s="361">
        <f t="shared" ca="1" si="82"/>
        <v>0</v>
      </c>
      <c r="M73" s="277">
        <f t="shared" ca="1" si="83"/>
        <v>0</v>
      </c>
      <c r="N73" s="171">
        <f t="shared" ca="1" si="84"/>
        <v>0</v>
      </c>
      <c r="O73" s="46" t="str">
        <f t="shared" ca="1" si="59"/>
        <v/>
      </c>
      <c r="P73" s="299">
        <f t="shared" ca="1" si="85"/>
        <v>0</v>
      </c>
      <c r="Q73" s="130"/>
      <c r="R73" s="357">
        <f t="shared" ca="1" si="86"/>
        <v>0</v>
      </c>
      <c r="S73" s="58" t="str">
        <f t="shared" ca="1" si="60"/>
        <v/>
      </c>
      <c r="T73" s="41">
        <f t="shared" ca="1" si="87"/>
        <v>0</v>
      </c>
      <c r="U73" s="16" t="str">
        <f t="shared" ca="1" si="61"/>
        <v>NC</v>
      </c>
    </row>
    <row r="74" spans="1:21" hidden="1" outlineLevel="1" x14ac:dyDescent="0.25">
      <c r="A74" s="380" t="str">
        <f t="shared" si="75"/>
        <v>64291200</v>
      </c>
      <c r="B74" s="21" t="s">
        <v>373</v>
      </c>
      <c r="C74" s="122"/>
      <c r="D74" s="348">
        <f t="shared" ca="1" si="76"/>
        <v>0</v>
      </c>
      <c r="E74" s="359">
        <f t="shared" ca="1" si="77"/>
        <v>0</v>
      </c>
      <c r="F74" s="273">
        <f t="shared" ca="1" si="78"/>
        <v>0</v>
      </c>
      <c r="G74" s="171">
        <f t="shared" ca="1" si="79"/>
        <v>0</v>
      </c>
      <c r="H74" s="183" t="str">
        <f t="shared" ca="1" si="58"/>
        <v/>
      </c>
      <c r="I74" s="299">
        <f t="shared" ca="1" si="80"/>
        <v>0</v>
      </c>
      <c r="J74" s="120"/>
      <c r="K74" s="348">
        <f t="shared" ca="1" si="81"/>
        <v>0</v>
      </c>
      <c r="L74" s="361">
        <f t="shared" ca="1" si="82"/>
        <v>0</v>
      </c>
      <c r="M74" s="277">
        <f t="shared" ca="1" si="83"/>
        <v>0</v>
      </c>
      <c r="N74" s="171">
        <f t="shared" ca="1" si="84"/>
        <v>0</v>
      </c>
      <c r="O74" s="46" t="str">
        <f t="shared" ca="1" si="59"/>
        <v/>
      </c>
      <c r="P74" s="299">
        <f t="shared" ca="1" si="85"/>
        <v>0</v>
      </c>
      <c r="Q74" s="130"/>
      <c r="R74" s="357">
        <f t="shared" ca="1" si="86"/>
        <v>0</v>
      </c>
      <c r="S74" s="58" t="str">
        <f t="shared" ca="1" si="60"/>
        <v/>
      </c>
      <c r="T74" s="41">
        <f t="shared" ca="1" si="87"/>
        <v>0</v>
      </c>
      <c r="U74" s="16" t="str">
        <f t="shared" ca="1" si="61"/>
        <v>NC</v>
      </c>
    </row>
    <row r="75" spans="1:21" hidden="1" outlineLevel="1" x14ac:dyDescent="0.25">
      <c r="A75" s="380" t="str">
        <f t="shared" si="75"/>
        <v>64291300</v>
      </c>
      <c r="B75" s="21" t="s">
        <v>374</v>
      </c>
      <c r="C75" s="122"/>
      <c r="D75" s="348">
        <f t="shared" ca="1" si="76"/>
        <v>0</v>
      </c>
      <c r="E75" s="359">
        <f t="shared" ca="1" si="77"/>
        <v>0</v>
      </c>
      <c r="F75" s="273">
        <f t="shared" ca="1" si="78"/>
        <v>0</v>
      </c>
      <c r="G75" s="171">
        <f t="shared" ca="1" si="79"/>
        <v>-100</v>
      </c>
      <c r="H75" s="183" t="str">
        <f t="shared" ca="1" si="58"/>
        <v/>
      </c>
      <c r="I75" s="299">
        <f t="shared" ca="1" si="80"/>
        <v>100</v>
      </c>
      <c r="J75" s="120"/>
      <c r="K75" s="348">
        <f t="shared" ca="1" si="81"/>
        <v>0</v>
      </c>
      <c r="L75" s="361">
        <f t="shared" ca="1" si="82"/>
        <v>0</v>
      </c>
      <c r="M75" s="277">
        <f t="shared" ca="1" si="83"/>
        <v>0</v>
      </c>
      <c r="N75" s="171">
        <f t="shared" ca="1" si="84"/>
        <v>-600</v>
      </c>
      <c r="O75" s="46" t="str">
        <f t="shared" ca="1" si="59"/>
        <v/>
      </c>
      <c r="P75" s="299">
        <f t="shared" ca="1" si="85"/>
        <v>600</v>
      </c>
      <c r="Q75" s="130"/>
      <c r="R75" s="357">
        <f t="shared" ca="1" si="86"/>
        <v>-1200</v>
      </c>
      <c r="S75" s="58" t="str">
        <f t="shared" ca="1" si="60"/>
        <v/>
      </c>
      <c r="T75" s="41">
        <f t="shared" ca="1" si="87"/>
        <v>1200</v>
      </c>
      <c r="U75" s="16" t="str">
        <f t="shared" ca="1" si="61"/>
        <v>RISQUE</v>
      </c>
    </row>
    <row r="76" spans="1:21" hidden="1" outlineLevel="1" x14ac:dyDescent="0.25">
      <c r="A76" s="380" t="str">
        <f t="shared" si="75"/>
        <v>64295200</v>
      </c>
      <c r="B76" s="21" t="s">
        <v>375</v>
      </c>
      <c r="C76" s="122"/>
      <c r="D76" s="348">
        <f t="shared" ca="1" si="76"/>
        <v>0</v>
      </c>
      <c r="E76" s="359">
        <f t="shared" ca="1" si="77"/>
        <v>0</v>
      </c>
      <c r="F76" s="273">
        <f t="shared" ca="1" si="78"/>
        <v>0</v>
      </c>
      <c r="G76" s="171">
        <f t="shared" ca="1" si="79"/>
        <v>0</v>
      </c>
      <c r="H76" s="183" t="str">
        <f t="shared" ca="1" si="58"/>
        <v/>
      </c>
      <c r="I76" s="299">
        <f t="shared" ca="1" si="80"/>
        <v>0</v>
      </c>
      <c r="J76" s="120"/>
      <c r="K76" s="348">
        <f t="shared" ca="1" si="81"/>
        <v>0</v>
      </c>
      <c r="L76" s="361">
        <f t="shared" ca="1" si="82"/>
        <v>0</v>
      </c>
      <c r="M76" s="277">
        <f t="shared" ca="1" si="83"/>
        <v>0</v>
      </c>
      <c r="N76" s="171">
        <f t="shared" ca="1" si="84"/>
        <v>0</v>
      </c>
      <c r="O76" s="46" t="str">
        <f t="shared" ca="1" si="59"/>
        <v/>
      </c>
      <c r="P76" s="299">
        <f t="shared" ca="1" si="85"/>
        <v>0</v>
      </c>
      <c r="Q76" s="130"/>
      <c r="R76" s="357">
        <f t="shared" ca="1" si="86"/>
        <v>0</v>
      </c>
      <c r="S76" s="58" t="str">
        <f t="shared" ca="1" si="60"/>
        <v/>
      </c>
      <c r="T76" s="41">
        <f t="shared" ca="1" si="87"/>
        <v>0</v>
      </c>
      <c r="U76" s="16" t="str">
        <f t="shared" ca="1" si="61"/>
        <v>NC</v>
      </c>
    </row>
    <row r="77" spans="1:21" hidden="1" outlineLevel="1" x14ac:dyDescent="0.25">
      <c r="A77" s="380" t="str">
        <f t="shared" si="75"/>
        <v>64295300</v>
      </c>
      <c r="B77" s="21" t="s">
        <v>376</v>
      </c>
      <c r="C77" s="122"/>
      <c r="D77" s="348">
        <f t="shared" ca="1" si="76"/>
        <v>0</v>
      </c>
      <c r="E77" s="359">
        <f t="shared" ca="1" si="77"/>
        <v>0</v>
      </c>
      <c r="F77" s="273">
        <f t="shared" ca="1" si="78"/>
        <v>0</v>
      </c>
      <c r="G77" s="171">
        <f t="shared" ca="1" si="79"/>
        <v>0</v>
      </c>
      <c r="H77" s="183" t="str">
        <f t="shared" ca="1" si="58"/>
        <v/>
      </c>
      <c r="I77" s="299">
        <f t="shared" ca="1" si="80"/>
        <v>0</v>
      </c>
      <c r="J77" s="120"/>
      <c r="K77" s="348">
        <f t="shared" ca="1" si="81"/>
        <v>0</v>
      </c>
      <c r="L77" s="361">
        <f t="shared" ca="1" si="82"/>
        <v>0</v>
      </c>
      <c r="M77" s="277">
        <f t="shared" ca="1" si="83"/>
        <v>0</v>
      </c>
      <c r="N77" s="171">
        <f t="shared" ca="1" si="84"/>
        <v>0</v>
      </c>
      <c r="O77" s="46" t="str">
        <f t="shared" ca="1" si="59"/>
        <v/>
      </c>
      <c r="P77" s="299">
        <f t="shared" ca="1" si="85"/>
        <v>0</v>
      </c>
      <c r="Q77" s="130"/>
      <c r="R77" s="357">
        <f t="shared" ca="1" si="86"/>
        <v>0</v>
      </c>
      <c r="S77" s="58" t="str">
        <f t="shared" ca="1" si="60"/>
        <v/>
      </c>
      <c r="T77" s="41">
        <f t="shared" ca="1" si="87"/>
        <v>0</v>
      </c>
      <c r="U77" s="16" t="str">
        <f t="shared" ca="1" si="61"/>
        <v>NC</v>
      </c>
    </row>
    <row r="78" spans="1:21" hidden="1" outlineLevel="1" x14ac:dyDescent="0.25">
      <c r="A78" s="380" t="str">
        <f t="shared" si="75"/>
        <v>64296300</v>
      </c>
      <c r="B78" s="21" t="s">
        <v>377</v>
      </c>
      <c r="C78" s="122"/>
      <c r="D78" s="348">
        <f t="shared" ca="1" si="76"/>
        <v>0</v>
      </c>
      <c r="E78" s="359">
        <f t="shared" ca="1" si="77"/>
        <v>0</v>
      </c>
      <c r="F78" s="273">
        <f t="shared" ca="1" si="78"/>
        <v>0</v>
      </c>
      <c r="G78" s="171">
        <f t="shared" ca="1" si="79"/>
        <v>0</v>
      </c>
      <c r="H78" s="183" t="str">
        <f t="shared" ca="1" si="58"/>
        <v/>
      </c>
      <c r="I78" s="299">
        <f t="shared" ca="1" si="80"/>
        <v>0</v>
      </c>
      <c r="J78" s="120"/>
      <c r="K78" s="348">
        <f t="shared" ca="1" si="81"/>
        <v>0</v>
      </c>
      <c r="L78" s="361">
        <f t="shared" ca="1" si="82"/>
        <v>0</v>
      </c>
      <c r="M78" s="277">
        <f t="shared" ca="1" si="83"/>
        <v>0</v>
      </c>
      <c r="N78" s="171">
        <f t="shared" ca="1" si="84"/>
        <v>0</v>
      </c>
      <c r="O78" s="46" t="str">
        <f t="shared" ca="1" si="59"/>
        <v/>
      </c>
      <c r="P78" s="299">
        <f t="shared" ca="1" si="85"/>
        <v>0</v>
      </c>
      <c r="Q78" s="130"/>
      <c r="R78" s="357">
        <f t="shared" ca="1" si="86"/>
        <v>0</v>
      </c>
      <c r="S78" s="58" t="str">
        <f t="shared" ca="1" si="60"/>
        <v/>
      </c>
      <c r="T78" s="41">
        <f t="shared" ca="1" si="87"/>
        <v>0</v>
      </c>
      <c r="U78" s="16" t="str">
        <f t="shared" ca="1" si="61"/>
        <v>NC</v>
      </c>
    </row>
    <row r="79" spans="1:21" hidden="1" outlineLevel="1" x14ac:dyDescent="0.25">
      <c r="A79" s="380" t="str">
        <f t="shared" si="75"/>
        <v>64391200</v>
      </c>
      <c r="B79" s="21" t="s">
        <v>473</v>
      </c>
      <c r="C79" s="122"/>
      <c r="D79" s="348">
        <f t="shared" ca="1" si="76"/>
        <v>0</v>
      </c>
      <c r="E79" s="359">
        <f t="shared" ca="1" si="77"/>
        <v>0</v>
      </c>
      <c r="F79" s="273">
        <f t="shared" ca="1" si="78"/>
        <v>0</v>
      </c>
      <c r="G79" s="171">
        <f t="shared" ca="1" si="79"/>
        <v>0</v>
      </c>
      <c r="H79" s="183" t="str">
        <f t="shared" ca="1" si="58"/>
        <v/>
      </c>
      <c r="I79" s="299">
        <f t="shared" ca="1" si="80"/>
        <v>0</v>
      </c>
      <c r="J79" s="120"/>
      <c r="K79" s="348">
        <f t="shared" ca="1" si="81"/>
        <v>0</v>
      </c>
      <c r="L79" s="361">
        <f t="shared" ca="1" si="82"/>
        <v>0</v>
      </c>
      <c r="M79" s="277">
        <f t="shared" ca="1" si="83"/>
        <v>0</v>
      </c>
      <c r="N79" s="171">
        <f t="shared" ca="1" si="84"/>
        <v>0</v>
      </c>
      <c r="O79" s="46" t="str">
        <f t="shared" ca="1" si="59"/>
        <v/>
      </c>
      <c r="P79" s="299">
        <f t="shared" ca="1" si="85"/>
        <v>0</v>
      </c>
      <c r="Q79" s="130"/>
      <c r="R79" s="357">
        <f t="shared" ca="1" si="86"/>
        <v>0</v>
      </c>
      <c r="S79" s="58" t="str">
        <f t="shared" ca="1" si="60"/>
        <v/>
      </c>
      <c r="T79" s="41">
        <f t="shared" ca="1" si="87"/>
        <v>0</v>
      </c>
      <c r="U79" s="16" t="str">
        <f t="shared" ca="1" si="61"/>
        <v>NC</v>
      </c>
    </row>
    <row r="80" spans="1:21" hidden="1" outlineLevel="1" x14ac:dyDescent="0.25">
      <c r="A80" s="380" t="str">
        <f t="shared" si="75"/>
        <v>64392200</v>
      </c>
      <c r="B80" s="21" t="s">
        <v>474</v>
      </c>
      <c r="C80" s="122"/>
      <c r="D80" s="348">
        <f t="shared" ca="1" si="76"/>
        <v>0</v>
      </c>
      <c r="E80" s="359">
        <f t="shared" ca="1" si="77"/>
        <v>0</v>
      </c>
      <c r="F80" s="273">
        <f t="shared" ca="1" si="78"/>
        <v>0</v>
      </c>
      <c r="G80" s="171">
        <f t="shared" ca="1" si="79"/>
        <v>0</v>
      </c>
      <c r="H80" s="183" t="str">
        <f t="shared" ca="1" si="58"/>
        <v/>
      </c>
      <c r="I80" s="299">
        <f t="shared" ca="1" si="80"/>
        <v>0</v>
      </c>
      <c r="J80" s="120"/>
      <c r="K80" s="348">
        <f t="shared" ca="1" si="81"/>
        <v>0</v>
      </c>
      <c r="L80" s="361">
        <f t="shared" ca="1" si="82"/>
        <v>0</v>
      </c>
      <c r="M80" s="277">
        <f t="shared" ca="1" si="83"/>
        <v>0</v>
      </c>
      <c r="N80" s="171">
        <f t="shared" ca="1" si="84"/>
        <v>0</v>
      </c>
      <c r="O80" s="46" t="str">
        <f t="shared" ca="1" si="59"/>
        <v/>
      </c>
      <c r="P80" s="299">
        <f t="shared" ca="1" si="85"/>
        <v>0</v>
      </c>
      <c r="Q80" s="130"/>
      <c r="R80" s="357">
        <f t="shared" ca="1" si="86"/>
        <v>0</v>
      </c>
      <c r="S80" s="58" t="str">
        <f t="shared" ca="1" si="60"/>
        <v/>
      </c>
      <c r="T80" s="41">
        <f t="shared" ca="1" si="87"/>
        <v>0</v>
      </c>
      <c r="U80" s="16" t="str">
        <f t="shared" ca="1" si="61"/>
        <v>NC</v>
      </c>
    </row>
    <row r="81" spans="1:21" hidden="1" outlineLevel="1" x14ac:dyDescent="0.25">
      <c r="A81" s="380" t="str">
        <f t="shared" si="75"/>
        <v>64392300</v>
      </c>
      <c r="B81" s="21" t="s">
        <v>475</v>
      </c>
      <c r="C81" s="122"/>
      <c r="D81" s="348">
        <f t="shared" ca="1" si="76"/>
        <v>0</v>
      </c>
      <c r="E81" s="359">
        <f t="shared" ca="1" si="77"/>
        <v>0</v>
      </c>
      <c r="F81" s="273">
        <f t="shared" ca="1" si="78"/>
        <v>0</v>
      </c>
      <c r="G81" s="171">
        <f t="shared" ca="1" si="79"/>
        <v>0</v>
      </c>
      <c r="H81" s="183" t="str">
        <f t="shared" ca="1" si="58"/>
        <v/>
      </c>
      <c r="I81" s="299">
        <f t="shared" ca="1" si="80"/>
        <v>0</v>
      </c>
      <c r="J81" s="120"/>
      <c r="K81" s="348">
        <f t="shared" ca="1" si="81"/>
        <v>0</v>
      </c>
      <c r="L81" s="361">
        <f t="shared" ca="1" si="82"/>
        <v>0</v>
      </c>
      <c r="M81" s="277">
        <f t="shared" ca="1" si="83"/>
        <v>0</v>
      </c>
      <c r="N81" s="171">
        <f t="shared" ca="1" si="84"/>
        <v>0</v>
      </c>
      <c r="O81" s="46" t="str">
        <f t="shared" ca="1" si="59"/>
        <v/>
      </c>
      <c r="P81" s="299">
        <f t="shared" ca="1" si="85"/>
        <v>0</v>
      </c>
      <c r="Q81" s="130"/>
      <c r="R81" s="358">
        <f t="shared" ca="1" si="86"/>
        <v>0</v>
      </c>
      <c r="S81" s="58" t="str">
        <f t="shared" ca="1" si="60"/>
        <v/>
      </c>
      <c r="T81" s="41">
        <f t="shared" ca="1" si="87"/>
        <v>0</v>
      </c>
      <c r="U81" s="16" t="str">
        <f t="shared" ca="1" si="61"/>
        <v>NC</v>
      </c>
    </row>
    <row r="82" spans="1:21" ht="6" customHeight="1" x14ac:dyDescent="0.25">
      <c r="B82" s="78"/>
      <c r="C82" s="124"/>
      <c r="D82" s="72"/>
      <c r="E82" s="72"/>
      <c r="F82" s="268"/>
      <c r="G82" s="72"/>
      <c r="H82" s="73"/>
      <c r="I82" s="268"/>
      <c r="J82" s="124"/>
      <c r="K82" s="72"/>
      <c r="L82" s="72"/>
      <c r="M82" s="324"/>
      <c r="N82" s="72"/>
      <c r="O82" s="73"/>
      <c r="P82" s="268"/>
      <c r="Q82" s="131"/>
      <c r="R82" s="77"/>
      <c r="S82" s="79"/>
      <c r="T82" s="80"/>
      <c r="U82" s="16" t="str">
        <f t="shared" si="61"/>
        <v>NC</v>
      </c>
    </row>
    <row r="83" spans="1:21" x14ac:dyDescent="0.25">
      <c r="B83" s="25" t="s">
        <v>422</v>
      </c>
      <c r="C83" s="119"/>
      <c r="D83" s="26">
        <f ca="1">SUBTOTAL(9,D$84:D$95)-D$96</f>
        <v>600</v>
      </c>
      <c r="E83" s="82">
        <f ca="1">SUBTOTAL(9,E$84:E$95)-E$96</f>
        <v>600</v>
      </c>
      <c r="F83" s="275">
        <f ca="1">SUBTOTAL(9,F$84:F$95)-F$96</f>
        <v>0</v>
      </c>
      <c r="G83" s="28">
        <f ca="1">SUBTOTAL(9,G$84:G$95)-G$96</f>
        <v>600</v>
      </c>
      <c r="H83" s="29">
        <f t="shared" ref="H83:H95" ca="1" si="88">IF(OR($D83=0,$G83=0),"",IFERROR($D83/$G83,0))</f>
        <v>1</v>
      </c>
      <c r="I83" s="302">
        <f ca="1">SUBTOTAL(9,I$84:I$95)-I$96</f>
        <v>0</v>
      </c>
      <c r="J83" s="120"/>
      <c r="K83" s="69">
        <f ca="1">SUBTOTAL(9,K$84:K$95)-K$96</f>
        <v>600</v>
      </c>
      <c r="L83" s="28">
        <f ca="1">SUBTOTAL(9,L$84:L$95)-L$96</f>
        <v>20196.800000000003</v>
      </c>
      <c r="M83" s="310">
        <f ca="1">SUBTOTAL(9,M$84:M$95)-M$96</f>
        <v>-19596.800000000003</v>
      </c>
      <c r="N83" s="28">
        <f ca="1">SUBTOTAL(9,N$84:N$95)-N$96</f>
        <v>3600</v>
      </c>
      <c r="O83" s="81">
        <f t="shared" ref="O83:O95" ca="1" si="89">IF(OR($K83=0,$N83=0),"",IFERROR($K83/$N83,0))</f>
        <v>0.16666666666666666</v>
      </c>
      <c r="P83" s="293">
        <f ca="1">SUBTOTAL(9,P$84:P$95)-P$96</f>
        <v>-3000</v>
      </c>
      <c r="Q83" s="234"/>
      <c r="R83" s="145">
        <f ca="1">SUBTOTAL(9,R$84:R$95)-R$96</f>
        <v>7200</v>
      </c>
      <c r="S83" s="70">
        <f t="shared" ref="S83:S95" ca="1" si="90">IF(OR($K83=0,$R83=0),"",IFERROR($K83/$R83,0))</f>
        <v>8.3333333333333329E-2</v>
      </c>
      <c r="T83" s="57">
        <f ca="1">SUBTOTAL(9,T$84:T$95)+T$96</f>
        <v>6600</v>
      </c>
      <c r="U83" s="16" t="str">
        <f t="shared" ca="1" si="61"/>
        <v>OK</v>
      </c>
    </row>
    <row r="84" spans="1:21" collapsed="1" x14ac:dyDescent="0.25">
      <c r="B84" s="17" t="s">
        <v>24</v>
      </c>
      <c r="C84" s="121"/>
      <c r="D84" s="34">
        <f ca="1">SUBTOTAL(9,D$85:D$90)</f>
        <v>500</v>
      </c>
      <c r="E84" s="35">
        <f ca="1">SUBTOTAL(9,E$85:E$90)</f>
        <v>500</v>
      </c>
      <c r="F84" s="270">
        <f ca="1">SUBTOTAL(9,F$85:F$90)</f>
        <v>0</v>
      </c>
      <c r="G84" s="36">
        <f ca="1">SUBTOTAL(9,G$85:G$90)</f>
        <v>400</v>
      </c>
      <c r="H84" s="37">
        <f t="shared" ca="1" si="88"/>
        <v>1.25</v>
      </c>
      <c r="I84" s="295">
        <f ca="1">SUBTOTAL(9,I$85:I$90)</f>
        <v>100</v>
      </c>
      <c r="J84" s="120"/>
      <c r="K84" s="48">
        <f ca="1">SUBTOTAL(9,K$85:K$90)</f>
        <v>500</v>
      </c>
      <c r="L84" s="36">
        <f ca="1">SUBTOTAL(9,L$85:L$90)</f>
        <v>18871.97</v>
      </c>
      <c r="M84" s="325">
        <f ca="1">SUBTOTAL(9,M$85:M$90)</f>
        <v>-18371.97</v>
      </c>
      <c r="N84" s="36">
        <f ca="1">SUBTOTAL(9,N$85:N$90)</f>
        <v>2400</v>
      </c>
      <c r="O84" s="44">
        <f t="shared" ca="1" si="89"/>
        <v>0.20833333333333334</v>
      </c>
      <c r="P84" s="295">
        <f ca="1">SUBTOTAL(9,P$85:P$90)</f>
        <v>-1900</v>
      </c>
      <c r="Q84" s="234"/>
      <c r="R84" s="134">
        <f ca="1">SUBTOTAL(9,R$85:R$90)</f>
        <v>4800</v>
      </c>
      <c r="S84" s="58">
        <f t="shared" ca="1" si="90"/>
        <v>0.10416666666666667</v>
      </c>
      <c r="T84" s="41">
        <f ca="1">SUBTOTAL(9,T$85:T$90)</f>
        <v>4300</v>
      </c>
      <c r="U84" s="16" t="str">
        <f t="shared" ca="1" si="61"/>
        <v>OK</v>
      </c>
    </row>
    <row r="85" spans="1:21" hidden="1" outlineLevel="1" x14ac:dyDescent="0.25">
      <c r="A85" s="380" t="str">
        <f t="shared" ref="A85:A95" si="91">MID($B85,11,8)</f>
        <v>68111000</v>
      </c>
      <c r="B85" s="18" t="s">
        <v>25</v>
      </c>
      <c r="C85" s="122"/>
      <c r="D85" s="34">
        <f t="shared" ref="D85:D90" ca="1" si="92">SUMIFS(MOIS_REEL,INDIRECT("MOIS_"&amp;$K$2),$D$2,MOIS_COMPTE,$A85)</f>
        <v>0</v>
      </c>
      <c r="E85" s="35">
        <f t="shared" ref="E85:E90" ca="1" si="93">SUMIFS(MOIS_REEL_OLD,INDIRECT("MOIS_"&amp;$K$2&amp;"_OLD"),$D$2,MOIS_COMPTE_OLD,$A85)</f>
        <v>0</v>
      </c>
      <c r="F85" s="270">
        <f t="shared" ref="F85:F90" ca="1" si="94">$D85-$E85</f>
        <v>0</v>
      </c>
      <c r="G85" s="36">
        <f t="shared" ref="G85:G90" ca="1" si="95">SUMIFS(OFFSET(REF_DECALER,,MATCH($D$3,BP_PLAGE_MOIS,0),COUNTBLANK(BP_MATRICE),),INDIRECT("BP_"&amp;$K$2),$D$2,BP_COMPTE,$A85)</f>
        <v>0</v>
      </c>
      <c r="H85" s="37" t="str">
        <f t="shared" ca="1" si="88"/>
        <v/>
      </c>
      <c r="I85" s="295">
        <f t="shared" ref="I85:I95" ca="1" si="96">$D85-$G85</f>
        <v>0</v>
      </c>
      <c r="J85" s="120"/>
      <c r="K85" s="48">
        <f t="shared" ref="K85:K90" ca="1" si="97">SUMIFS(CUMUL_REEL,INDIRECT("CUMUL_"&amp;$K$2),$D$2,CUMUL_COMPTE,$A85)</f>
        <v>0</v>
      </c>
      <c r="L85" s="36">
        <f t="shared" ref="L85:L90" ca="1" si="98">SUMIFS(CUMUL_REEL_OLD,INDIRECT("CUMUL_"&amp;$K$2&amp;"_OLD"),$D$2,CUMUL_COMPTE_OLD,$A85)</f>
        <v>0</v>
      </c>
      <c r="M85" s="325">
        <f t="shared" ref="M85:M90" ca="1" si="99">$K85-$L85</f>
        <v>0</v>
      </c>
      <c r="N85" s="36">
        <f t="shared" ref="N85:N90" ca="1" si="100">SUMIFS(BP_CUMUL,INDIRECT("BP_"&amp;$K$2),$D$2,BP_COMPTE,$A85)</f>
        <v>0</v>
      </c>
      <c r="O85" s="44" t="str">
        <f t="shared" ca="1" si="89"/>
        <v/>
      </c>
      <c r="P85" s="295">
        <f ca="1">$K85-$N85</f>
        <v>0</v>
      </c>
      <c r="Q85" s="234"/>
      <c r="R85" s="134">
        <f t="shared" ref="R85:R90" ca="1" si="101">SUMIFS(BP_TOTAL,INDIRECT("BP_"&amp;$K$2),$D$2,BP_COMPTE,$A85)</f>
        <v>0</v>
      </c>
      <c r="S85" s="58" t="str">
        <f t="shared" ca="1" si="90"/>
        <v/>
      </c>
      <c r="T85" s="41">
        <f t="shared" ref="T85:T90" ca="1" si="102">-($K85-$R85)</f>
        <v>0</v>
      </c>
      <c r="U85" s="16" t="str">
        <f t="shared" ca="1" si="61"/>
        <v>NC</v>
      </c>
    </row>
    <row r="86" spans="1:21" hidden="1" outlineLevel="1" x14ac:dyDescent="0.25">
      <c r="A86" s="380" t="str">
        <f t="shared" si="91"/>
        <v>68112300</v>
      </c>
      <c r="B86" s="18" t="s">
        <v>28</v>
      </c>
      <c r="C86" s="122"/>
      <c r="D86" s="34">
        <f t="shared" ca="1" si="92"/>
        <v>100</v>
      </c>
      <c r="E86" s="35">
        <f t="shared" ca="1" si="93"/>
        <v>100</v>
      </c>
      <c r="F86" s="270">
        <f t="shared" ca="1" si="94"/>
        <v>0</v>
      </c>
      <c r="G86" s="36">
        <f t="shared" ca="1" si="95"/>
        <v>100</v>
      </c>
      <c r="H86" s="37">
        <f t="shared" ca="1" si="88"/>
        <v>1</v>
      </c>
      <c r="I86" s="295">
        <f t="shared" ca="1" si="96"/>
        <v>0</v>
      </c>
      <c r="J86" s="120"/>
      <c r="K86" s="48">
        <f t="shared" ca="1" si="97"/>
        <v>100</v>
      </c>
      <c r="L86" s="36">
        <f t="shared" ca="1" si="98"/>
        <v>13864.73</v>
      </c>
      <c r="M86" s="325">
        <f t="shared" ca="1" si="99"/>
        <v>-13764.73</v>
      </c>
      <c r="N86" s="36">
        <f t="shared" ca="1" si="100"/>
        <v>600</v>
      </c>
      <c r="O86" s="44">
        <f t="shared" ca="1" si="89"/>
        <v>0.16666666666666666</v>
      </c>
      <c r="P86" s="295">
        <f t="shared" ref="P86:P90" ca="1" si="103">$K86-$N86</f>
        <v>-500</v>
      </c>
      <c r="Q86" s="234"/>
      <c r="R86" s="134">
        <f t="shared" ca="1" si="101"/>
        <v>1200</v>
      </c>
      <c r="S86" s="58">
        <f t="shared" ca="1" si="90"/>
        <v>8.3333333333333329E-2</v>
      </c>
      <c r="T86" s="41">
        <f t="shared" ca="1" si="102"/>
        <v>1100</v>
      </c>
      <c r="U86" s="16" t="str">
        <f t="shared" ca="1" si="61"/>
        <v>OK</v>
      </c>
    </row>
    <row r="87" spans="1:21" hidden="1" outlineLevel="1" x14ac:dyDescent="0.25">
      <c r="A87" s="380" t="str">
        <f t="shared" si="91"/>
        <v>68112400</v>
      </c>
      <c r="B87" s="18" t="s">
        <v>29</v>
      </c>
      <c r="C87" s="122"/>
      <c r="D87" s="34">
        <f t="shared" ca="1" si="92"/>
        <v>100</v>
      </c>
      <c r="E87" s="35">
        <f t="shared" ca="1" si="93"/>
        <v>100</v>
      </c>
      <c r="F87" s="270">
        <f t="shared" ca="1" si="94"/>
        <v>0</v>
      </c>
      <c r="G87" s="36">
        <f t="shared" ca="1" si="95"/>
        <v>0</v>
      </c>
      <c r="H87" s="37" t="str">
        <f t="shared" ca="1" si="88"/>
        <v/>
      </c>
      <c r="I87" s="295">
        <f t="shared" ca="1" si="96"/>
        <v>100</v>
      </c>
      <c r="J87" s="120"/>
      <c r="K87" s="48">
        <f t="shared" ca="1" si="97"/>
        <v>100</v>
      </c>
      <c r="L87" s="36">
        <f t="shared" ca="1" si="98"/>
        <v>879.92</v>
      </c>
      <c r="M87" s="325">
        <f t="shared" ca="1" si="99"/>
        <v>-779.92</v>
      </c>
      <c r="N87" s="36">
        <f t="shared" ca="1" si="100"/>
        <v>0</v>
      </c>
      <c r="O87" s="44" t="str">
        <f t="shared" ca="1" si="89"/>
        <v/>
      </c>
      <c r="P87" s="295">
        <f t="shared" ca="1" si="103"/>
        <v>100</v>
      </c>
      <c r="Q87" s="234"/>
      <c r="R87" s="134">
        <f t="shared" ca="1" si="101"/>
        <v>0</v>
      </c>
      <c r="S87" s="58" t="str">
        <f t="shared" ca="1" si="90"/>
        <v/>
      </c>
      <c r="T87" s="41">
        <f t="shared" ca="1" si="102"/>
        <v>-100</v>
      </c>
      <c r="U87" s="16" t="str">
        <f t="shared" ca="1" si="61"/>
        <v>NON BUDGETE</v>
      </c>
    </row>
    <row r="88" spans="1:21" hidden="1" outlineLevel="1" x14ac:dyDescent="0.25">
      <c r="A88" s="380" t="str">
        <f t="shared" si="91"/>
        <v>68112500</v>
      </c>
      <c r="B88" s="18" t="s">
        <v>26</v>
      </c>
      <c r="C88" s="122"/>
      <c r="D88" s="34">
        <f t="shared" ca="1" si="92"/>
        <v>100</v>
      </c>
      <c r="E88" s="35">
        <f t="shared" ca="1" si="93"/>
        <v>100</v>
      </c>
      <c r="F88" s="270">
        <f t="shared" ca="1" si="94"/>
        <v>0</v>
      </c>
      <c r="G88" s="36">
        <f t="shared" ca="1" si="95"/>
        <v>100</v>
      </c>
      <c r="H88" s="37">
        <f t="shared" ca="1" si="88"/>
        <v>1</v>
      </c>
      <c r="I88" s="295">
        <f t="shared" ca="1" si="96"/>
        <v>0</v>
      </c>
      <c r="J88" s="120"/>
      <c r="K88" s="48">
        <f t="shared" ca="1" si="97"/>
        <v>100</v>
      </c>
      <c r="L88" s="36">
        <f t="shared" ca="1" si="98"/>
        <v>2099.3000000000002</v>
      </c>
      <c r="M88" s="325">
        <f t="shared" ca="1" si="99"/>
        <v>-1999.3000000000002</v>
      </c>
      <c r="N88" s="36">
        <f t="shared" ca="1" si="100"/>
        <v>600</v>
      </c>
      <c r="O88" s="44">
        <f t="shared" ca="1" si="89"/>
        <v>0.16666666666666666</v>
      </c>
      <c r="P88" s="295">
        <f t="shared" ca="1" si="103"/>
        <v>-500</v>
      </c>
      <c r="Q88" s="234"/>
      <c r="R88" s="134">
        <f t="shared" ca="1" si="101"/>
        <v>1200</v>
      </c>
      <c r="S88" s="58">
        <f t="shared" ca="1" si="90"/>
        <v>8.3333333333333329E-2</v>
      </c>
      <c r="T88" s="41">
        <f t="shared" ca="1" si="102"/>
        <v>1100</v>
      </c>
      <c r="U88" s="16" t="str">
        <f t="shared" ca="1" si="61"/>
        <v>OK</v>
      </c>
    </row>
    <row r="89" spans="1:21" hidden="1" outlineLevel="1" x14ac:dyDescent="0.25">
      <c r="A89" s="380" t="str">
        <f t="shared" si="91"/>
        <v>68112700</v>
      </c>
      <c r="B89" s="18" t="s">
        <v>27</v>
      </c>
      <c r="C89" s="122"/>
      <c r="D89" s="34">
        <f t="shared" ca="1" si="92"/>
        <v>100</v>
      </c>
      <c r="E89" s="35">
        <f t="shared" ca="1" si="93"/>
        <v>100</v>
      </c>
      <c r="F89" s="270">
        <f t="shared" ca="1" si="94"/>
        <v>0</v>
      </c>
      <c r="G89" s="36">
        <f t="shared" ca="1" si="95"/>
        <v>100</v>
      </c>
      <c r="H89" s="37">
        <f t="shared" ca="1" si="88"/>
        <v>1</v>
      </c>
      <c r="I89" s="295">
        <f t="shared" ca="1" si="96"/>
        <v>0</v>
      </c>
      <c r="J89" s="120"/>
      <c r="K89" s="48">
        <f t="shared" ca="1" si="97"/>
        <v>100</v>
      </c>
      <c r="L89" s="36">
        <f t="shared" ca="1" si="98"/>
        <v>594.12</v>
      </c>
      <c r="M89" s="325">
        <f t="shared" ca="1" si="99"/>
        <v>-494.12</v>
      </c>
      <c r="N89" s="36">
        <f t="shared" ca="1" si="100"/>
        <v>600</v>
      </c>
      <c r="O89" s="44">
        <f t="shared" ca="1" si="89"/>
        <v>0.16666666666666666</v>
      </c>
      <c r="P89" s="295">
        <f t="shared" ca="1" si="103"/>
        <v>-500</v>
      </c>
      <c r="Q89" s="234"/>
      <c r="R89" s="134">
        <f t="shared" ca="1" si="101"/>
        <v>1200</v>
      </c>
      <c r="S89" s="58">
        <f t="shared" ca="1" si="90"/>
        <v>8.3333333333333329E-2</v>
      </c>
      <c r="T89" s="41">
        <f t="shared" ca="1" si="102"/>
        <v>1100</v>
      </c>
      <c r="U89" s="16" t="str">
        <f t="shared" ca="1" si="61"/>
        <v>OK</v>
      </c>
    </row>
    <row r="90" spans="1:21" hidden="1" outlineLevel="1" x14ac:dyDescent="0.25">
      <c r="A90" s="380" t="str">
        <f t="shared" si="91"/>
        <v>68112800</v>
      </c>
      <c r="B90" s="18" t="s">
        <v>30</v>
      </c>
      <c r="C90" s="122"/>
      <c r="D90" s="34">
        <f t="shared" ca="1" si="92"/>
        <v>100</v>
      </c>
      <c r="E90" s="35">
        <f t="shared" ca="1" si="93"/>
        <v>100</v>
      </c>
      <c r="F90" s="270">
        <f t="shared" ca="1" si="94"/>
        <v>0</v>
      </c>
      <c r="G90" s="36">
        <f t="shared" ca="1" si="95"/>
        <v>100</v>
      </c>
      <c r="H90" s="37">
        <f t="shared" ca="1" si="88"/>
        <v>1</v>
      </c>
      <c r="I90" s="295">
        <f t="shared" ca="1" si="96"/>
        <v>0</v>
      </c>
      <c r="J90" s="120"/>
      <c r="K90" s="48">
        <f t="shared" ca="1" si="97"/>
        <v>100</v>
      </c>
      <c r="L90" s="36">
        <f t="shared" ca="1" si="98"/>
        <v>1433.9</v>
      </c>
      <c r="M90" s="325">
        <f t="shared" ca="1" si="99"/>
        <v>-1333.9</v>
      </c>
      <c r="N90" s="36">
        <f t="shared" ca="1" si="100"/>
        <v>600</v>
      </c>
      <c r="O90" s="44">
        <f t="shared" ca="1" si="89"/>
        <v>0.16666666666666666</v>
      </c>
      <c r="P90" s="295">
        <f t="shared" ca="1" si="103"/>
        <v>-500</v>
      </c>
      <c r="Q90" s="234"/>
      <c r="R90" s="134">
        <f t="shared" ca="1" si="101"/>
        <v>1200</v>
      </c>
      <c r="S90" s="58">
        <f t="shared" ca="1" si="90"/>
        <v>8.3333333333333329E-2</v>
      </c>
      <c r="T90" s="41">
        <f t="shared" ca="1" si="102"/>
        <v>1100</v>
      </c>
      <c r="U90" s="16" t="str">
        <f t="shared" ca="1" si="61"/>
        <v>OK</v>
      </c>
    </row>
    <row r="91" spans="1:21" collapsed="1" x14ac:dyDescent="0.25">
      <c r="B91" s="19" t="s">
        <v>31</v>
      </c>
      <c r="C91" s="121"/>
      <c r="D91" s="30">
        <f ca="1">SUBTOTAL(9,D$92:D$95)</f>
        <v>100</v>
      </c>
      <c r="E91" s="31">
        <f ca="1">SUBTOTAL(9,E$92:E$95)</f>
        <v>100</v>
      </c>
      <c r="F91" s="271">
        <f ca="1">SUBTOTAL(9,F$92:F$95)</f>
        <v>0</v>
      </c>
      <c r="G91" s="32">
        <f ca="1">SUBTOTAL(9,G$92:G$95)</f>
        <v>200</v>
      </c>
      <c r="H91" s="33">
        <f t="shared" ca="1" si="88"/>
        <v>0.5</v>
      </c>
      <c r="I91" s="296">
        <f ca="1">SUBTOTAL(9,I$92:I$95)</f>
        <v>-100</v>
      </c>
      <c r="J91" s="120"/>
      <c r="K91" s="47">
        <f ca="1">SUBTOTAL(9,K$92:K$95)</f>
        <v>100</v>
      </c>
      <c r="L91" s="32">
        <f ca="1">SUBTOTAL(9,L$92:L$95)</f>
        <v>1324.83</v>
      </c>
      <c r="M91" s="326">
        <f ca="1">SUBTOTAL(9,M$92:M$95)</f>
        <v>-1224.83</v>
      </c>
      <c r="N91" s="32">
        <f ca="1">SUBTOTAL(9,N$92:N$95)</f>
        <v>1200</v>
      </c>
      <c r="O91" s="50">
        <f t="shared" ca="1" si="89"/>
        <v>8.3333333333333329E-2</v>
      </c>
      <c r="P91" s="296">
        <f ca="1">SUBTOTAL(9,P$92:P$95)</f>
        <v>-1100</v>
      </c>
      <c r="Q91" s="234"/>
      <c r="R91" s="135">
        <f ca="1">SUBTOTAL(9,R$92:R$95)</f>
        <v>2400</v>
      </c>
      <c r="S91" s="59">
        <f t="shared" ca="1" si="90"/>
        <v>4.1666666666666664E-2</v>
      </c>
      <c r="T91" s="39">
        <f ca="1">SUBTOTAL(9,T$92:T$95)</f>
        <v>2300</v>
      </c>
      <c r="U91" s="16" t="str">
        <f t="shared" ref="U91:U95" ca="1" si="104">IF(AND(K91&gt;0,N91=0),"NON BUDGETE",IF(AND(K91=0,N91=0),"NC",IF(AND(T91&gt;0,P91&gt;0),"RISQUE",IF(AND(T91&gt;0,P91&lt;0),"OK","DEPASSE"))))</f>
        <v>OK</v>
      </c>
    </row>
    <row r="92" spans="1:21" hidden="1" outlineLevel="1" x14ac:dyDescent="0.25">
      <c r="A92" s="380" t="str">
        <f t="shared" si="91"/>
        <v>61353000</v>
      </c>
      <c r="B92" s="18" t="s">
        <v>33</v>
      </c>
      <c r="C92" s="122"/>
      <c r="D92" s="34">
        <f ca="1">SUMIFS(MOIS_REEL,INDIRECT("MOIS_"&amp;$K$2),$D$2,MOIS_COMPTE,$A92)</f>
        <v>0</v>
      </c>
      <c r="E92" s="35">
        <f ca="1">SUMIFS(MOIS_REEL_OLD,INDIRECT("MOIS_"&amp;$K$2&amp;"_OLD"),$D$2,MOIS_COMPTE_OLD,$A92)</f>
        <v>0</v>
      </c>
      <c r="F92" s="270">
        <f t="shared" ref="F92:F95" ca="1" si="105">$D92-$E92</f>
        <v>0</v>
      </c>
      <c r="G92" s="36">
        <f ca="1">SUMIFS(OFFSET(REF_DECALER,,MATCH($D$3,BP_PLAGE_MOIS,0),COUNTBLANK(BP_MATRICE),),INDIRECT("BP_"&amp;$K$2),$D$2,BP_COMPTE,$A92)</f>
        <v>0</v>
      </c>
      <c r="H92" s="37" t="str">
        <f t="shared" ca="1" si="88"/>
        <v/>
      </c>
      <c r="I92" s="295">
        <f t="shared" ca="1" si="96"/>
        <v>0</v>
      </c>
      <c r="J92" s="120"/>
      <c r="K92" s="48">
        <f ca="1">SUMIFS(CUMUL_REEL,INDIRECT("CUMUL_"&amp;$K$2),$D$2,CUMUL_COMPTE,$A92)</f>
        <v>0</v>
      </c>
      <c r="L92" s="36">
        <f ca="1">SUMIFS(CUMUL_REEL_OLD,INDIRECT("CUMUL_"&amp;$K$2&amp;"_OLD"),$D$2,CUMUL_COMPTE_OLD,$A92)</f>
        <v>0</v>
      </c>
      <c r="M92" s="325">
        <f t="shared" ref="M92:M95" ca="1" si="106">$K92-$L92</f>
        <v>0</v>
      </c>
      <c r="N92" s="36">
        <f ca="1">SUMIFS(BP_CUMUL,INDIRECT("BP_"&amp;$K$2),$D$2,BP_COMPTE,$A92)</f>
        <v>0</v>
      </c>
      <c r="O92" s="44" t="str">
        <f t="shared" ca="1" si="89"/>
        <v/>
      </c>
      <c r="P92" s="295">
        <f t="shared" ref="P92:P95" ca="1" si="107">$K92-$N92</f>
        <v>0</v>
      </c>
      <c r="Q92" s="234"/>
      <c r="R92" s="134">
        <f ca="1">SUMIFS(BP_TOTAL,INDIRECT("BP_"&amp;$K$2),$D$2,BP_COMPTE,$A92)</f>
        <v>0</v>
      </c>
      <c r="S92" s="58" t="str">
        <f t="shared" ca="1" si="90"/>
        <v/>
      </c>
      <c r="T92" s="41">
        <f t="shared" ref="T92:T95" ca="1" si="108">-($K92-$R92)</f>
        <v>0</v>
      </c>
      <c r="U92" s="16" t="str">
        <f t="shared" ca="1" si="104"/>
        <v>NC</v>
      </c>
    </row>
    <row r="93" spans="1:21" hidden="1" outlineLevel="1" x14ac:dyDescent="0.25">
      <c r="A93" s="380" t="str">
        <f t="shared" si="91"/>
        <v>61552000</v>
      </c>
      <c r="B93" s="18" t="s">
        <v>32</v>
      </c>
      <c r="C93" s="122"/>
      <c r="D93" s="34">
        <f ca="1">SUMIFS(MOIS_REEL,INDIRECT("MOIS_"&amp;$K$2),$D$2,MOIS_COMPTE,$A93)</f>
        <v>0</v>
      </c>
      <c r="E93" s="35">
        <f ca="1">SUMIFS(MOIS_REEL_OLD,INDIRECT("MOIS_"&amp;$K$2&amp;"_OLD"),$D$2,MOIS_COMPTE_OLD,$A93)</f>
        <v>0</v>
      </c>
      <c r="F93" s="270">
        <f t="shared" ca="1" si="105"/>
        <v>0</v>
      </c>
      <c r="G93" s="36">
        <f ca="1">SUMIFS(OFFSET(REF_DECALER,,MATCH($D$3,BP_PLAGE_MOIS,0),COUNTBLANK(BP_MATRICE),),INDIRECT("BP_"&amp;$K$2),$D$2,BP_COMPTE,$A93)</f>
        <v>100</v>
      </c>
      <c r="H93" s="37" t="str">
        <f t="shared" ca="1" si="88"/>
        <v/>
      </c>
      <c r="I93" s="295">
        <f t="shared" ca="1" si="96"/>
        <v>-100</v>
      </c>
      <c r="J93" s="120"/>
      <c r="K93" s="48">
        <f ca="1">SUMIFS(CUMUL_REEL,INDIRECT("CUMUL_"&amp;$K$2),$D$2,CUMUL_COMPTE,$A93)</f>
        <v>0</v>
      </c>
      <c r="L93" s="36">
        <f ca="1">SUMIFS(CUMUL_REEL_OLD,INDIRECT("CUMUL_"&amp;$K$2&amp;"_OLD"),$D$2,CUMUL_COMPTE_OLD,$A93)</f>
        <v>807.33</v>
      </c>
      <c r="M93" s="325">
        <f t="shared" ca="1" si="106"/>
        <v>-807.33</v>
      </c>
      <c r="N93" s="36">
        <f ca="1">SUMIFS(BP_CUMUL,INDIRECT("BP_"&amp;$K$2),$D$2,BP_COMPTE,$A93)</f>
        <v>600</v>
      </c>
      <c r="O93" s="44" t="str">
        <f t="shared" ca="1" si="89"/>
        <v/>
      </c>
      <c r="P93" s="295">
        <f t="shared" ca="1" si="107"/>
        <v>-600</v>
      </c>
      <c r="Q93" s="234"/>
      <c r="R93" s="134">
        <f ca="1">SUMIFS(BP_TOTAL,INDIRECT("BP_"&amp;$K$2),$D$2,BP_COMPTE,$A93)</f>
        <v>1200</v>
      </c>
      <c r="S93" s="58" t="str">
        <f t="shared" ca="1" si="90"/>
        <v/>
      </c>
      <c r="T93" s="41">
        <f t="shared" ca="1" si="108"/>
        <v>1200</v>
      </c>
      <c r="U93" s="16" t="str">
        <f t="shared" ca="1" si="104"/>
        <v>OK</v>
      </c>
    </row>
    <row r="94" spans="1:21" hidden="1" outlineLevel="1" x14ac:dyDescent="0.25">
      <c r="A94" s="380" t="str">
        <f t="shared" si="91"/>
        <v>61630000</v>
      </c>
      <c r="B94" s="18" t="s">
        <v>34</v>
      </c>
      <c r="C94" s="122"/>
      <c r="D94" s="34">
        <f ca="1">SUMIFS(MOIS_REEL,INDIRECT("MOIS_"&amp;$K$2),$D$2,MOIS_COMPTE,$A94)</f>
        <v>100</v>
      </c>
      <c r="E94" s="35">
        <f ca="1">SUMIFS(MOIS_REEL_OLD,INDIRECT("MOIS_"&amp;$K$2&amp;"_OLD"),$D$2,MOIS_COMPTE_OLD,$A94)</f>
        <v>100</v>
      </c>
      <c r="F94" s="270">
        <f t="shared" ca="1" si="105"/>
        <v>0</v>
      </c>
      <c r="G94" s="36">
        <f ca="1">SUMIFS(OFFSET(REF_DECALER,,MATCH($D$3,BP_PLAGE_MOIS,0),COUNTBLANK(BP_MATRICE),),INDIRECT("BP_"&amp;$K$2),$D$2,BP_COMPTE,$A94)</f>
        <v>100</v>
      </c>
      <c r="H94" s="37">
        <f t="shared" ca="1" si="88"/>
        <v>1</v>
      </c>
      <c r="I94" s="295">
        <f t="shared" ca="1" si="96"/>
        <v>0</v>
      </c>
      <c r="J94" s="120"/>
      <c r="K94" s="48">
        <f ca="1">SUMIFS(CUMUL_REEL,INDIRECT("CUMUL_"&amp;$K$2),$D$2,CUMUL_COMPTE,$A94)</f>
        <v>100</v>
      </c>
      <c r="L94" s="36">
        <f ca="1">SUMIFS(CUMUL_REEL_OLD,INDIRECT("CUMUL_"&amp;$K$2&amp;"_OLD"),$D$2,CUMUL_COMPTE_OLD,$A94)</f>
        <v>517.5</v>
      </c>
      <c r="M94" s="325">
        <f t="shared" ca="1" si="106"/>
        <v>-417.5</v>
      </c>
      <c r="N94" s="36">
        <f ca="1">SUMIFS(BP_CUMUL,INDIRECT("BP_"&amp;$K$2),$D$2,BP_COMPTE,$A94)</f>
        <v>600</v>
      </c>
      <c r="O94" s="44">
        <f t="shared" ca="1" si="89"/>
        <v>0.16666666666666666</v>
      </c>
      <c r="P94" s="295">
        <f t="shared" ca="1" si="107"/>
        <v>-500</v>
      </c>
      <c r="Q94" s="234"/>
      <c r="R94" s="134">
        <f ca="1">SUMIFS(BP_TOTAL,INDIRECT("BP_"&amp;$K$2),$D$2,BP_COMPTE,$A94)</f>
        <v>1200</v>
      </c>
      <c r="S94" s="58">
        <f t="shared" ca="1" si="90"/>
        <v>8.3333333333333329E-2</v>
      </c>
      <c r="T94" s="41">
        <f t="shared" ca="1" si="108"/>
        <v>1100</v>
      </c>
      <c r="U94" s="16" t="str">
        <f t="shared" ca="1" si="104"/>
        <v>OK</v>
      </c>
    </row>
    <row r="95" spans="1:21" hidden="1" outlineLevel="1" x14ac:dyDescent="0.25">
      <c r="A95" s="380" t="str">
        <f t="shared" si="91"/>
        <v>66112000</v>
      </c>
      <c r="B95" s="18" t="s">
        <v>35</v>
      </c>
      <c r="C95" s="122"/>
      <c r="D95" s="34">
        <f ca="1">SUMIFS(MOIS_REEL,INDIRECT("MOIS_"&amp;$K$2),$D$2,MOIS_COMPTE,$A95)</f>
        <v>0</v>
      </c>
      <c r="E95" s="35">
        <f ca="1">SUMIFS(MOIS_REEL_OLD,INDIRECT("MOIS_"&amp;$K$2&amp;"_OLD"),$D$2,MOIS_COMPTE_OLD,$A95)</f>
        <v>0</v>
      </c>
      <c r="F95" s="272">
        <f t="shared" ca="1" si="105"/>
        <v>0</v>
      </c>
      <c r="G95" s="36">
        <f ca="1">SUMIFS(OFFSET(REF_DECALER,,MATCH($D$3,BP_PLAGE_MOIS,0),COUNTBLANK(BP_MATRICE),),INDIRECT("BP_"&amp;$K$2),$D$2,BP_COMPTE,$A95)</f>
        <v>0</v>
      </c>
      <c r="H95" s="37" t="str">
        <f t="shared" ca="1" si="88"/>
        <v/>
      </c>
      <c r="I95" s="298">
        <f t="shared" ca="1" si="96"/>
        <v>0</v>
      </c>
      <c r="J95" s="120"/>
      <c r="K95" s="48">
        <f ca="1">SUMIFS(CUMUL_REEL,INDIRECT("CUMUL_"&amp;$K$2),$D$2,CUMUL_COMPTE,$A95)</f>
        <v>0</v>
      </c>
      <c r="L95" s="36">
        <f ca="1">SUMIFS(CUMUL_REEL_OLD,INDIRECT("CUMUL_"&amp;$K$2&amp;"_OLD"),$D$2,CUMUL_COMPTE_OLD,$A95)</f>
        <v>0</v>
      </c>
      <c r="M95" s="325">
        <f t="shared" ca="1" si="106"/>
        <v>0</v>
      </c>
      <c r="N95" s="36">
        <f ca="1">SUMIFS(BP_CUMUL,INDIRECT("BP_"&amp;$K$2),$D$2,BP_COMPTE,$A95)</f>
        <v>0</v>
      </c>
      <c r="O95" s="44" t="str">
        <f t="shared" ca="1" si="89"/>
        <v/>
      </c>
      <c r="P95" s="295">
        <f t="shared" ca="1" si="107"/>
        <v>0</v>
      </c>
      <c r="Q95" s="234"/>
      <c r="R95" s="134">
        <f ca="1">SUMIFS(BP_TOTAL,INDIRECT("BP_"&amp;$K$2),$D$2,BP_COMPTE,$A95)</f>
        <v>0</v>
      </c>
      <c r="S95" s="58" t="str">
        <f t="shared" ca="1" si="90"/>
        <v/>
      </c>
      <c r="T95" s="41">
        <f t="shared" ca="1" si="108"/>
        <v>0</v>
      </c>
      <c r="U95" s="16" t="str">
        <f t="shared" ca="1" si="104"/>
        <v>NC</v>
      </c>
    </row>
    <row r="96" spans="1:21" collapsed="1" x14ac:dyDescent="0.25">
      <c r="B96" s="20" t="s">
        <v>418</v>
      </c>
      <c r="C96" s="109"/>
      <c r="D96" s="349">
        <f ca="1">SUBTOTAL(9,D$97:D$135)</f>
        <v>0</v>
      </c>
      <c r="E96" s="363">
        <f ca="1">SUBTOTAL(9,E$97:E$135)</f>
        <v>0</v>
      </c>
      <c r="F96" s="276">
        <f ca="1">SUBTOTAL(9,F$97:F$135)</f>
        <v>0</v>
      </c>
      <c r="G96" s="191">
        <f ca="1">SUBTOTAL(9,G$97:G$135)</f>
        <v>0</v>
      </c>
      <c r="H96" s="192" t="str">
        <f t="shared" ref="H96:H135" ca="1" si="109">IF(OR($D96=0,$G96=0),"",IFERROR($D96/$G96,0))</f>
        <v/>
      </c>
      <c r="I96" s="303">
        <f ca="1">SUBTOTAL(9,I$97:I$135)</f>
        <v>0</v>
      </c>
      <c r="J96" s="232"/>
      <c r="K96" s="350">
        <f ca="1">SUBTOTAL(9,K$97:K$135)</f>
        <v>0</v>
      </c>
      <c r="L96" s="366">
        <f ca="1">SUBTOTAL(9,L$97:L$135)</f>
        <v>0</v>
      </c>
      <c r="M96" s="327">
        <f ca="1">SUBTOTAL(9,M$97:M$135)</f>
        <v>0</v>
      </c>
      <c r="N96" s="191">
        <f ca="1">SUBTOTAL(9,N$97:N$135)</f>
        <v>0</v>
      </c>
      <c r="O96" s="233" t="str">
        <f t="shared" ref="O96:O147" ca="1" si="110">IF(OR($K96=0,$N96=0),"",IFERROR($K96/$N96,0))</f>
        <v/>
      </c>
      <c r="P96" s="303">
        <f ca="1">SUBTOTAL(9,P$97:P$135)</f>
        <v>0</v>
      </c>
      <c r="Q96" s="130"/>
      <c r="R96" s="356">
        <f ca="1">SUBTOTAL(9,R$97:R$135)</f>
        <v>0</v>
      </c>
      <c r="S96" s="60" t="str">
        <f t="shared" ref="S96:S126" ca="1" si="111">IF(OR($K96=0,$R96=0),"",IFERROR($K96/$R96,0))</f>
        <v/>
      </c>
      <c r="T96" s="39">
        <f ca="1">SUBTOTAL(9,T$97:T$135)</f>
        <v>0</v>
      </c>
      <c r="U96" s="16" t="str">
        <f t="shared" ref="U96:U135" ca="1" si="112">IF(AND(K96&gt;0,N96=0),"NON BUDGETE",IF(AND(K96=0,N96=0),"NC",IF(AND(T96&gt;0,P96&gt;0),"RISQUE",IF(AND(T96&gt;0,P96&lt;0),"OK","DEPASSE"))))</f>
        <v>NC</v>
      </c>
    </row>
    <row r="97" spans="1:21" hidden="1" outlineLevel="2" x14ac:dyDescent="0.25">
      <c r="A97" s="380" t="str">
        <f t="shared" ref="A97:A133" si="113">MID($B97,11,8)</f>
        <v>70822000</v>
      </c>
      <c r="B97" s="23" t="s">
        <v>387</v>
      </c>
      <c r="C97" s="137"/>
      <c r="D97" s="351">
        <f t="shared" ref="D97:D135" ca="1" si="114">-SUMIFS(MOIS_REEL,INDIRECT("MOIS_"&amp;$K$2),$D$2,MOIS_COMPTE,$A97)</f>
        <v>0</v>
      </c>
      <c r="E97" s="364">
        <f t="shared" ref="E97:E135" ca="1" si="115">-SUMIFS(MOIS_REEL_OLD,INDIRECT("MOIS_"&amp;$K$2&amp;"_OLD"),$D$2,MOIS_COMPTE_OLD,$A97)</f>
        <v>0</v>
      </c>
      <c r="F97" s="277">
        <f t="shared" ref="F97:F127" ca="1" si="116">$D97-$E97</f>
        <v>0</v>
      </c>
      <c r="G97" s="194">
        <f t="shared" ref="G97:G135" ca="1" si="117">SUMIFS(OFFSET(REF_DECALER,,MATCH($D$3,BP_PLAGE_MOIS,0),COUNTBLANK(BP_MATRICE),),INDIRECT("BP_"&amp;$K$2),$D$2,BP_COMPTE,$A97)</f>
        <v>0</v>
      </c>
      <c r="H97" s="195" t="str">
        <f t="shared" ca="1" si="109"/>
        <v/>
      </c>
      <c r="I97" s="304">
        <f t="shared" ref="I97:I159" ca="1" si="118">$D97-$G97</f>
        <v>0</v>
      </c>
      <c r="J97" s="193"/>
      <c r="K97" s="352">
        <f t="shared" ref="K97:K135" ca="1" si="119">-SUMIFS(CUMUL_REEL,INDIRECT("CUMUL_"&amp;$K$2),$D$2,CUMUL_COMPTE,$A97)</f>
        <v>0</v>
      </c>
      <c r="L97" s="367">
        <f t="shared" ref="L97:L135" ca="1" si="120">-SUMIFS(CUMUL_REEL_OLD,INDIRECT("CUMUL_"&amp;$K$2&amp;"_OLD"),$D$2,CUMUL_COMPTE_OLD,$A97)</f>
        <v>0</v>
      </c>
      <c r="M97" s="286">
        <f t="shared" ref="M97:M127" ca="1" si="121">$K97-$L97</f>
        <v>0</v>
      </c>
      <c r="N97" s="194">
        <f t="shared" ref="N97:N135" ca="1" si="122">SUMIFS(BP_CUMUL,INDIRECT("BP_"&amp;$K$2),$D$2,BP_COMPTE,$A97)</f>
        <v>0</v>
      </c>
      <c r="O97" s="195" t="str">
        <f t="shared" ca="1" si="110"/>
        <v/>
      </c>
      <c r="P97" s="304">
        <f t="shared" ref="P97:P135" ca="1" si="123">$K97-$N97</f>
        <v>0</v>
      </c>
      <c r="Q97" s="131"/>
      <c r="R97" s="357">
        <f t="shared" ref="R97:R135" ca="1" si="124">SUMIFS(BP_TOTAL,INDIRECT("BP_"&amp;$K$2),$D$2,BP_COMPTE,$A97)</f>
        <v>0</v>
      </c>
      <c r="S97" s="61" t="str">
        <f t="shared" ca="1" si="111"/>
        <v/>
      </c>
      <c r="T97" s="41">
        <f t="shared" ref="T97:T135" ca="1" si="125">($K97-$R97)</f>
        <v>0</v>
      </c>
      <c r="U97" s="16" t="str">
        <f t="shared" ca="1" si="112"/>
        <v>NC</v>
      </c>
    </row>
    <row r="98" spans="1:21" hidden="1" outlineLevel="2" x14ac:dyDescent="0.25">
      <c r="A98" s="380" t="str">
        <f t="shared" si="113"/>
        <v>70854000</v>
      </c>
      <c r="B98" s="23" t="s">
        <v>388</v>
      </c>
      <c r="C98" s="137"/>
      <c r="D98" s="351">
        <f t="shared" ca="1" si="114"/>
        <v>0</v>
      </c>
      <c r="E98" s="364">
        <f t="shared" ca="1" si="115"/>
        <v>0</v>
      </c>
      <c r="F98" s="277">
        <f t="shared" ca="1" si="116"/>
        <v>0</v>
      </c>
      <c r="G98" s="194">
        <f t="shared" ca="1" si="117"/>
        <v>0</v>
      </c>
      <c r="H98" s="195" t="str">
        <f t="shared" ca="1" si="109"/>
        <v/>
      </c>
      <c r="I98" s="304">
        <f t="shared" ca="1" si="118"/>
        <v>0</v>
      </c>
      <c r="J98" s="193"/>
      <c r="K98" s="352">
        <f t="shared" ca="1" si="119"/>
        <v>0</v>
      </c>
      <c r="L98" s="367">
        <f t="shared" ca="1" si="120"/>
        <v>0</v>
      </c>
      <c r="M98" s="286">
        <f t="shared" ca="1" si="121"/>
        <v>0</v>
      </c>
      <c r="N98" s="194">
        <f t="shared" ca="1" si="122"/>
        <v>0</v>
      </c>
      <c r="O98" s="195" t="str">
        <f t="shared" ca="1" si="110"/>
        <v/>
      </c>
      <c r="P98" s="304">
        <f t="shared" ca="1" si="123"/>
        <v>0</v>
      </c>
      <c r="Q98" s="131"/>
      <c r="R98" s="357">
        <f t="shared" ca="1" si="124"/>
        <v>0</v>
      </c>
      <c r="S98" s="61" t="str">
        <f t="shared" ca="1" si="111"/>
        <v/>
      </c>
      <c r="T98" s="41">
        <f t="shared" ca="1" si="125"/>
        <v>0</v>
      </c>
      <c r="U98" s="16" t="str">
        <f t="shared" ca="1" si="112"/>
        <v>NC</v>
      </c>
    </row>
    <row r="99" spans="1:21" hidden="1" outlineLevel="2" x14ac:dyDescent="0.25">
      <c r="A99" s="380" t="str">
        <f t="shared" si="113"/>
        <v>70855000</v>
      </c>
      <c r="B99" s="23" t="s">
        <v>389</v>
      </c>
      <c r="C99" s="137"/>
      <c r="D99" s="351">
        <f t="shared" ca="1" si="114"/>
        <v>0</v>
      </c>
      <c r="E99" s="364">
        <f t="shared" ca="1" si="115"/>
        <v>0</v>
      </c>
      <c r="F99" s="277">
        <f t="shared" ca="1" si="116"/>
        <v>0</v>
      </c>
      <c r="G99" s="194">
        <f t="shared" ca="1" si="117"/>
        <v>0</v>
      </c>
      <c r="H99" s="195" t="str">
        <f t="shared" ca="1" si="109"/>
        <v/>
      </c>
      <c r="I99" s="304">
        <f t="shared" ca="1" si="118"/>
        <v>0</v>
      </c>
      <c r="J99" s="193"/>
      <c r="K99" s="352">
        <f t="shared" ca="1" si="119"/>
        <v>0</v>
      </c>
      <c r="L99" s="367">
        <f t="shared" ca="1" si="120"/>
        <v>0</v>
      </c>
      <c r="M99" s="286">
        <f t="shared" ca="1" si="121"/>
        <v>0</v>
      </c>
      <c r="N99" s="194">
        <f t="shared" ca="1" si="122"/>
        <v>0</v>
      </c>
      <c r="O99" s="195" t="str">
        <f t="shared" ca="1" si="110"/>
        <v/>
      </c>
      <c r="P99" s="304">
        <f t="shared" ca="1" si="123"/>
        <v>0</v>
      </c>
      <c r="Q99" s="131"/>
      <c r="R99" s="357">
        <f t="shared" ca="1" si="124"/>
        <v>0</v>
      </c>
      <c r="S99" s="61" t="str">
        <f t="shared" ca="1" si="111"/>
        <v/>
      </c>
      <c r="T99" s="41">
        <f t="shared" ca="1" si="125"/>
        <v>0</v>
      </c>
      <c r="U99" s="16" t="str">
        <f t="shared" ca="1" si="112"/>
        <v>NC</v>
      </c>
    </row>
    <row r="100" spans="1:21" hidden="1" outlineLevel="2" x14ac:dyDescent="0.25">
      <c r="A100" s="380" t="str">
        <f t="shared" si="113"/>
        <v>70858000</v>
      </c>
      <c r="B100" s="23" t="s">
        <v>390</v>
      </c>
      <c r="C100" s="137"/>
      <c r="D100" s="351">
        <f t="shared" ca="1" si="114"/>
        <v>0</v>
      </c>
      <c r="E100" s="364">
        <f t="shared" ca="1" si="115"/>
        <v>0</v>
      </c>
      <c r="F100" s="277">
        <f t="shared" ca="1" si="116"/>
        <v>0</v>
      </c>
      <c r="G100" s="194">
        <f t="shared" ca="1" si="117"/>
        <v>0</v>
      </c>
      <c r="H100" s="195" t="str">
        <f t="shared" ca="1" si="109"/>
        <v/>
      </c>
      <c r="I100" s="304">
        <f t="shared" ca="1" si="118"/>
        <v>0</v>
      </c>
      <c r="J100" s="193"/>
      <c r="K100" s="352">
        <f t="shared" ca="1" si="119"/>
        <v>0</v>
      </c>
      <c r="L100" s="367">
        <f t="shared" ca="1" si="120"/>
        <v>0</v>
      </c>
      <c r="M100" s="286">
        <f t="shared" ca="1" si="121"/>
        <v>0</v>
      </c>
      <c r="N100" s="194">
        <f t="shared" ca="1" si="122"/>
        <v>0</v>
      </c>
      <c r="O100" s="195" t="str">
        <f t="shared" ca="1" si="110"/>
        <v/>
      </c>
      <c r="P100" s="304">
        <f t="shared" ca="1" si="123"/>
        <v>0</v>
      </c>
      <c r="Q100" s="131"/>
      <c r="R100" s="357">
        <f t="shared" ca="1" si="124"/>
        <v>0</v>
      </c>
      <c r="S100" s="61" t="str">
        <f t="shared" ca="1" si="111"/>
        <v/>
      </c>
      <c r="T100" s="41">
        <f t="shared" ca="1" si="125"/>
        <v>0</v>
      </c>
      <c r="U100" s="16" t="str">
        <f t="shared" ca="1" si="112"/>
        <v>NC</v>
      </c>
    </row>
    <row r="101" spans="1:21" hidden="1" outlineLevel="2" x14ac:dyDescent="0.25">
      <c r="A101" s="380" t="str">
        <f t="shared" si="113"/>
        <v>70883000</v>
      </c>
      <c r="B101" s="23" t="s">
        <v>391</v>
      </c>
      <c r="C101" s="137"/>
      <c r="D101" s="351">
        <f t="shared" ca="1" si="114"/>
        <v>0</v>
      </c>
      <c r="E101" s="364">
        <f t="shared" ca="1" si="115"/>
        <v>0</v>
      </c>
      <c r="F101" s="277">
        <f t="shared" ca="1" si="116"/>
        <v>0</v>
      </c>
      <c r="G101" s="194">
        <f t="shared" ca="1" si="117"/>
        <v>0</v>
      </c>
      <c r="H101" s="195" t="str">
        <f t="shared" ca="1" si="109"/>
        <v/>
      </c>
      <c r="I101" s="304">
        <f t="shared" ca="1" si="118"/>
        <v>0</v>
      </c>
      <c r="J101" s="193"/>
      <c r="K101" s="352">
        <f t="shared" ca="1" si="119"/>
        <v>0</v>
      </c>
      <c r="L101" s="367">
        <f t="shared" ca="1" si="120"/>
        <v>0</v>
      </c>
      <c r="M101" s="286">
        <f t="shared" ca="1" si="121"/>
        <v>0</v>
      </c>
      <c r="N101" s="194">
        <f t="shared" ca="1" si="122"/>
        <v>0</v>
      </c>
      <c r="O101" s="195" t="str">
        <f t="shared" ca="1" si="110"/>
        <v/>
      </c>
      <c r="P101" s="304">
        <f t="shared" ca="1" si="123"/>
        <v>0</v>
      </c>
      <c r="Q101" s="131"/>
      <c r="R101" s="357">
        <f t="shared" ca="1" si="124"/>
        <v>0</v>
      </c>
      <c r="S101" s="61" t="str">
        <f t="shared" ca="1" si="111"/>
        <v/>
      </c>
      <c r="T101" s="41">
        <f t="shared" ca="1" si="125"/>
        <v>0</v>
      </c>
      <c r="U101" s="16" t="str">
        <f t="shared" ca="1" si="112"/>
        <v>NC</v>
      </c>
    </row>
    <row r="102" spans="1:21" hidden="1" outlineLevel="2" x14ac:dyDescent="0.25">
      <c r="A102" s="380" t="str">
        <f t="shared" si="113"/>
        <v>74100000</v>
      </c>
      <c r="B102" s="23" t="s">
        <v>392</v>
      </c>
      <c r="C102" s="137"/>
      <c r="D102" s="351">
        <f t="shared" ca="1" si="114"/>
        <v>0</v>
      </c>
      <c r="E102" s="364">
        <f t="shared" ca="1" si="115"/>
        <v>0</v>
      </c>
      <c r="F102" s="277">
        <f t="shared" ca="1" si="116"/>
        <v>0</v>
      </c>
      <c r="G102" s="194">
        <f t="shared" ca="1" si="117"/>
        <v>0</v>
      </c>
      <c r="H102" s="195" t="str">
        <f t="shared" ca="1" si="109"/>
        <v/>
      </c>
      <c r="I102" s="304">
        <f t="shared" ca="1" si="118"/>
        <v>0</v>
      </c>
      <c r="J102" s="193"/>
      <c r="K102" s="352">
        <f t="shared" ca="1" si="119"/>
        <v>0</v>
      </c>
      <c r="L102" s="367">
        <f t="shared" ca="1" si="120"/>
        <v>0</v>
      </c>
      <c r="M102" s="286">
        <f t="shared" ca="1" si="121"/>
        <v>0</v>
      </c>
      <c r="N102" s="194">
        <f t="shared" ca="1" si="122"/>
        <v>0</v>
      </c>
      <c r="O102" s="195" t="str">
        <f t="shared" ca="1" si="110"/>
        <v/>
      </c>
      <c r="P102" s="304">
        <f t="shared" ca="1" si="123"/>
        <v>0</v>
      </c>
      <c r="Q102" s="131"/>
      <c r="R102" s="357">
        <f t="shared" ca="1" si="124"/>
        <v>0</v>
      </c>
      <c r="S102" s="61" t="str">
        <f t="shared" ca="1" si="111"/>
        <v/>
      </c>
      <c r="T102" s="41">
        <f t="shared" ca="1" si="125"/>
        <v>0</v>
      </c>
      <c r="U102" s="16" t="str">
        <f t="shared" ca="1" si="112"/>
        <v>NC</v>
      </c>
    </row>
    <row r="103" spans="1:21" hidden="1" outlineLevel="2" x14ac:dyDescent="0.25">
      <c r="A103" s="380" t="str">
        <f t="shared" si="113"/>
        <v>74180000</v>
      </c>
      <c r="B103" s="23" t="s">
        <v>446</v>
      </c>
      <c r="C103" s="137"/>
      <c r="D103" s="351">
        <f t="shared" ca="1" si="114"/>
        <v>0</v>
      </c>
      <c r="E103" s="364">
        <f t="shared" ca="1" si="115"/>
        <v>0</v>
      </c>
      <c r="F103" s="277">
        <f t="shared" ca="1" si="116"/>
        <v>0</v>
      </c>
      <c r="G103" s="194">
        <f t="shared" ca="1" si="117"/>
        <v>0</v>
      </c>
      <c r="H103" s="195" t="str">
        <f t="shared" ca="1" si="109"/>
        <v/>
      </c>
      <c r="I103" s="304">
        <f t="shared" ca="1" si="118"/>
        <v>0</v>
      </c>
      <c r="J103" s="193"/>
      <c r="K103" s="352">
        <f t="shared" ca="1" si="119"/>
        <v>0</v>
      </c>
      <c r="L103" s="367">
        <f t="shared" ca="1" si="120"/>
        <v>0</v>
      </c>
      <c r="M103" s="286">
        <f t="shared" ca="1" si="121"/>
        <v>0</v>
      </c>
      <c r="N103" s="194">
        <f t="shared" ca="1" si="122"/>
        <v>0</v>
      </c>
      <c r="O103" s="195" t="str">
        <f t="shared" ca="1" si="110"/>
        <v/>
      </c>
      <c r="P103" s="304">
        <f t="shared" ca="1" si="123"/>
        <v>0</v>
      </c>
      <c r="Q103" s="131"/>
      <c r="R103" s="357">
        <f t="shared" ca="1" si="124"/>
        <v>0</v>
      </c>
      <c r="S103" s="61" t="str">
        <f t="shared" ca="1" si="111"/>
        <v/>
      </c>
      <c r="T103" s="41">
        <f t="shared" ca="1" si="125"/>
        <v>0</v>
      </c>
      <c r="U103" s="16" t="str">
        <f t="shared" ca="1" si="112"/>
        <v>NC</v>
      </c>
    </row>
    <row r="104" spans="1:21" hidden="1" outlineLevel="2" x14ac:dyDescent="0.25">
      <c r="A104" s="380" t="str">
        <f t="shared" si="113"/>
        <v>74210000</v>
      </c>
      <c r="B104" s="23" t="s">
        <v>393</v>
      </c>
      <c r="C104" s="137"/>
      <c r="D104" s="351">
        <f t="shared" ca="1" si="114"/>
        <v>0</v>
      </c>
      <c r="E104" s="364">
        <f t="shared" ca="1" si="115"/>
        <v>0</v>
      </c>
      <c r="F104" s="277">
        <f t="shared" ca="1" si="116"/>
        <v>0</v>
      </c>
      <c r="G104" s="194">
        <f t="shared" ca="1" si="117"/>
        <v>0</v>
      </c>
      <c r="H104" s="195" t="str">
        <f t="shared" ca="1" si="109"/>
        <v/>
      </c>
      <c r="I104" s="304">
        <f t="shared" ca="1" si="118"/>
        <v>0</v>
      </c>
      <c r="J104" s="193"/>
      <c r="K104" s="352">
        <f t="shared" ca="1" si="119"/>
        <v>0</v>
      </c>
      <c r="L104" s="367">
        <f t="shared" ca="1" si="120"/>
        <v>0</v>
      </c>
      <c r="M104" s="286">
        <f t="shared" ca="1" si="121"/>
        <v>0</v>
      </c>
      <c r="N104" s="194">
        <f t="shared" ca="1" si="122"/>
        <v>0</v>
      </c>
      <c r="O104" s="195" t="str">
        <f t="shared" ca="1" si="110"/>
        <v/>
      </c>
      <c r="P104" s="304">
        <f t="shared" ca="1" si="123"/>
        <v>0</v>
      </c>
      <c r="Q104" s="131"/>
      <c r="R104" s="357">
        <f t="shared" ca="1" si="124"/>
        <v>0</v>
      </c>
      <c r="S104" s="61" t="str">
        <f t="shared" ca="1" si="111"/>
        <v/>
      </c>
      <c r="T104" s="41">
        <f t="shared" ca="1" si="125"/>
        <v>0</v>
      </c>
      <c r="U104" s="16" t="str">
        <f t="shared" ca="1" si="112"/>
        <v>NC</v>
      </c>
    </row>
    <row r="105" spans="1:21" hidden="1" outlineLevel="2" x14ac:dyDescent="0.25">
      <c r="A105" s="380" t="str">
        <f t="shared" si="113"/>
        <v>74710000</v>
      </c>
      <c r="B105" s="23" t="s">
        <v>394</v>
      </c>
      <c r="C105" s="137"/>
      <c r="D105" s="351">
        <f t="shared" ca="1" si="114"/>
        <v>0</v>
      </c>
      <c r="E105" s="364">
        <f t="shared" ca="1" si="115"/>
        <v>0</v>
      </c>
      <c r="F105" s="277">
        <f t="shared" ca="1" si="116"/>
        <v>0</v>
      </c>
      <c r="G105" s="194">
        <f t="shared" ca="1" si="117"/>
        <v>0</v>
      </c>
      <c r="H105" s="195" t="str">
        <f t="shared" ca="1" si="109"/>
        <v/>
      </c>
      <c r="I105" s="304">
        <f t="shared" ca="1" si="118"/>
        <v>0</v>
      </c>
      <c r="J105" s="193"/>
      <c r="K105" s="352">
        <f t="shared" ca="1" si="119"/>
        <v>0</v>
      </c>
      <c r="L105" s="367">
        <f t="shared" ca="1" si="120"/>
        <v>0</v>
      </c>
      <c r="M105" s="286">
        <f t="shared" ca="1" si="121"/>
        <v>0</v>
      </c>
      <c r="N105" s="194">
        <f t="shared" ca="1" si="122"/>
        <v>0</v>
      </c>
      <c r="O105" s="195" t="str">
        <f t="shared" ca="1" si="110"/>
        <v/>
      </c>
      <c r="P105" s="304">
        <f t="shared" ca="1" si="123"/>
        <v>0</v>
      </c>
      <c r="Q105" s="131"/>
      <c r="R105" s="357">
        <f t="shared" ca="1" si="124"/>
        <v>0</v>
      </c>
      <c r="S105" s="61" t="str">
        <f t="shared" ca="1" si="111"/>
        <v/>
      </c>
      <c r="T105" s="41">
        <f t="shared" ca="1" si="125"/>
        <v>0</v>
      </c>
      <c r="U105" s="16" t="str">
        <f t="shared" ca="1" si="112"/>
        <v>NC</v>
      </c>
    </row>
    <row r="106" spans="1:21" hidden="1" outlineLevel="2" x14ac:dyDescent="0.25">
      <c r="A106" s="380" t="str">
        <f t="shared" si="113"/>
        <v>74730000</v>
      </c>
      <c r="B106" s="23" t="s">
        <v>395</v>
      </c>
      <c r="C106" s="137"/>
      <c r="D106" s="351">
        <f t="shared" ca="1" si="114"/>
        <v>0</v>
      </c>
      <c r="E106" s="364">
        <f t="shared" ca="1" si="115"/>
        <v>0</v>
      </c>
      <c r="F106" s="277">
        <f t="shared" ca="1" si="116"/>
        <v>0</v>
      </c>
      <c r="G106" s="194">
        <f t="shared" ca="1" si="117"/>
        <v>0</v>
      </c>
      <c r="H106" s="195" t="str">
        <f t="shared" ca="1" si="109"/>
        <v/>
      </c>
      <c r="I106" s="304">
        <f t="shared" ca="1" si="118"/>
        <v>0</v>
      </c>
      <c r="J106" s="193"/>
      <c r="K106" s="352">
        <f t="shared" ca="1" si="119"/>
        <v>0</v>
      </c>
      <c r="L106" s="367">
        <f t="shared" ca="1" si="120"/>
        <v>0</v>
      </c>
      <c r="M106" s="286">
        <f t="shared" ca="1" si="121"/>
        <v>0</v>
      </c>
      <c r="N106" s="194">
        <f t="shared" ca="1" si="122"/>
        <v>0</v>
      </c>
      <c r="O106" s="195" t="str">
        <f t="shared" ca="1" si="110"/>
        <v/>
      </c>
      <c r="P106" s="304">
        <f t="shared" ca="1" si="123"/>
        <v>0</v>
      </c>
      <c r="Q106" s="131"/>
      <c r="R106" s="357">
        <f t="shared" ca="1" si="124"/>
        <v>0</v>
      </c>
      <c r="S106" s="61" t="str">
        <f t="shared" ca="1" si="111"/>
        <v/>
      </c>
      <c r="T106" s="41">
        <f t="shared" ca="1" si="125"/>
        <v>0</v>
      </c>
      <c r="U106" s="16" t="str">
        <f t="shared" ca="1" si="112"/>
        <v>NC</v>
      </c>
    </row>
    <row r="107" spans="1:21" hidden="1" outlineLevel="2" x14ac:dyDescent="0.25">
      <c r="A107" s="380" t="str">
        <f t="shared" si="113"/>
        <v>74820000</v>
      </c>
      <c r="B107" s="23" t="s">
        <v>396</v>
      </c>
      <c r="C107" s="137"/>
      <c r="D107" s="351">
        <f t="shared" ca="1" si="114"/>
        <v>0</v>
      </c>
      <c r="E107" s="364">
        <f t="shared" ca="1" si="115"/>
        <v>0</v>
      </c>
      <c r="F107" s="277">
        <f t="shared" ca="1" si="116"/>
        <v>0</v>
      </c>
      <c r="G107" s="194">
        <f t="shared" ca="1" si="117"/>
        <v>0</v>
      </c>
      <c r="H107" s="195" t="str">
        <f t="shared" ca="1" si="109"/>
        <v/>
      </c>
      <c r="I107" s="304">
        <f t="shared" ca="1" si="118"/>
        <v>0</v>
      </c>
      <c r="J107" s="193"/>
      <c r="K107" s="352">
        <f t="shared" ca="1" si="119"/>
        <v>0</v>
      </c>
      <c r="L107" s="367">
        <f t="shared" ca="1" si="120"/>
        <v>0</v>
      </c>
      <c r="M107" s="286">
        <f t="shared" ca="1" si="121"/>
        <v>0</v>
      </c>
      <c r="N107" s="194">
        <f t="shared" ca="1" si="122"/>
        <v>0</v>
      </c>
      <c r="O107" s="195" t="str">
        <f t="shared" ca="1" si="110"/>
        <v/>
      </c>
      <c r="P107" s="304">
        <f t="shared" ca="1" si="123"/>
        <v>0</v>
      </c>
      <c r="Q107" s="131"/>
      <c r="R107" s="357">
        <f t="shared" ca="1" si="124"/>
        <v>0</v>
      </c>
      <c r="S107" s="61" t="str">
        <f t="shared" ca="1" si="111"/>
        <v/>
      </c>
      <c r="T107" s="41">
        <f t="shared" ca="1" si="125"/>
        <v>0</v>
      </c>
      <c r="U107" s="16" t="str">
        <f t="shared" ca="1" si="112"/>
        <v>NC</v>
      </c>
    </row>
    <row r="108" spans="1:21" hidden="1" outlineLevel="2" x14ac:dyDescent="0.25">
      <c r="A108" s="380" t="str">
        <f t="shared" si="113"/>
        <v>75414000</v>
      </c>
      <c r="B108" s="23" t="s">
        <v>397</v>
      </c>
      <c r="C108" s="137"/>
      <c r="D108" s="351">
        <f t="shared" ca="1" si="114"/>
        <v>0</v>
      </c>
      <c r="E108" s="364">
        <f t="shared" ca="1" si="115"/>
        <v>0</v>
      </c>
      <c r="F108" s="277">
        <f t="shared" ca="1" si="116"/>
        <v>0</v>
      </c>
      <c r="G108" s="194">
        <f t="shared" ca="1" si="117"/>
        <v>0</v>
      </c>
      <c r="H108" s="195" t="str">
        <f t="shared" ca="1" si="109"/>
        <v/>
      </c>
      <c r="I108" s="304">
        <f t="shared" ca="1" si="118"/>
        <v>0</v>
      </c>
      <c r="J108" s="193"/>
      <c r="K108" s="352">
        <f t="shared" ca="1" si="119"/>
        <v>0</v>
      </c>
      <c r="L108" s="367">
        <f t="shared" ca="1" si="120"/>
        <v>0</v>
      </c>
      <c r="M108" s="286">
        <f t="shared" ca="1" si="121"/>
        <v>0</v>
      </c>
      <c r="N108" s="194">
        <f t="shared" ca="1" si="122"/>
        <v>0</v>
      </c>
      <c r="O108" s="195" t="str">
        <f t="shared" ca="1" si="110"/>
        <v/>
      </c>
      <c r="P108" s="304">
        <f t="shared" ca="1" si="123"/>
        <v>0</v>
      </c>
      <c r="Q108" s="131"/>
      <c r="R108" s="357">
        <f t="shared" ca="1" si="124"/>
        <v>0</v>
      </c>
      <c r="S108" s="61" t="str">
        <f t="shared" ca="1" si="111"/>
        <v/>
      </c>
      <c r="T108" s="41">
        <f t="shared" ca="1" si="125"/>
        <v>0</v>
      </c>
      <c r="U108" s="16" t="str">
        <f t="shared" ca="1" si="112"/>
        <v>NC</v>
      </c>
    </row>
    <row r="109" spans="1:21" hidden="1" outlineLevel="2" x14ac:dyDescent="0.25">
      <c r="A109" s="380" t="str">
        <f t="shared" si="113"/>
        <v>75415000</v>
      </c>
      <c r="B109" s="23" t="s">
        <v>398</v>
      </c>
      <c r="C109" s="137"/>
      <c r="D109" s="351">
        <f t="shared" ca="1" si="114"/>
        <v>0</v>
      </c>
      <c r="E109" s="364">
        <f t="shared" ca="1" si="115"/>
        <v>0</v>
      </c>
      <c r="F109" s="277">
        <f t="shared" ca="1" si="116"/>
        <v>0</v>
      </c>
      <c r="G109" s="194">
        <f t="shared" ca="1" si="117"/>
        <v>0</v>
      </c>
      <c r="H109" s="195" t="str">
        <f t="shared" ca="1" si="109"/>
        <v/>
      </c>
      <c r="I109" s="304">
        <f t="shared" ca="1" si="118"/>
        <v>0</v>
      </c>
      <c r="J109" s="193"/>
      <c r="K109" s="352">
        <f t="shared" ca="1" si="119"/>
        <v>0</v>
      </c>
      <c r="L109" s="367">
        <f t="shared" ca="1" si="120"/>
        <v>0</v>
      </c>
      <c r="M109" s="286">
        <f t="shared" ca="1" si="121"/>
        <v>0</v>
      </c>
      <c r="N109" s="194">
        <f t="shared" ca="1" si="122"/>
        <v>0</v>
      </c>
      <c r="O109" s="195" t="str">
        <f t="shared" ca="1" si="110"/>
        <v/>
      </c>
      <c r="P109" s="304">
        <f t="shared" ca="1" si="123"/>
        <v>0</v>
      </c>
      <c r="Q109" s="131"/>
      <c r="R109" s="357">
        <f t="shared" ca="1" si="124"/>
        <v>0</v>
      </c>
      <c r="S109" s="61" t="str">
        <f t="shared" ca="1" si="111"/>
        <v/>
      </c>
      <c r="T109" s="41">
        <f t="shared" ca="1" si="125"/>
        <v>0</v>
      </c>
      <c r="U109" s="16" t="str">
        <f t="shared" ca="1" si="112"/>
        <v>NC</v>
      </c>
    </row>
    <row r="110" spans="1:21" hidden="1" outlineLevel="2" x14ac:dyDescent="0.25">
      <c r="A110" s="380" t="str">
        <f t="shared" si="113"/>
        <v>75485000</v>
      </c>
      <c r="B110" s="23" t="s">
        <v>399</v>
      </c>
      <c r="C110" s="137"/>
      <c r="D110" s="351">
        <f t="shared" ca="1" si="114"/>
        <v>0</v>
      </c>
      <c r="E110" s="364">
        <f t="shared" ca="1" si="115"/>
        <v>0</v>
      </c>
      <c r="F110" s="277">
        <f t="shared" ca="1" si="116"/>
        <v>0</v>
      </c>
      <c r="G110" s="194">
        <f t="shared" ca="1" si="117"/>
        <v>0</v>
      </c>
      <c r="H110" s="195" t="str">
        <f t="shared" ca="1" si="109"/>
        <v/>
      </c>
      <c r="I110" s="304">
        <f t="shared" ca="1" si="118"/>
        <v>0</v>
      </c>
      <c r="J110" s="193"/>
      <c r="K110" s="352">
        <f t="shared" ca="1" si="119"/>
        <v>0</v>
      </c>
      <c r="L110" s="367">
        <f t="shared" ca="1" si="120"/>
        <v>0</v>
      </c>
      <c r="M110" s="286">
        <f t="shared" ca="1" si="121"/>
        <v>0</v>
      </c>
      <c r="N110" s="194">
        <f t="shared" ca="1" si="122"/>
        <v>0</v>
      </c>
      <c r="O110" s="195" t="str">
        <f t="shared" ca="1" si="110"/>
        <v/>
      </c>
      <c r="P110" s="304">
        <f t="shared" ca="1" si="123"/>
        <v>0</v>
      </c>
      <c r="Q110" s="131"/>
      <c r="R110" s="357">
        <f t="shared" ca="1" si="124"/>
        <v>0</v>
      </c>
      <c r="S110" s="61" t="str">
        <f t="shared" ca="1" si="111"/>
        <v/>
      </c>
      <c r="T110" s="41">
        <f t="shared" ca="1" si="125"/>
        <v>0</v>
      </c>
      <c r="U110" s="16" t="str">
        <f t="shared" ca="1" si="112"/>
        <v>NC</v>
      </c>
    </row>
    <row r="111" spans="1:21" hidden="1" outlineLevel="2" x14ac:dyDescent="0.25">
      <c r="A111" s="380" t="str">
        <f t="shared" si="113"/>
        <v>75500099</v>
      </c>
      <c r="B111" s="23" t="s">
        <v>447</v>
      </c>
      <c r="C111" s="137"/>
      <c r="D111" s="351">
        <f t="shared" ca="1" si="114"/>
        <v>0</v>
      </c>
      <c r="E111" s="364">
        <f t="shared" ca="1" si="115"/>
        <v>0</v>
      </c>
      <c r="F111" s="277">
        <f t="shared" ca="1" si="116"/>
        <v>0</v>
      </c>
      <c r="G111" s="194">
        <f t="shared" ca="1" si="117"/>
        <v>0</v>
      </c>
      <c r="H111" s="195" t="str">
        <f t="shared" ca="1" si="109"/>
        <v/>
      </c>
      <c r="I111" s="304">
        <f t="shared" ca="1" si="118"/>
        <v>0</v>
      </c>
      <c r="J111" s="193"/>
      <c r="K111" s="352">
        <f t="shared" ca="1" si="119"/>
        <v>0</v>
      </c>
      <c r="L111" s="367">
        <f t="shared" ca="1" si="120"/>
        <v>0</v>
      </c>
      <c r="M111" s="286">
        <f t="shared" ca="1" si="121"/>
        <v>0</v>
      </c>
      <c r="N111" s="194">
        <f t="shared" ca="1" si="122"/>
        <v>0</v>
      </c>
      <c r="O111" s="195" t="str">
        <f t="shared" ca="1" si="110"/>
        <v/>
      </c>
      <c r="P111" s="304">
        <f t="shared" ca="1" si="123"/>
        <v>0</v>
      </c>
      <c r="Q111" s="131"/>
      <c r="R111" s="357">
        <f t="shared" ca="1" si="124"/>
        <v>0</v>
      </c>
      <c r="S111" s="61" t="str">
        <f t="shared" ca="1" si="111"/>
        <v/>
      </c>
      <c r="T111" s="41">
        <f t="shared" ca="1" si="125"/>
        <v>0</v>
      </c>
      <c r="U111" s="16" t="str">
        <f t="shared" ca="1" si="112"/>
        <v>NC</v>
      </c>
    </row>
    <row r="112" spans="1:21" hidden="1" outlineLevel="2" x14ac:dyDescent="0.25">
      <c r="A112" s="380" t="str">
        <f t="shared" si="113"/>
        <v>75560000</v>
      </c>
      <c r="B112" s="23" t="s">
        <v>448</v>
      </c>
      <c r="C112" s="137"/>
      <c r="D112" s="351">
        <f t="shared" ca="1" si="114"/>
        <v>0</v>
      </c>
      <c r="E112" s="364">
        <f t="shared" ca="1" si="115"/>
        <v>0</v>
      </c>
      <c r="F112" s="277">
        <f t="shared" ca="1" si="116"/>
        <v>0</v>
      </c>
      <c r="G112" s="194">
        <f t="shared" ca="1" si="117"/>
        <v>0</v>
      </c>
      <c r="H112" s="195" t="str">
        <f t="shared" ca="1" si="109"/>
        <v/>
      </c>
      <c r="I112" s="304">
        <f t="shared" ca="1" si="118"/>
        <v>0</v>
      </c>
      <c r="J112" s="193"/>
      <c r="K112" s="352">
        <f t="shared" ca="1" si="119"/>
        <v>0</v>
      </c>
      <c r="L112" s="367">
        <f t="shared" ca="1" si="120"/>
        <v>0</v>
      </c>
      <c r="M112" s="286">
        <f t="shared" ca="1" si="121"/>
        <v>0</v>
      </c>
      <c r="N112" s="194">
        <f t="shared" ca="1" si="122"/>
        <v>0</v>
      </c>
      <c r="O112" s="195" t="str">
        <f t="shared" ca="1" si="110"/>
        <v/>
      </c>
      <c r="P112" s="304">
        <f t="shared" ca="1" si="123"/>
        <v>0</v>
      </c>
      <c r="Q112" s="131"/>
      <c r="R112" s="357">
        <f t="shared" ca="1" si="124"/>
        <v>0</v>
      </c>
      <c r="S112" s="61" t="str">
        <f t="shared" ca="1" si="111"/>
        <v/>
      </c>
      <c r="T112" s="41">
        <f t="shared" ca="1" si="125"/>
        <v>0</v>
      </c>
      <c r="U112" s="16" t="str">
        <f t="shared" ca="1" si="112"/>
        <v>NC</v>
      </c>
    </row>
    <row r="113" spans="1:21" hidden="1" outlineLevel="2" x14ac:dyDescent="0.25">
      <c r="A113" s="380" t="str">
        <f t="shared" si="113"/>
        <v>75561000</v>
      </c>
      <c r="B113" s="23" t="s">
        <v>400</v>
      </c>
      <c r="C113" s="137"/>
      <c r="D113" s="351">
        <f t="shared" ca="1" si="114"/>
        <v>0</v>
      </c>
      <c r="E113" s="364">
        <f t="shared" ca="1" si="115"/>
        <v>0</v>
      </c>
      <c r="F113" s="277">
        <f t="shared" ca="1" si="116"/>
        <v>0</v>
      </c>
      <c r="G113" s="194">
        <f t="shared" ca="1" si="117"/>
        <v>0</v>
      </c>
      <c r="H113" s="195" t="str">
        <f t="shared" ca="1" si="109"/>
        <v/>
      </c>
      <c r="I113" s="304">
        <f t="shared" ca="1" si="118"/>
        <v>0</v>
      </c>
      <c r="J113" s="193"/>
      <c r="K113" s="352">
        <f t="shared" ca="1" si="119"/>
        <v>0</v>
      </c>
      <c r="L113" s="367">
        <f t="shared" ca="1" si="120"/>
        <v>0</v>
      </c>
      <c r="M113" s="286">
        <f t="shared" ca="1" si="121"/>
        <v>0</v>
      </c>
      <c r="N113" s="194">
        <f t="shared" ca="1" si="122"/>
        <v>0</v>
      </c>
      <c r="O113" s="195" t="str">
        <f t="shared" ca="1" si="110"/>
        <v/>
      </c>
      <c r="P113" s="304">
        <f t="shared" ca="1" si="123"/>
        <v>0</v>
      </c>
      <c r="Q113" s="131"/>
      <c r="R113" s="357">
        <f t="shared" ca="1" si="124"/>
        <v>0</v>
      </c>
      <c r="S113" s="61" t="str">
        <f t="shared" ca="1" si="111"/>
        <v/>
      </c>
      <c r="T113" s="41">
        <f t="shared" ca="1" si="125"/>
        <v>0</v>
      </c>
      <c r="U113" s="16" t="str">
        <f t="shared" ca="1" si="112"/>
        <v>NC</v>
      </c>
    </row>
    <row r="114" spans="1:21" hidden="1" outlineLevel="2" x14ac:dyDescent="0.25">
      <c r="A114" s="380" t="str">
        <f t="shared" si="113"/>
        <v>75800000</v>
      </c>
      <c r="B114" s="23" t="s">
        <v>401</v>
      </c>
      <c r="C114" s="137"/>
      <c r="D114" s="351">
        <f t="shared" ca="1" si="114"/>
        <v>0</v>
      </c>
      <c r="E114" s="364">
        <f t="shared" ca="1" si="115"/>
        <v>0</v>
      </c>
      <c r="F114" s="277">
        <f t="shared" ca="1" si="116"/>
        <v>0</v>
      </c>
      <c r="G114" s="194">
        <f t="shared" ca="1" si="117"/>
        <v>0</v>
      </c>
      <c r="H114" s="195" t="str">
        <f t="shared" ca="1" si="109"/>
        <v/>
      </c>
      <c r="I114" s="304">
        <f t="shared" ca="1" si="118"/>
        <v>0</v>
      </c>
      <c r="J114" s="193"/>
      <c r="K114" s="352">
        <f t="shared" ca="1" si="119"/>
        <v>0</v>
      </c>
      <c r="L114" s="367">
        <f t="shared" ca="1" si="120"/>
        <v>0</v>
      </c>
      <c r="M114" s="286">
        <f t="shared" ca="1" si="121"/>
        <v>0</v>
      </c>
      <c r="N114" s="194">
        <f t="shared" ca="1" si="122"/>
        <v>0</v>
      </c>
      <c r="O114" s="195" t="str">
        <f t="shared" ca="1" si="110"/>
        <v/>
      </c>
      <c r="P114" s="304">
        <f t="shared" ca="1" si="123"/>
        <v>0</v>
      </c>
      <c r="Q114" s="131"/>
      <c r="R114" s="357">
        <f t="shared" ca="1" si="124"/>
        <v>0</v>
      </c>
      <c r="S114" s="61" t="str">
        <f t="shared" ca="1" si="111"/>
        <v/>
      </c>
      <c r="T114" s="41">
        <f t="shared" ca="1" si="125"/>
        <v>0</v>
      </c>
      <c r="U114" s="16" t="str">
        <f t="shared" ca="1" si="112"/>
        <v>NC</v>
      </c>
    </row>
    <row r="115" spans="1:21" hidden="1" outlineLevel="2" x14ac:dyDescent="0.25">
      <c r="A115" s="380" t="str">
        <f t="shared" si="113"/>
        <v>75810000</v>
      </c>
      <c r="B115" s="23" t="s">
        <v>449</v>
      </c>
      <c r="C115" s="137"/>
      <c r="D115" s="351">
        <f t="shared" ca="1" si="114"/>
        <v>0</v>
      </c>
      <c r="E115" s="364">
        <f t="shared" ca="1" si="115"/>
        <v>0</v>
      </c>
      <c r="F115" s="277">
        <f t="shared" ca="1" si="116"/>
        <v>0</v>
      </c>
      <c r="G115" s="194">
        <f t="shared" ca="1" si="117"/>
        <v>0</v>
      </c>
      <c r="H115" s="195" t="str">
        <f t="shared" ca="1" si="109"/>
        <v/>
      </c>
      <c r="I115" s="304">
        <f t="shared" ca="1" si="118"/>
        <v>0</v>
      </c>
      <c r="J115" s="193"/>
      <c r="K115" s="352">
        <f t="shared" ca="1" si="119"/>
        <v>0</v>
      </c>
      <c r="L115" s="367">
        <f t="shared" ca="1" si="120"/>
        <v>0</v>
      </c>
      <c r="M115" s="286">
        <f t="shared" ca="1" si="121"/>
        <v>0</v>
      </c>
      <c r="N115" s="194">
        <f t="shared" ca="1" si="122"/>
        <v>0</v>
      </c>
      <c r="O115" s="195" t="str">
        <f t="shared" ca="1" si="110"/>
        <v/>
      </c>
      <c r="P115" s="304">
        <f t="shared" ca="1" si="123"/>
        <v>0</v>
      </c>
      <c r="Q115" s="131"/>
      <c r="R115" s="357">
        <f t="shared" ca="1" si="124"/>
        <v>0</v>
      </c>
      <c r="S115" s="61" t="str">
        <f t="shared" ca="1" si="111"/>
        <v/>
      </c>
      <c r="T115" s="41">
        <f t="shared" ca="1" si="125"/>
        <v>0</v>
      </c>
      <c r="U115" s="16" t="str">
        <f t="shared" ca="1" si="112"/>
        <v>NC</v>
      </c>
    </row>
    <row r="116" spans="1:21" hidden="1" outlineLevel="2" x14ac:dyDescent="0.25">
      <c r="A116" s="380" t="str">
        <f t="shared" si="113"/>
        <v>75830000</v>
      </c>
      <c r="B116" s="23" t="s">
        <v>450</v>
      </c>
      <c r="C116" s="137"/>
      <c r="D116" s="351">
        <f t="shared" ca="1" si="114"/>
        <v>0</v>
      </c>
      <c r="E116" s="364">
        <f t="shared" ca="1" si="115"/>
        <v>0</v>
      </c>
      <c r="F116" s="277">
        <f t="shared" ca="1" si="116"/>
        <v>0</v>
      </c>
      <c r="G116" s="194">
        <f t="shared" ca="1" si="117"/>
        <v>0</v>
      </c>
      <c r="H116" s="195" t="str">
        <f t="shared" ca="1" si="109"/>
        <v/>
      </c>
      <c r="I116" s="304">
        <f t="shared" ca="1" si="118"/>
        <v>0</v>
      </c>
      <c r="J116" s="193"/>
      <c r="K116" s="352">
        <f t="shared" ca="1" si="119"/>
        <v>0</v>
      </c>
      <c r="L116" s="367">
        <f t="shared" ca="1" si="120"/>
        <v>0</v>
      </c>
      <c r="M116" s="286">
        <f t="shared" ca="1" si="121"/>
        <v>0</v>
      </c>
      <c r="N116" s="194">
        <f t="shared" ca="1" si="122"/>
        <v>0</v>
      </c>
      <c r="O116" s="195" t="str">
        <f t="shared" ca="1" si="110"/>
        <v/>
      </c>
      <c r="P116" s="304">
        <f t="shared" ca="1" si="123"/>
        <v>0</v>
      </c>
      <c r="Q116" s="131"/>
      <c r="R116" s="357">
        <f t="shared" ca="1" si="124"/>
        <v>0</v>
      </c>
      <c r="S116" s="61" t="str">
        <f t="shared" ca="1" si="111"/>
        <v/>
      </c>
      <c r="T116" s="41">
        <f t="shared" ca="1" si="125"/>
        <v>0</v>
      </c>
      <c r="U116" s="16" t="str">
        <f t="shared" ca="1" si="112"/>
        <v>NC</v>
      </c>
    </row>
    <row r="117" spans="1:21" hidden="1" outlineLevel="2" x14ac:dyDescent="0.25">
      <c r="A117" s="380" t="str">
        <f t="shared" si="113"/>
        <v>75860000</v>
      </c>
      <c r="B117" s="23" t="s">
        <v>402</v>
      </c>
      <c r="C117" s="137"/>
      <c r="D117" s="351">
        <f t="shared" ca="1" si="114"/>
        <v>0</v>
      </c>
      <c r="E117" s="364">
        <f t="shared" ca="1" si="115"/>
        <v>0</v>
      </c>
      <c r="F117" s="277">
        <f t="shared" ca="1" si="116"/>
        <v>0</v>
      </c>
      <c r="G117" s="194">
        <f t="shared" ca="1" si="117"/>
        <v>0</v>
      </c>
      <c r="H117" s="195" t="str">
        <f t="shared" ca="1" si="109"/>
        <v/>
      </c>
      <c r="I117" s="304">
        <f t="shared" ca="1" si="118"/>
        <v>0</v>
      </c>
      <c r="J117" s="193"/>
      <c r="K117" s="352">
        <f t="shared" ca="1" si="119"/>
        <v>0</v>
      </c>
      <c r="L117" s="367">
        <f t="shared" ca="1" si="120"/>
        <v>0</v>
      </c>
      <c r="M117" s="286">
        <f t="shared" ca="1" si="121"/>
        <v>0</v>
      </c>
      <c r="N117" s="194">
        <f t="shared" ca="1" si="122"/>
        <v>0</v>
      </c>
      <c r="O117" s="195" t="str">
        <f t="shared" ca="1" si="110"/>
        <v/>
      </c>
      <c r="P117" s="304">
        <f t="shared" ca="1" si="123"/>
        <v>0</v>
      </c>
      <c r="Q117" s="131"/>
      <c r="R117" s="357">
        <f t="shared" ca="1" si="124"/>
        <v>0</v>
      </c>
      <c r="S117" s="61" t="str">
        <f t="shared" ca="1" si="111"/>
        <v/>
      </c>
      <c r="T117" s="41">
        <f t="shared" ca="1" si="125"/>
        <v>0</v>
      </c>
      <c r="U117" s="16" t="str">
        <f t="shared" ca="1" si="112"/>
        <v>NC</v>
      </c>
    </row>
    <row r="118" spans="1:21" hidden="1" outlineLevel="2" x14ac:dyDescent="0.25">
      <c r="A118" s="380" t="str">
        <f t="shared" si="113"/>
        <v>75861000</v>
      </c>
      <c r="B118" s="23" t="s">
        <v>403</v>
      </c>
      <c r="C118" s="137"/>
      <c r="D118" s="351">
        <f t="shared" ca="1" si="114"/>
        <v>0</v>
      </c>
      <c r="E118" s="364">
        <f t="shared" ca="1" si="115"/>
        <v>0</v>
      </c>
      <c r="F118" s="277">
        <f t="shared" ca="1" si="116"/>
        <v>0</v>
      </c>
      <c r="G118" s="194">
        <f t="shared" ca="1" si="117"/>
        <v>0</v>
      </c>
      <c r="H118" s="195" t="str">
        <f t="shared" ca="1" si="109"/>
        <v/>
      </c>
      <c r="I118" s="304">
        <f t="shared" ca="1" si="118"/>
        <v>0</v>
      </c>
      <c r="J118" s="193"/>
      <c r="K118" s="352">
        <f t="shared" ca="1" si="119"/>
        <v>0</v>
      </c>
      <c r="L118" s="367">
        <f t="shared" ca="1" si="120"/>
        <v>0</v>
      </c>
      <c r="M118" s="286">
        <f t="shared" ca="1" si="121"/>
        <v>0</v>
      </c>
      <c r="N118" s="194">
        <f t="shared" ca="1" si="122"/>
        <v>0</v>
      </c>
      <c r="O118" s="195" t="str">
        <f t="shared" ca="1" si="110"/>
        <v/>
      </c>
      <c r="P118" s="304">
        <f t="shared" ca="1" si="123"/>
        <v>0</v>
      </c>
      <c r="Q118" s="131"/>
      <c r="R118" s="357">
        <f t="shared" ca="1" si="124"/>
        <v>0</v>
      </c>
      <c r="S118" s="61" t="str">
        <f t="shared" ca="1" si="111"/>
        <v/>
      </c>
      <c r="T118" s="41">
        <f t="shared" ca="1" si="125"/>
        <v>0</v>
      </c>
      <c r="U118" s="16" t="str">
        <f t="shared" ca="1" si="112"/>
        <v>NC</v>
      </c>
    </row>
    <row r="119" spans="1:21" hidden="1" outlineLevel="2" x14ac:dyDescent="0.25">
      <c r="A119" s="380" t="str">
        <f t="shared" si="113"/>
        <v>75880000</v>
      </c>
      <c r="B119" s="23" t="s">
        <v>404</v>
      </c>
      <c r="C119" s="137"/>
      <c r="D119" s="351">
        <f t="shared" ca="1" si="114"/>
        <v>0</v>
      </c>
      <c r="E119" s="364">
        <f t="shared" ca="1" si="115"/>
        <v>0</v>
      </c>
      <c r="F119" s="277">
        <f t="shared" ca="1" si="116"/>
        <v>0</v>
      </c>
      <c r="G119" s="194">
        <f t="shared" ca="1" si="117"/>
        <v>0</v>
      </c>
      <c r="H119" s="195" t="str">
        <f t="shared" ca="1" si="109"/>
        <v/>
      </c>
      <c r="I119" s="304">
        <f t="shared" ca="1" si="118"/>
        <v>0</v>
      </c>
      <c r="J119" s="193"/>
      <c r="K119" s="352">
        <f t="shared" ca="1" si="119"/>
        <v>0</v>
      </c>
      <c r="L119" s="367">
        <f t="shared" ca="1" si="120"/>
        <v>0</v>
      </c>
      <c r="M119" s="286">
        <f t="shared" ca="1" si="121"/>
        <v>0</v>
      </c>
      <c r="N119" s="194">
        <f t="shared" ca="1" si="122"/>
        <v>0</v>
      </c>
      <c r="O119" s="195" t="str">
        <f t="shared" ca="1" si="110"/>
        <v/>
      </c>
      <c r="P119" s="304">
        <f t="shared" ca="1" si="123"/>
        <v>0</v>
      </c>
      <c r="Q119" s="131"/>
      <c r="R119" s="357">
        <f t="shared" ca="1" si="124"/>
        <v>0</v>
      </c>
      <c r="S119" s="61" t="str">
        <f t="shared" ca="1" si="111"/>
        <v/>
      </c>
      <c r="T119" s="41">
        <f t="shared" ca="1" si="125"/>
        <v>0</v>
      </c>
      <c r="U119" s="16" t="str">
        <f t="shared" ca="1" si="112"/>
        <v>NC</v>
      </c>
    </row>
    <row r="120" spans="1:21" hidden="1" outlineLevel="2" x14ac:dyDescent="0.25">
      <c r="A120" s="380" t="str">
        <f t="shared" si="113"/>
        <v>75883000</v>
      </c>
      <c r="B120" s="23" t="s">
        <v>405</v>
      </c>
      <c r="C120" s="137"/>
      <c r="D120" s="351">
        <f t="shared" ca="1" si="114"/>
        <v>0</v>
      </c>
      <c r="E120" s="364">
        <f t="shared" ca="1" si="115"/>
        <v>0</v>
      </c>
      <c r="F120" s="277">
        <f t="shared" ca="1" si="116"/>
        <v>0</v>
      </c>
      <c r="G120" s="194">
        <f t="shared" ca="1" si="117"/>
        <v>0</v>
      </c>
      <c r="H120" s="195" t="str">
        <f t="shared" ca="1" si="109"/>
        <v/>
      </c>
      <c r="I120" s="304">
        <f t="shared" ca="1" si="118"/>
        <v>0</v>
      </c>
      <c r="J120" s="193"/>
      <c r="K120" s="352">
        <f t="shared" ca="1" si="119"/>
        <v>0</v>
      </c>
      <c r="L120" s="367">
        <f t="shared" ca="1" si="120"/>
        <v>0</v>
      </c>
      <c r="M120" s="286">
        <f t="shared" ca="1" si="121"/>
        <v>0</v>
      </c>
      <c r="N120" s="194">
        <f t="shared" ca="1" si="122"/>
        <v>0</v>
      </c>
      <c r="O120" s="195" t="str">
        <f t="shared" ca="1" si="110"/>
        <v/>
      </c>
      <c r="P120" s="304">
        <f t="shared" ca="1" si="123"/>
        <v>0</v>
      </c>
      <c r="Q120" s="131"/>
      <c r="R120" s="357">
        <f t="shared" ca="1" si="124"/>
        <v>0</v>
      </c>
      <c r="S120" s="61" t="str">
        <f t="shared" ca="1" si="111"/>
        <v/>
      </c>
      <c r="T120" s="41">
        <f t="shared" ca="1" si="125"/>
        <v>0</v>
      </c>
      <c r="U120" s="16" t="str">
        <f t="shared" ca="1" si="112"/>
        <v>NC</v>
      </c>
    </row>
    <row r="121" spans="1:21" hidden="1" outlineLevel="2" x14ac:dyDescent="0.25">
      <c r="A121" s="380" t="str">
        <f t="shared" si="113"/>
        <v>75885000</v>
      </c>
      <c r="B121" s="23" t="s">
        <v>406</v>
      </c>
      <c r="C121" s="137"/>
      <c r="D121" s="351">
        <f t="shared" ca="1" si="114"/>
        <v>0</v>
      </c>
      <c r="E121" s="364">
        <f t="shared" ca="1" si="115"/>
        <v>0</v>
      </c>
      <c r="F121" s="277">
        <f t="shared" ca="1" si="116"/>
        <v>0</v>
      </c>
      <c r="G121" s="194">
        <f t="shared" ca="1" si="117"/>
        <v>0</v>
      </c>
      <c r="H121" s="195" t="str">
        <f t="shared" ca="1" si="109"/>
        <v/>
      </c>
      <c r="I121" s="304">
        <f t="shared" ca="1" si="118"/>
        <v>0</v>
      </c>
      <c r="J121" s="193"/>
      <c r="K121" s="352">
        <f t="shared" ca="1" si="119"/>
        <v>0</v>
      </c>
      <c r="L121" s="367">
        <f t="shared" ca="1" si="120"/>
        <v>0</v>
      </c>
      <c r="M121" s="286">
        <f t="shared" ca="1" si="121"/>
        <v>0</v>
      </c>
      <c r="N121" s="194">
        <f t="shared" ca="1" si="122"/>
        <v>0</v>
      </c>
      <c r="O121" s="195" t="str">
        <f t="shared" ca="1" si="110"/>
        <v/>
      </c>
      <c r="P121" s="304">
        <f t="shared" ca="1" si="123"/>
        <v>0</v>
      </c>
      <c r="Q121" s="131"/>
      <c r="R121" s="357">
        <f t="shared" ca="1" si="124"/>
        <v>0</v>
      </c>
      <c r="S121" s="61" t="str">
        <f t="shared" ca="1" si="111"/>
        <v/>
      </c>
      <c r="T121" s="41">
        <f t="shared" ca="1" si="125"/>
        <v>0</v>
      </c>
      <c r="U121" s="16" t="str">
        <f t="shared" ca="1" si="112"/>
        <v>NC</v>
      </c>
    </row>
    <row r="122" spans="1:21" hidden="1" outlineLevel="2" x14ac:dyDescent="0.25">
      <c r="A122" s="380" t="str">
        <f t="shared" si="113"/>
        <v>75887000</v>
      </c>
      <c r="B122" s="23" t="s">
        <v>407</v>
      </c>
      <c r="C122" s="137"/>
      <c r="D122" s="351">
        <f t="shared" ca="1" si="114"/>
        <v>0</v>
      </c>
      <c r="E122" s="364">
        <f t="shared" ca="1" si="115"/>
        <v>0</v>
      </c>
      <c r="F122" s="277">
        <f t="shared" ca="1" si="116"/>
        <v>0</v>
      </c>
      <c r="G122" s="194">
        <f t="shared" ca="1" si="117"/>
        <v>0</v>
      </c>
      <c r="H122" s="195" t="str">
        <f t="shared" ca="1" si="109"/>
        <v/>
      </c>
      <c r="I122" s="304">
        <f t="shared" ca="1" si="118"/>
        <v>0</v>
      </c>
      <c r="J122" s="193"/>
      <c r="K122" s="352">
        <f t="shared" ca="1" si="119"/>
        <v>0</v>
      </c>
      <c r="L122" s="367">
        <f t="shared" ca="1" si="120"/>
        <v>0</v>
      </c>
      <c r="M122" s="286">
        <f t="shared" ca="1" si="121"/>
        <v>0</v>
      </c>
      <c r="N122" s="194">
        <f t="shared" ca="1" si="122"/>
        <v>0</v>
      </c>
      <c r="O122" s="195" t="str">
        <f t="shared" ca="1" si="110"/>
        <v/>
      </c>
      <c r="P122" s="304">
        <f t="shared" ca="1" si="123"/>
        <v>0</v>
      </c>
      <c r="Q122" s="131"/>
      <c r="R122" s="357">
        <f t="shared" ca="1" si="124"/>
        <v>0</v>
      </c>
      <c r="S122" s="61" t="str">
        <f t="shared" ca="1" si="111"/>
        <v/>
      </c>
      <c r="T122" s="41">
        <f t="shared" ca="1" si="125"/>
        <v>0</v>
      </c>
      <c r="U122" s="16" t="str">
        <f t="shared" ca="1" si="112"/>
        <v>NC</v>
      </c>
    </row>
    <row r="123" spans="1:21" hidden="1" outlineLevel="2" x14ac:dyDescent="0.25">
      <c r="A123" s="380" t="str">
        <f t="shared" si="113"/>
        <v>75889000</v>
      </c>
      <c r="B123" s="23" t="s">
        <v>408</v>
      </c>
      <c r="C123" s="137"/>
      <c r="D123" s="351">
        <f t="shared" ca="1" si="114"/>
        <v>0</v>
      </c>
      <c r="E123" s="364">
        <f t="shared" ca="1" si="115"/>
        <v>0</v>
      </c>
      <c r="F123" s="277">
        <f t="shared" ca="1" si="116"/>
        <v>0</v>
      </c>
      <c r="G123" s="194">
        <f t="shared" ca="1" si="117"/>
        <v>0</v>
      </c>
      <c r="H123" s="195" t="str">
        <f t="shared" ca="1" si="109"/>
        <v/>
      </c>
      <c r="I123" s="304">
        <f t="shared" ca="1" si="118"/>
        <v>0</v>
      </c>
      <c r="J123" s="193"/>
      <c r="K123" s="352">
        <f t="shared" ca="1" si="119"/>
        <v>0</v>
      </c>
      <c r="L123" s="367">
        <f t="shared" ca="1" si="120"/>
        <v>0</v>
      </c>
      <c r="M123" s="286">
        <f t="shared" ca="1" si="121"/>
        <v>0</v>
      </c>
      <c r="N123" s="194">
        <f t="shared" ca="1" si="122"/>
        <v>0</v>
      </c>
      <c r="O123" s="195" t="str">
        <f t="shared" ca="1" si="110"/>
        <v/>
      </c>
      <c r="P123" s="304">
        <f t="shared" ca="1" si="123"/>
        <v>0</v>
      </c>
      <c r="Q123" s="131"/>
      <c r="R123" s="357">
        <f t="shared" ca="1" si="124"/>
        <v>0</v>
      </c>
      <c r="S123" s="61" t="str">
        <f t="shared" ca="1" si="111"/>
        <v/>
      </c>
      <c r="T123" s="41">
        <f t="shared" ca="1" si="125"/>
        <v>0</v>
      </c>
      <c r="U123" s="16" t="str">
        <f t="shared" ca="1" si="112"/>
        <v>NC</v>
      </c>
    </row>
    <row r="124" spans="1:21" hidden="1" outlineLevel="2" x14ac:dyDescent="0.25">
      <c r="A124" s="380" t="str">
        <f t="shared" si="113"/>
        <v>76400000</v>
      </c>
      <c r="B124" s="23" t="s">
        <v>451</v>
      </c>
      <c r="C124" s="137"/>
      <c r="D124" s="351">
        <f t="shared" ca="1" si="114"/>
        <v>0</v>
      </c>
      <c r="E124" s="364">
        <f t="shared" ca="1" si="115"/>
        <v>0</v>
      </c>
      <c r="F124" s="277">
        <f t="shared" ca="1" si="116"/>
        <v>0</v>
      </c>
      <c r="G124" s="194">
        <f t="shared" ca="1" si="117"/>
        <v>0</v>
      </c>
      <c r="H124" s="195" t="str">
        <f t="shared" ca="1" si="109"/>
        <v/>
      </c>
      <c r="I124" s="304">
        <f t="shared" ca="1" si="118"/>
        <v>0</v>
      </c>
      <c r="J124" s="193"/>
      <c r="K124" s="352">
        <f t="shared" ca="1" si="119"/>
        <v>0</v>
      </c>
      <c r="L124" s="367">
        <f t="shared" ca="1" si="120"/>
        <v>0</v>
      </c>
      <c r="M124" s="286">
        <f t="shared" ca="1" si="121"/>
        <v>0</v>
      </c>
      <c r="N124" s="194">
        <f t="shared" ca="1" si="122"/>
        <v>0</v>
      </c>
      <c r="O124" s="195" t="str">
        <f t="shared" ca="1" si="110"/>
        <v/>
      </c>
      <c r="P124" s="304">
        <f t="shared" ca="1" si="123"/>
        <v>0</v>
      </c>
      <c r="Q124" s="131"/>
      <c r="R124" s="357">
        <f t="shared" ca="1" si="124"/>
        <v>0</v>
      </c>
      <c r="S124" s="61" t="str">
        <f t="shared" ca="1" si="111"/>
        <v/>
      </c>
      <c r="T124" s="41">
        <f t="shared" ca="1" si="125"/>
        <v>0</v>
      </c>
      <c r="U124" s="16" t="str">
        <f t="shared" ca="1" si="112"/>
        <v>NC</v>
      </c>
    </row>
    <row r="125" spans="1:21" hidden="1" outlineLevel="2" x14ac:dyDescent="0.25">
      <c r="A125" s="380" t="str">
        <f t="shared" si="113"/>
        <v>77151000</v>
      </c>
      <c r="B125" s="23" t="s">
        <v>409</v>
      </c>
      <c r="C125" s="137"/>
      <c r="D125" s="351">
        <f t="shared" ca="1" si="114"/>
        <v>0</v>
      </c>
      <c r="E125" s="364">
        <f t="shared" ca="1" si="115"/>
        <v>0</v>
      </c>
      <c r="F125" s="277">
        <f t="shared" ca="1" si="116"/>
        <v>0</v>
      </c>
      <c r="G125" s="194">
        <f t="shared" ca="1" si="117"/>
        <v>0</v>
      </c>
      <c r="H125" s="195" t="str">
        <f t="shared" ca="1" si="109"/>
        <v/>
      </c>
      <c r="I125" s="304">
        <f t="shared" ca="1" si="118"/>
        <v>0</v>
      </c>
      <c r="J125" s="193"/>
      <c r="K125" s="352">
        <f t="shared" ca="1" si="119"/>
        <v>0</v>
      </c>
      <c r="L125" s="367">
        <f t="shared" ca="1" si="120"/>
        <v>0</v>
      </c>
      <c r="M125" s="286">
        <f t="shared" ca="1" si="121"/>
        <v>0</v>
      </c>
      <c r="N125" s="194">
        <f t="shared" ca="1" si="122"/>
        <v>0</v>
      </c>
      <c r="O125" s="195" t="str">
        <f t="shared" ca="1" si="110"/>
        <v/>
      </c>
      <c r="P125" s="304">
        <f t="shared" ca="1" si="123"/>
        <v>0</v>
      </c>
      <c r="Q125" s="131"/>
      <c r="R125" s="357">
        <f t="shared" ca="1" si="124"/>
        <v>0</v>
      </c>
      <c r="S125" s="61" t="str">
        <f t="shared" ca="1" si="111"/>
        <v/>
      </c>
      <c r="T125" s="41">
        <f t="shared" ca="1" si="125"/>
        <v>0</v>
      </c>
      <c r="U125" s="16" t="str">
        <f t="shared" ca="1" si="112"/>
        <v>NC</v>
      </c>
    </row>
    <row r="126" spans="1:21" hidden="1" outlineLevel="2" x14ac:dyDescent="0.25">
      <c r="A126" s="380" t="str">
        <f t="shared" si="113"/>
        <v>77152000</v>
      </c>
      <c r="B126" s="23" t="s">
        <v>410</v>
      </c>
      <c r="C126" s="137"/>
      <c r="D126" s="351">
        <f t="shared" ca="1" si="114"/>
        <v>0</v>
      </c>
      <c r="E126" s="364">
        <f t="shared" ca="1" si="115"/>
        <v>0</v>
      </c>
      <c r="F126" s="277">
        <f t="shared" ca="1" si="116"/>
        <v>0</v>
      </c>
      <c r="G126" s="194">
        <f t="shared" ca="1" si="117"/>
        <v>0</v>
      </c>
      <c r="H126" s="195" t="str">
        <f t="shared" ca="1" si="109"/>
        <v/>
      </c>
      <c r="I126" s="304">
        <f t="shared" ca="1" si="118"/>
        <v>0</v>
      </c>
      <c r="J126" s="193"/>
      <c r="K126" s="352">
        <f t="shared" ca="1" si="119"/>
        <v>0</v>
      </c>
      <c r="L126" s="367">
        <f t="shared" ca="1" si="120"/>
        <v>0</v>
      </c>
      <c r="M126" s="286">
        <f t="shared" ca="1" si="121"/>
        <v>0</v>
      </c>
      <c r="N126" s="194">
        <f t="shared" ca="1" si="122"/>
        <v>0</v>
      </c>
      <c r="O126" s="195" t="str">
        <f t="shared" ca="1" si="110"/>
        <v/>
      </c>
      <c r="P126" s="304">
        <f t="shared" ca="1" si="123"/>
        <v>0</v>
      </c>
      <c r="Q126" s="131"/>
      <c r="R126" s="357">
        <f t="shared" ca="1" si="124"/>
        <v>0</v>
      </c>
      <c r="S126" s="61" t="str">
        <f t="shared" ca="1" si="111"/>
        <v/>
      </c>
      <c r="T126" s="41">
        <f t="shared" ca="1" si="125"/>
        <v>0</v>
      </c>
      <c r="U126" s="16" t="str">
        <f t="shared" ca="1" si="112"/>
        <v>NC</v>
      </c>
    </row>
    <row r="127" spans="1:21" hidden="1" outlineLevel="2" x14ac:dyDescent="0.25">
      <c r="A127" s="380" t="str">
        <f t="shared" si="113"/>
        <v>77154000</v>
      </c>
      <c r="B127" s="23" t="s">
        <v>452</v>
      </c>
      <c r="C127" s="137"/>
      <c r="D127" s="351">
        <f t="shared" ca="1" si="114"/>
        <v>0</v>
      </c>
      <c r="E127" s="364">
        <f t="shared" ca="1" si="115"/>
        <v>0</v>
      </c>
      <c r="F127" s="277">
        <f t="shared" ca="1" si="116"/>
        <v>0</v>
      </c>
      <c r="G127" s="194">
        <f t="shared" ca="1" si="117"/>
        <v>0</v>
      </c>
      <c r="H127" s="195" t="str">
        <f t="shared" ca="1" si="109"/>
        <v/>
      </c>
      <c r="I127" s="304">
        <f t="shared" ca="1" si="118"/>
        <v>0</v>
      </c>
      <c r="J127" s="193"/>
      <c r="K127" s="352">
        <f t="shared" ca="1" si="119"/>
        <v>0</v>
      </c>
      <c r="L127" s="367">
        <f t="shared" ca="1" si="120"/>
        <v>0</v>
      </c>
      <c r="M127" s="286">
        <f t="shared" ca="1" si="121"/>
        <v>0</v>
      </c>
      <c r="N127" s="194">
        <f t="shared" ca="1" si="122"/>
        <v>0</v>
      </c>
      <c r="O127" s="195" t="str">
        <f t="shared" ca="1" si="110"/>
        <v/>
      </c>
      <c r="P127" s="304">
        <f t="shared" ca="1" si="123"/>
        <v>0</v>
      </c>
      <c r="Q127" s="131"/>
      <c r="R127" s="357">
        <f t="shared" ca="1" si="124"/>
        <v>0</v>
      </c>
      <c r="S127" s="61" t="str">
        <f t="shared" ref="S127:S135" ca="1" si="126">IF(OR($K127=0,$R127=0),"",IFERROR($K127/$R127,0))</f>
        <v/>
      </c>
      <c r="T127" s="41">
        <f t="shared" ca="1" si="125"/>
        <v>0</v>
      </c>
      <c r="U127" s="16" t="str">
        <f t="shared" ca="1" si="112"/>
        <v>NC</v>
      </c>
    </row>
    <row r="128" spans="1:21" hidden="1" outlineLevel="2" x14ac:dyDescent="0.25">
      <c r="A128" s="380" t="str">
        <f t="shared" si="113"/>
        <v>77185000</v>
      </c>
      <c r="B128" s="23" t="s">
        <v>411</v>
      </c>
      <c r="C128" s="137"/>
      <c r="D128" s="351">
        <f t="shared" ca="1" si="114"/>
        <v>0</v>
      </c>
      <c r="E128" s="364">
        <f t="shared" ca="1" si="115"/>
        <v>0</v>
      </c>
      <c r="F128" s="277">
        <f t="shared" ref="F128:F147" ca="1" si="127">$D128-$E128</f>
        <v>0</v>
      </c>
      <c r="G128" s="194">
        <f t="shared" ca="1" si="117"/>
        <v>0</v>
      </c>
      <c r="H128" s="195" t="str">
        <f t="shared" ca="1" si="109"/>
        <v/>
      </c>
      <c r="I128" s="304">
        <f t="shared" ca="1" si="118"/>
        <v>0</v>
      </c>
      <c r="J128" s="193"/>
      <c r="K128" s="352">
        <f t="shared" ca="1" si="119"/>
        <v>0</v>
      </c>
      <c r="L128" s="367">
        <f t="shared" ca="1" si="120"/>
        <v>0</v>
      </c>
      <c r="M128" s="286">
        <f t="shared" ref="M128:M135" ca="1" si="128">$K128-$L128</f>
        <v>0</v>
      </c>
      <c r="N128" s="194">
        <f t="shared" ca="1" si="122"/>
        <v>0</v>
      </c>
      <c r="O128" s="195" t="str">
        <f t="shared" ca="1" si="110"/>
        <v/>
      </c>
      <c r="P128" s="304">
        <f t="shared" ca="1" si="123"/>
        <v>0</v>
      </c>
      <c r="Q128" s="131"/>
      <c r="R128" s="357">
        <f t="shared" ca="1" si="124"/>
        <v>0</v>
      </c>
      <c r="S128" s="61" t="str">
        <f t="shared" ca="1" si="126"/>
        <v/>
      </c>
      <c r="T128" s="41">
        <f t="shared" ca="1" si="125"/>
        <v>0</v>
      </c>
      <c r="U128" s="16" t="str">
        <f t="shared" ca="1" si="112"/>
        <v>NC</v>
      </c>
    </row>
    <row r="129" spans="1:21" hidden="1" outlineLevel="2" x14ac:dyDescent="0.25">
      <c r="A129" s="380" t="str">
        <f t="shared" si="113"/>
        <v>77710000</v>
      </c>
      <c r="B129" s="23" t="s">
        <v>412</v>
      </c>
      <c r="C129" s="137"/>
      <c r="D129" s="351">
        <f t="shared" ca="1" si="114"/>
        <v>0</v>
      </c>
      <c r="E129" s="364">
        <f t="shared" ca="1" si="115"/>
        <v>0</v>
      </c>
      <c r="F129" s="277">
        <f t="shared" ca="1" si="127"/>
        <v>0</v>
      </c>
      <c r="G129" s="194">
        <f t="shared" ca="1" si="117"/>
        <v>0</v>
      </c>
      <c r="H129" s="195" t="str">
        <f t="shared" ca="1" si="109"/>
        <v/>
      </c>
      <c r="I129" s="304">
        <f t="shared" ca="1" si="118"/>
        <v>0</v>
      </c>
      <c r="J129" s="193"/>
      <c r="K129" s="352">
        <f t="shared" ca="1" si="119"/>
        <v>0</v>
      </c>
      <c r="L129" s="367">
        <f t="shared" ca="1" si="120"/>
        <v>0</v>
      </c>
      <c r="M129" s="286">
        <f t="shared" ca="1" si="128"/>
        <v>0</v>
      </c>
      <c r="N129" s="194">
        <f t="shared" ca="1" si="122"/>
        <v>0</v>
      </c>
      <c r="O129" s="195" t="str">
        <f t="shared" ca="1" si="110"/>
        <v/>
      </c>
      <c r="P129" s="304">
        <f t="shared" ca="1" si="123"/>
        <v>0</v>
      </c>
      <c r="Q129" s="131"/>
      <c r="R129" s="357">
        <f t="shared" ca="1" si="124"/>
        <v>0</v>
      </c>
      <c r="S129" s="61" t="str">
        <f t="shared" ca="1" si="126"/>
        <v/>
      </c>
      <c r="T129" s="41">
        <f t="shared" ca="1" si="125"/>
        <v>0</v>
      </c>
      <c r="U129" s="16" t="str">
        <f t="shared" ca="1" si="112"/>
        <v>NC</v>
      </c>
    </row>
    <row r="130" spans="1:21" hidden="1" outlineLevel="2" x14ac:dyDescent="0.25">
      <c r="A130" s="380" t="str">
        <f t="shared" si="113"/>
        <v>78150000</v>
      </c>
      <c r="B130" s="23" t="s">
        <v>413</v>
      </c>
      <c r="C130" s="137"/>
      <c r="D130" s="351">
        <f t="shared" ca="1" si="114"/>
        <v>0</v>
      </c>
      <c r="E130" s="364">
        <f t="shared" ca="1" si="115"/>
        <v>0</v>
      </c>
      <c r="F130" s="277">
        <f t="shared" ca="1" si="127"/>
        <v>0</v>
      </c>
      <c r="G130" s="194">
        <f t="shared" ca="1" si="117"/>
        <v>0</v>
      </c>
      <c r="H130" s="195" t="str">
        <f t="shared" ca="1" si="109"/>
        <v/>
      </c>
      <c r="I130" s="304">
        <f t="shared" ca="1" si="118"/>
        <v>0</v>
      </c>
      <c r="J130" s="193"/>
      <c r="K130" s="352">
        <f t="shared" ca="1" si="119"/>
        <v>0</v>
      </c>
      <c r="L130" s="367">
        <f t="shared" ca="1" si="120"/>
        <v>0</v>
      </c>
      <c r="M130" s="286">
        <f t="shared" ca="1" si="128"/>
        <v>0</v>
      </c>
      <c r="N130" s="194">
        <f t="shared" ca="1" si="122"/>
        <v>0</v>
      </c>
      <c r="O130" s="195" t="str">
        <f t="shared" ca="1" si="110"/>
        <v/>
      </c>
      <c r="P130" s="304">
        <f t="shared" ca="1" si="123"/>
        <v>0</v>
      </c>
      <c r="Q130" s="131"/>
      <c r="R130" s="357">
        <f t="shared" ca="1" si="124"/>
        <v>0</v>
      </c>
      <c r="S130" s="61" t="str">
        <f t="shared" ca="1" si="126"/>
        <v/>
      </c>
      <c r="T130" s="41">
        <f t="shared" ca="1" si="125"/>
        <v>0</v>
      </c>
      <c r="U130" s="16" t="str">
        <f t="shared" ca="1" si="112"/>
        <v>NC</v>
      </c>
    </row>
    <row r="131" spans="1:21" hidden="1" outlineLevel="2" x14ac:dyDescent="0.25">
      <c r="A131" s="380" t="str">
        <f t="shared" si="113"/>
        <v>78158000</v>
      </c>
      <c r="B131" s="23" t="s">
        <v>414</v>
      </c>
      <c r="C131" s="137"/>
      <c r="D131" s="351">
        <f t="shared" ca="1" si="114"/>
        <v>0</v>
      </c>
      <c r="E131" s="364">
        <f t="shared" ca="1" si="115"/>
        <v>0</v>
      </c>
      <c r="F131" s="277">
        <f t="shared" ca="1" si="127"/>
        <v>0</v>
      </c>
      <c r="G131" s="194">
        <f t="shared" ca="1" si="117"/>
        <v>0</v>
      </c>
      <c r="H131" s="195" t="str">
        <f t="shared" ca="1" si="109"/>
        <v/>
      </c>
      <c r="I131" s="304">
        <f t="shared" ca="1" si="118"/>
        <v>0</v>
      </c>
      <c r="J131" s="193"/>
      <c r="K131" s="352">
        <f t="shared" ca="1" si="119"/>
        <v>0</v>
      </c>
      <c r="L131" s="367">
        <f t="shared" ca="1" si="120"/>
        <v>0</v>
      </c>
      <c r="M131" s="286">
        <f t="shared" ca="1" si="128"/>
        <v>0</v>
      </c>
      <c r="N131" s="194">
        <f t="shared" ca="1" si="122"/>
        <v>0</v>
      </c>
      <c r="O131" s="195" t="str">
        <f t="shared" ca="1" si="110"/>
        <v/>
      </c>
      <c r="P131" s="304">
        <f t="shared" ca="1" si="123"/>
        <v>0</v>
      </c>
      <c r="Q131" s="131"/>
      <c r="R131" s="357">
        <f t="shared" ca="1" si="124"/>
        <v>0</v>
      </c>
      <c r="S131" s="61" t="str">
        <f t="shared" ca="1" si="126"/>
        <v/>
      </c>
      <c r="T131" s="41">
        <f t="shared" ca="1" si="125"/>
        <v>0</v>
      </c>
      <c r="U131" s="16" t="str">
        <f t="shared" ca="1" si="112"/>
        <v>NC</v>
      </c>
    </row>
    <row r="132" spans="1:21" hidden="1" outlineLevel="2" x14ac:dyDescent="0.25">
      <c r="A132" s="380" t="str">
        <f t="shared" si="113"/>
        <v>78174000</v>
      </c>
      <c r="B132" s="23" t="s">
        <v>453</v>
      </c>
      <c r="C132" s="137"/>
      <c r="D132" s="351">
        <f t="shared" ca="1" si="114"/>
        <v>0</v>
      </c>
      <c r="E132" s="364">
        <f t="shared" ca="1" si="115"/>
        <v>0</v>
      </c>
      <c r="F132" s="277">
        <f t="shared" ca="1" si="127"/>
        <v>0</v>
      </c>
      <c r="G132" s="194">
        <f t="shared" ca="1" si="117"/>
        <v>0</v>
      </c>
      <c r="H132" s="195" t="str">
        <f t="shared" ca="1" si="109"/>
        <v/>
      </c>
      <c r="I132" s="304">
        <f t="shared" ca="1" si="118"/>
        <v>0</v>
      </c>
      <c r="J132" s="193"/>
      <c r="K132" s="352">
        <f t="shared" ca="1" si="119"/>
        <v>0</v>
      </c>
      <c r="L132" s="367">
        <f t="shared" ca="1" si="120"/>
        <v>0</v>
      </c>
      <c r="M132" s="286">
        <f t="shared" ca="1" si="128"/>
        <v>0</v>
      </c>
      <c r="N132" s="194">
        <f t="shared" ca="1" si="122"/>
        <v>0</v>
      </c>
      <c r="O132" s="195" t="str">
        <f t="shared" ca="1" si="110"/>
        <v/>
      </c>
      <c r="P132" s="304">
        <f t="shared" ca="1" si="123"/>
        <v>0</v>
      </c>
      <c r="Q132" s="131"/>
      <c r="R132" s="357">
        <f t="shared" ca="1" si="124"/>
        <v>0</v>
      </c>
      <c r="S132" s="61" t="str">
        <f t="shared" ca="1" si="126"/>
        <v/>
      </c>
      <c r="T132" s="41">
        <f t="shared" ca="1" si="125"/>
        <v>0</v>
      </c>
      <c r="U132" s="16" t="str">
        <f t="shared" ca="1" si="112"/>
        <v>NC</v>
      </c>
    </row>
    <row r="133" spans="1:21" hidden="1" outlineLevel="2" x14ac:dyDescent="0.25">
      <c r="A133" s="380" t="str">
        <f t="shared" si="113"/>
        <v>78174110</v>
      </c>
      <c r="B133" s="23" t="s">
        <v>415</v>
      </c>
      <c r="C133" s="137"/>
      <c r="D133" s="351">
        <f t="shared" ca="1" si="114"/>
        <v>0</v>
      </c>
      <c r="E133" s="364">
        <f t="shared" ca="1" si="115"/>
        <v>0</v>
      </c>
      <c r="F133" s="277">
        <f t="shared" ca="1" si="127"/>
        <v>0</v>
      </c>
      <c r="G133" s="194">
        <f t="shared" ca="1" si="117"/>
        <v>0</v>
      </c>
      <c r="H133" s="195" t="str">
        <f t="shared" ca="1" si="109"/>
        <v/>
      </c>
      <c r="I133" s="304">
        <f t="shared" ca="1" si="118"/>
        <v>0</v>
      </c>
      <c r="J133" s="193"/>
      <c r="K133" s="352">
        <f t="shared" ca="1" si="119"/>
        <v>0</v>
      </c>
      <c r="L133" s="367">
        <f t="shared" ca="1" si="120"/>
        <v>0</v>
      </c>
      <c r="M133" s="286">
        <f t="shared" ca="1" si="128"/>
        <v>0</v>
      </c>
      <c r="N133" s="194">
        <f t="shared" ca="1" si="122"/>
        <v>0</v>
      </c>
      <c r="O133" s="195" t="str">
        <f t="shared" ca="1" si="110"/>
        <v/>
      </c>
      <c r="P133" s="304">
        <f t="shared" ca="1" si="123"/>
        <v>0</v>
      </c>
      <c r="Q133" s="131"/>
      <c r="R133" s="357">
        <f t="shared" ca="1" si="124"/>
        <v>0</v>
      </c>
      <c r="S133" s="61" t="str">
        <f t="shared" ca="1" si="126"/>
        <v/>
      </c>
      <c r="T133" s="41">
        <f t="shared" ca="1" si="125"/>
        <v>0</v>
      </c>
      <c r="U133" s="16" t="str">
        <f t="shared" ca="1" si="112"/>
        <v>NC</v>
      </c>
    </row>
    <row r="134" spans="1:21" hidden="1" outlineLevel="2" x14ac:dyDescent="0.25">
      <c r="A134" s="380" t="str">
        <f t="shared" ref="A134:A135" si="129">MID($B134,11,8)</f>
        <v>78174200</v>
      </c>
      <c r="B134" s="23" t="s">
        <v>416</v>
      </c>
      <c r="C134" s="137"/>
      <c r="D134" s="351">
        <f t="shared" ca="1" si="114"/>
        <v>0</v>
      </c>
      <c r="E134" s="364">
        <f t="shared" ca="1" si="115"/>
        <v>0</v>
      </c>
      <c r="F134" s="277">
        <f t="shared" ca="1" si="127"/>
        <v>0</v>
      </c>
      <c r="G134" s="194">
        <f t="shared" ca="1" si="117"/>
        <v>0</v>
      </c>
      <c r="H134" s="195" t="str">
        <f t="shared" ca="1" si="109"/>
        <v/>
      </c>
      <c r="I134" s="304">
        <f t="shared" ca="1" si="118"/>
        <v>0</v>
      </c>
      <c r="J134" s="193"/>
      <c r="K134" s="352">
        <f t="shared" ca="1" si="119"/>
        <v>0</v>
      </c>
      <c r="L134" s="367">
        <f t="shared" ca="1" si="120"/>
        <v>0</v>
      </c>
      <c r="M134" s="286">
        <f t="shared" ca="1" si="128"/>
        <v>0</v>
      </c>
      <c r="N134" s="194">
        <f t="shared" ca="1" si="122"/>
        <v>0</v>
      </c>
      <c r="O134" s="195" t="str">
        <f t="shared" ca="1" si="110"/>
        <v/>
      </c>
      <c r="P134" s="304">
        <f t="shared" ca="1" si="123"/>
        <v>0</v>
      </c>
      <c r="Q134" s="131"/>
      <c r="R134" s="357">
        <f t="shared" ca="1" si="124"/>
        <v>0</v>
      </c>
      <c r="S134" s="61" t="str">
        <f t="shared" ca="1" si="126"/>
        <v/>
      </c>
      <c r="T134" s="41">
        <f t="shared" ca="1" si="125"/>
        <v>0</v>
      </c>
      <c r="U134" s="16" t="str">
        <f t="shared" ca="1" si="112"/>
        <v>NC</v>
      </c>
    </row>
    <row r="135" spans="1:21" hidden="1" outlineLevel="2" x14ac:dyDescent="0.25">
      <c r="A135" s="380" t="str">
        <f t="shared" si="129"/>
        <v>79100000</v>
      </c>
      <c r="B135" s="24" t="s">
        <v>417</v>
      </c>
      <c r="C135" s="137"/>
      <c r="D135" s="353">
        <f t="shared" ca="1" si="114"/>
        <v>0</v>
      </c>
      <c r="E135" s="365">
        <f t="shared" ca="1" si="115"/>
        <v>0</v>
      </c>
      <c r="F135" s="278">
        <f t="shared" ca="1" si="127"/>
        <v>0</v>
      </c>
      <c r="G135" s="196">
        <f t="shared" ca="1" si="117"/>
        <v>0</v>
      </c>
      <c r="H135" s="197" t="str">
        <f t="shared" ca="1" si="109"/>
        <v/>
      </c>
      <c r="I135" s="305">
        <f t="shared" ca="1" si="118"/>
        <v>0</v>
      </c>
      <c r="J135" s="193"/>
      <c r="K135" s="354">
        <f t="shared" ca="1" si="119"/>
        <v>0</v>
      </c>
      <c r="L135" s="368">
        <f t="shared" ca="1" si="120"/>
        <v>0</v>
      </c>
      <c r="M135" s="323">
        <f t="shared" ca="1" si="128"/>
        <v>0</v>
      </c>
      <c r="N135" s="196">
        <f t="shared" ca="1" si="122"/>
        <v>0</v>
      </c>
      <c r="O135" s="197" t="str">
        <f t="shared" ca="1" si="110"/>
        <v/>
      </c>
      <c r="P135" s="305">
        <f t="shared" ca="1" si="123"/>
        <v>0</v>
      </c>
      <c r="Q135" s="131"/>
      <c r="R135" s="358">
        <f t="shared" ca="1" si="124"/>
        <v>0</v>
      </c>
      <c r="S135" s="62" t="str">
        <f t="shared" ca="1" si="126"/>
        <v/>
      </c>
      <c r="T135" s="43">
        <f t="shared" ca="1" si="125"/>
        <v>0</v>
      </c>
      <c r="U135" s="16" t="str">
        <f t="shared" ca="1" si="112"/>
        <v>NC</v>
      </c>
    </row>
    <row r="136" spans="1:21" ht="6" customHeight="1" x14ac:dyDescent="0.25">
      <c r="B136" s="138"/>
      <c r="D136" s="138"/>
      <c r="E136" s="138"/>
      <c r="F136" s="279"/>
      <c r="G136" s="138"/>
      <c r="H136" s="138"/>
      <c r="I136" s="279"/>
      <c r="K136" s="138"/>
      <c r="L136" s="138"/>
      <c r="M136" s="279"/>
      <c r="N136" s="138"/>
      <c r="O136" s="138"/>
      <c r="P136" s="332"/>
      <c r="Q136" s="128"/>
      <c r="R136" s="80"/>
      <c r="S136" s="138"/>
      <c r="T136" s="139"/>
    </row>
    <row r="137" spans="1:21" ht="15" customHeight="1" collapsed="1" x14ac:dyDescent="0.25">
      <c r="B137" s="25" t="s">
        <v>483</v>
      </c>
      <c r="C137" s="119"/>
      <c r="D137" s="26">
        <f ca="1">SUBTOTAL(9,D$138:D$142)-D$143</f>
        <v>0</v>
      </c>
      <c r="E137" s="82">
        <f ca="1">SUBTOTAL(9,E$138:E$142)-E$143</f>
        <v>0</v>
      </c>
      <c r="F137" s="275">
        <f ca="1">SUBTOTAL(9,F$138:F$142)-F$143</f>
        <v>0</v>
      </c>
      <c r="G137" s="28">
        <f ca="1">SUBTOTAL(9,G$138:G$142)-G$143</f>
        <v>0</v>
      </c>
      <c r="H137" s="29" t="str">
        <f t="shared" ref="H137:H145" ca="1" si="130">IF(OR($D137=0,$G137=0),"",IFERROR($D137/$G137,0))</f>
        <v/>
      </c>
      <c r="I137" s="302">
        <f ca="1">SUBTOTAL(9,I$138:I$142)-I$143</f>
        <v>0</v>
      </c>
      <c r="J137" s="120"/>
      <c r="K137" s="69">
        <f ca="1">SUBTOTAL(9,K$138:K$142)-K$143</f>
        <v>0</v>
      </c>
      <c r="L137" s="28">
        <f ca="1">SUBTOTAL(9,L$138:L$142)-L$143</f>
        <v>0</v>
      </c>
      <c r="M137" s="310">
        <f ca="1">SUBTOTAL(9,M$138:M$142)-M$143</f>
        <v>0</v>
      </c>
      <c r="N137" s="28">
        <f ca="1">SUBTOTAL(9,N$138:N$142)-N$143</f>
        <v>0</v>
      </c>
      <c r="O137" s="208" t="str">
        <f t="shared" ref="O137:O138" ca="1" si="131">IF(OR($D137=0,$G137=0),"",IFERROR($D137/$G137,0))</f>
        <v/>
      </c>
      <c r="P137" s="293">
        <f ca="1">SUBTOTAL(9,P$138:P$142)-P$143</f>
        <v>0</v>
      </c>
      <c r="Q137" s="234"/>
      <c r="R137" s="145">
        <f ca="1">SUBTOTAL(9,R$138:R$142)</f>
        <v>0</v>
      </c>
      <c r="S137" s="70" t="str">
        <f t="shared" ref="S137:S145" ca="1" si="132">IF(OR($K137=0,$R137=0),"",IFERROR($K137/$R137,0))</f>
        <v/>
      </c>
      <c r="T137" s="57">
        <f ca="1">SUBTOTAL(9,T$138:T$142)+T$143</f>
        <v>0</v>
      </c>
    </row>
    <row r="138" spans="1:21" ht="15" hidden="1" customHeight="1" outlineLevel="1" x14ac:dyDescent="0.25">
      <c r="B138" s="199" t="s">
        <v>445</v>
      </c>
      <c r="C138" s="129"/>
      <c r="D138" s="202">
        <f ca="1">SUBTOTAL(9,D$139:D$142)</f>
        <v>0</v>
      </c>
      <c r="E138" s="203">
        <f ca="1">SUBTOTAL(9,E$139:E$142)</f>
        <v>0</v>
      </c>
      <c r="F138" s="280">
        <f ca="1">SUBTOTAL(9,F$139:F$142)</f>
        <v>0</v>
      </c>
      <c r="G138" s="203">
        <f ca="1">SUBTOTAL(9,G$139:G$142)</f>
        <v>0</v>
      </c>
      <c r="H138" s="204" t="str">
        <f t="shared" ca="1" si="130"/>
        <v/>
      </c>
      <c r="I138" s="306">
        <f ca="1">SUBTOTAL(9,I$139:I$142)</f>
        <v>0</v>
      </c>
      <c r="J138" s="124"/>
      <c r="K138" s="202">
        <f ca="1">SUBTOTAL(9,K$139:K$142)</f>
        <v>0</v>
      </c>
      <c r="L138" s="203">
        <f ca="1">SUBTOTAL(9,L$139:L$142)</f>
        <v>0</v>
      </c>
      <c r="M138" s="280">
        <f ca="1">SUBTOTAL(9,M$139:M$142)</f>
        <v>0</v>
      </c>
      <c r="N138" s="203">
        <f ca="1">SUBTOTAL(9,N$139:N$142)</f>
        <v>0</v>
      </c>
      <c r="O138" s="209" t="str">
        <f t="shared" ca="1" si="131"/>
        <v/>
      </c>
      <c r="P138" s="306">
        <f ca="1">SUBTOTAL(9,P$139:P$142)</f>
        <v>0</v>
      </c>
      <c r="R138" s="205">
        <f ca="1">SUBTOTAL(9,R$139:R$142)</f>
        <v>0</v>
      </c>
      <c r="S138" s="207" t="str">
        <f t="shared" ca="1" si="132"/>
        <v/>
      </c>
      <c r="T138" s="206">
        <f ca="1">SUBTOTAL(9,T$139:T$145)</f>
        <v>0</v>
      </c>
    </row>
    <row r="139" spans="1:21" ht="15" hidden="1" customHeight="1" outlineLevel="1" x14ac:dyDescent="0.25">
      <c r="A139" s="380" t="str">
        <f t="shared" ref="A139:A145" si="133">MID($B139,11,8)</f>
        <v>60622080</v>
      </c>
      <c r="B139" s="130" t="s">
        <v>454</v>
      </c>
      <c r="C139" s="109"/>
      <c r="D139" s="213">
        <f t="shared" ref="D139:D142" ca="1" si="134">SUMIFS(MOIS_REEL,INDIRECT("MOIS_"&amp;$K$2),$D$2,MOIS_COMPTE,$A139)</f>
        <v>0</v>
      </c>
      <c r="E139" s="142">
        <f t="shared" ref="E139:E142" ca="1" si="135">SUMIFS(MOIS_REEL_OLD,INDIRECT("MOIS_"&amp;$K$2&amp;"_OLD"),$D$2,MOIS_COMPTE_OLD,$A139)</f>
        <v>0</v>
      </c>
      <c r="F139" s="281">
        <f t="shared" ref="F139:F145" ca="1" si="136">$D139-$E139</f>
        <v>0</v>
      </c>
      <c r="G139" s="142">
        <f t="shared" ref="G139:G145" ca="1" si="137">SUMIFS(OFFSET(REF_DECALER,,MATCH($D$3,BP_PLAGE_MOIS,0),COUNTBLANK(BP_MATRICE),),INDIRECT("BP_"&amp;$K$2),$D$2,BP_COMPTE,$A139)</f>
        <v>0</v>
      </c>
      <c r="H139" s="40" t="str">
        <f t="shared" ca="1" si="130"/>
        <v/>
      </c>
      <c r="I139" s="307">
        <f t="shared" ref="I139:I145" ca="1" si="138">$D139-$G139</f>
        <v>0</v>
      </c>
      <c r="J139" s="136"/>
      <c r="K139" s="213">
        <f t="shared" ref="K139:K142" ca="1" si="139">SUMIFS(CUMUL_REEL,INDIRECT("CUMUL_"&amp;$K$2),$D$2,CUMUL_COMPTE,$A139)</f>
        <v>0</v>
      </c>
      <c r="L139" s="142">
        <f t="shared" ref="L139:L142" ca="1" si="140">SUMIFS(CUMUL_REEL_OLD,INDIRECT("CUMUL_"&amp;$K$2&amp;"_OLD"),$D$2,CUMUL_COMPTE_OLD,$A139)</f>
        <v>0</v>
      </c>
      <c r="M139" s="281">
        <f t="shared" ref="M139:M145" ca="1" si="141">$K139-$L139</f>
        <v>0</v>
      </c>
      <c r="N139" s="142">
        <f t="shared" ref="N139:N145" ca="1" si="142">SUMIFS(BP_CUMUL,INDIRECT("BP_"&amp;$K$2),$D$2,BP_COMPTE,$A139)</f>
        <v>0</v>
      </c>
      <c r="O139" s="216" t="str">
        <f t="shared" ca="1" si="110"/>
        <v/>
      </c>
      <c r="P139" s="307">
        <f t="shared" ref="P139:P145" ca="1" si="143">$K139-$N139</f>
        <v>0</v>
      </c>
      <c r="Q139" s="131"/>
      <c r="R139" s="134">
        <f t="shared" ref="R139:R145" ca="1" si="144">SUMIFS(BP_TOTAL,INDIRECT("BP_"&amp;$K$2),$D$2,BP_COMPTE,$A139)</f>
        <v>0</v>
      </c>
      <c r="S139" s="61" t="str">
        <f t="shared" ca="1" si="132"/>
        <v/>
      </c>
      <c r="T139" s="132">
        <f ca="1">-($K139-$R139)</f>
        <v>0</v>
      </c>
    </row>
    <row r="140" spans="1:21" ht="15" hidden="1" customHeight="1" outlineLevel="1" x14ac:dyDescent="0.25">
      <c r="A140" s="380" t="str">
        <f t="shared" si="133"/>
        <v>60623080</v>
      </c>
      <c r="B140" s="130" t="s">
        <v>455</v>
      </c>
      <c r="C140" s="109"/>
      <c r="D140" s="213">
        <f t="shared" ca="1" si="134"/>
        <v>0</v>
      </c>
      <c r="E140" s="142">
        <f t="shared" ca="1" si="135"/>
        <v>0</v>
      </c>
      <c r="F140" s="281">
        <f t="shared" ca="1" si="136"/>
        <v>0</v>
      </c>
      <c r="G140" s="142">
        <f t="shared" ca="1" si="137"/>
        <v>0</v>
      </c>
      <c r="H140" s="40" t="str">
        <f t="shared" ca="1" si="130"/>
        <v/>
      </c>
      <c r="I140" s="307">
        <f t="shared" ca="1" si="138"/>
        <v>0</v>
      </c>
      <c r="J140" s="136"/>
      <c r="K140" s="213">
        <f t="shared" ca="1" si="139"/>
        <v>0</v>
      </c>
      <c r="L140" s="142">
        <f t="shared" ca="1" si="140"/>
        <v>0</v>
      </c>
      <c r="M140" s="281">
        <f t="shared" ca="1" si="141"/>
        <v>0</v>
      </c>
      <c r="N140" s="142">
        <f t="shared" ca="1" si="142"/>
        <v>0</v>
      </c>
      <c r="O140" s="216" t="str">
        <f t="shared" ca="1" si="110"/>
        <v/>
      </c>
      <c r="P140" s="307">
        <f t="shared" ca="1" si="143"/>
        <v>0</v>
      </c>
      <c r="Q140" s="131"/>
      <c r="R140" s="134">
        <f t="shared" ca="1" si="144"/>
        <v>0</v>
      </c>
      <c r="S140" s="61" t="str">
        <f t="shared" ca="1" si="132"/>
        <v/>
      </c>
      <c r="T140" s="132">
        <f t="shared" ref="T140:T142" ca="1" si="145">-($K140-$R140)</f>
        <v>0</v>
      </c>
    </row>
    <row r="141" spans="1:21" ht="15" hidden="1" customHeight="1" outlineLevel="1" x14ac:dyDescent="0.25">
      <c r="A141" s="380" t="str">
        <f t="shared" si="133"/>
        <v>68121000</v>
      </c>
      <c r="B141" s="130" t="s">
        <v>456</v>
      </c>
      <c r="C141" s="109"/>
      <c r="D141" s="213">
        <f t="shared" ca="1" si="134"/>
        <v>0</v>
      </c>
      <c r="E141" s="142">
        <f t="shared" ca="1" si="135"/>
        <v>0</v>
      </c>
      <c r="F141" s="281">
        <f t="shared" ca="1" si="136"/>
        <v>0</v>
      </c>
      <c r="G141" s="142">
        <f t="shared" ca="1" si="137"/>
        <v>0</v>
      </c>
      <c r="H141" s="40" t="str">
        <f t="shared" ca="1" si="130"/>
        <v/>
      </c>
      <c r="I141" s="307">
        <f t="shared" ca="1" si="138"/>
        <v>0</v>
      </c>
      <c r="J141" s="136"/>
      <c r="K141" s="213">
        <f t="shared" ca="1" si="139"/>
        <v>0</v>
      </c>
      <c r="L141" s="142">
        <f t="shared" ca="1" si="140"/>
        <v>0</v>
      </c>
      <c r="M141" s="281">
        <f t="shared" ca="1" si="141"/>
        <v>0</v>
      </c>
      <c r="N141" s="142">
        <f t="shared" ca="1" si="142"/>
        <v>0</v>
      </c>
      <c r="O141" s="216" t="str">
        <f t="shared" ca="1" si="110"/>
        <v/>
      </c>
      <c r="P141" s="307">
        <f t="shared" ca="1" si="143"/>
        <v>0</v>
      </c>
      <c r="Q141" s="131"/>
      <c r="R141" s="134">
        <f t="shared" ca="1" si="144"/>
        <v>0</v>
      </c>
      <c r="S141" s="61" t="str">
        <f t="shared" ca="1" si="132"/>
        <v/>
      </c>
      <c r="T141" s="132">
        <f t="shared" ca="1" si="145"/>
        <v>0</v>
      </c>
    </row>
    <row r="142" spans="1:21" ht="15" hidden="1" customHeight="1" outlineLevel="1" x14ac:dyDescent="0.25">
      <c r="A142" s="380" t="str">
        <f t="shared" si="133"/>
        <v>60626080</v>
      </c>
      <c r="B142" s="130" t="s">
        <v>499</v>
      </c>
      <c r="C142" s="109"/>
      <c r="D142" s="213">
        <f t="shared" ca="1" si="134"/>
        <v>0</v>
      </c>
      <c r="E142" s="142">
        <f t="shared" ca="1" si="135"/>
        <v>0</v>
      </c>
      <c r="F142" s="281">
        <f t="shared" ca="1" si="136"/>
        <v>0</v>
      </c>
      <c r="G142" s="142">
        <f t="shared" ca="1" si="137"/>
        <v>0</v>
      </c>
      <c r="H142" s="40" t="str">
        <f t="shared" ca="1" si="130"/>
        <v/>
      </c>
      <c r="I142" s="307">
        <f t="shared" ca="1" si="138"/>
        <v>0</v>
      </c>
      <c r="J142" s="136"/>
      <c r="K142" s="213">
        <f t="shared" ca="1" si="139"/>
        <v>0</v>
      </c>
      <c r="L142" s="142">
        <f t="shared" ca="1" si="140"/>
        <v>0</v>
      </c>
      <c r="M142" s="281">
        <f t="shared" ca="1" si="141"/>
        <v>0</v>
      </c>
      <c r="N142" s="142">
        <f t="shared" ca="1" si="142"/>
        <v>0</v>
      </c>
      <c r="O142" s="216" t="str">
        <f t="shared" ca="1" si="110"/>
        <v/>
      </c>
      <c r="P142" s="307">
        <f t="shared" ca="1" si="143"/>
        <v>0</v>
      </c>
      <c r="Q142" s="131"/>
      <c r="R142" s="134">
        <f t="shared" ca="1" si="144"/>
        <v>0</v>
      </c>
      <c r="S142" s="61" t="str">
        <f t="shared" ca="1" si="132"/>
        <v/>
      </c>
      <c r="T142" s="132">
        <f t="shared" ca="1" si="145"/>
        <v>0</v>
      </c>
    </row>
    <row r="143" spans="1:21" ht="15" hidden="1" customHeight="1" outlineLevel="1" x14ac:dyDescent="0.25">
      <c r="B143" s="211" t="s">
        <v>445</v>
      </c>
      <c r="C143" s="109"/>
      <c r="D143" s="349">
        <f ca="1">SUBTOTAL(9,D$144:D$145)</f>
        <v>0</v>
      </c>
      <c r="E143" s="366">
        <f ca="1">SUBTOTAL(9,E$144:E$145)</f>
        <v>0</v>
      </c>
      <c r="F143" s="282">
        <f ca="1">SUBTOTAL(9,F$144:F$145)</f>
        <v>0</v>
      </c>
      <c r="G143" s="169">
        <f ca="1">SUBTOTAL(9,G$144:G$145)</f>
        <v>0</v>
      </c>
      <c r="H143" s="38" t="str">
        <f t="shared" ca="1" si="130"/>
        <v/>
      </c>
      <c r="I143" s="308">
        <f ca="1">SUBTOTAL(9,I$144:I$145)</f>
        <v>0</v>
      </c>
      <c r="J143" s="136"/>
      <c r="K143" s="349">
        <f ca="1">SUBTOTAL(9,K$144:K$145)</f>
        <v>0</v>
      </c>
      <c r="L143" s="366">
        <f ca="1">SUBTOTAL(9,L$144:L$145)</f>
        <v>0</v>
      </c>
      <c r="M143" s="282">
        <f ca="1">SUBTOTAL(9,M$144:M$145)</f>
        <v>0</v>
      </c>
      <c r="N143" s="169">
        <f ca="1">SUBTOTAL(9,N$144:N$145)</f>
        <v>0</v>
      </c>
      <c r="O143" s="217"/>
      <c r="P143" s="308">
        <f ca="1">SUBTOTAL(9,P$144:P$145)</f>
        <v>0</v>
      </c>
      <c r="Q143" s="131"/>
      <c r="R143" s="350">
        <f ca="1">SUBTOTAL(9,R$144:R$145)</f>
        <v>0</v>
      </c>
      <c r="S143" s="60" t="str">
        <f t="shared" ca="1" si="132"/>
        <v/>
      </c>
      <c r="T143" s="210">
        <f ca="1">SUBTOTAL(9,T$144:T$145)</f>
        <v>0</v>
      </c>
    </row>
    <row r="144" spans="1:21" ht="15" hidden="1" customHeight="1" outlineLevel="1" x14ac:dyDescent="0.25">
      <c r="A144" s="380" t="str">
        <f t="shared" si="133"/>
        <v>74840000</v>
      </c>
      <c r="B144" s="200" t="s">
        <v>457</v>
      </c>
      <c r="C144" s="109"/>
      <c r="D144" s="351">
        <f ca="1">-SUMIFS(MOIS_REEL,INDIRECT("MOIS_"&amp;$K$2),$D$2,MOIS_COMPTE,$A144)</f>
        <v>0</v>
      </c>
      <c r="E144" s="367">
        <f ca="1">-SUMIFS(MOIS_REEL_OLD,INDIRECT("MOIS_"&amp;$K$2&amp;"_OLD"),$D$2,MOIS_COMPTE_OLD,$A144)</f>
        <v>0</v>
      </c>
      <c r="F144" s="281">
        <f t="shared" ca="1" si="136"/>
        <v>0</v>
      </c>
      <c r="G144" s="142">
        <f t="shared" ca="1" si="137"/>
        <v>0</v>
      </c>
      <c r="H144" s="40" t="str">
        <f t="shared" ca="1" si="130"/>
        <v/>
      </c>
      <c r="I144" s="307">
        <f t="shared" ca="1" si="138"/>
        <v>0</v>
      </c>
      <c r="J144" s="136"/>
      <c r="K144" s="351">
        <f ca="1">-SUMIFS(CUMUL_REEL,INDIRECT("CUMUL_"&amp;$K$2),$D$2,CUMUL_COMPTE,$A144)</f>
        <v>0</v>
      </c>
      <c r="L144" s="367">
        <f ca="1">-SUMIFS(CUMUL_REEL_OLD,INDIRECT("CUMUL_"&amp;$K$2&amp;"_OLD"),$D$2,CUMUL_COMPTE_OLD,$A144)</f>
        <v>0</v>
      </c>
      <c r="M144" s="281">
        <f t="shared" ca="1" si="141"/>
        <v>0</v>
      </c>
      <c r="N144" s="142">
        <f t="shared" ca="1" si="142"/>
        <v>0</v>
      </c>
      <c r="O144" s="216" t="str">
        <f t="shared" ca="1" si="110"/>
        <v/>
      </c>
      <c r="P144" s="307">
        <f t="shared" ca="1" si="143"/>
        <v>0</v>
      </c>
      <c r="Q144" s="131"/>
      <c r="R144" s="352">
        <f t="shared" ca="1" si="144"/>
        <v>0</v>
      </c>
      <c r="S144" s="61" t="str">
        <f t="shared" ca="1" si="132"/>
        <v/>
      </c>
      <c r="T144" s="132">
        <f t="shared" ref="T144:T145" ca="1" si="146">($K144-$R144)</f>
        <v>0</v>
      </c>
    </row>
    <row r="145" spans="1:21" ht="15" hidden="1" customHeight="1" outlineLevel="1" x14ac:dyDescent="0.25">
      <c r="A145" s="380" t="str">
        <f t="shared" si="133"/>
        <v>77700000</v>
      </c>
      <c r="B145" s="201" t="s">
        <v>458</v>
      </c>
      <c r="C145" s="109"/>
      <c r="D145" s="353">
        <f ca="1">-SUMIFS(MOIS_REEL,INDIRECT("MOIS_"&amp;$K$2),$D$2,MOIS_COMPTE,$A145)</f>
        <v>0</v>
      </c>
      <c r="E145" s="368">
        <f ca="1">-SUMIFS(MOIS_REEL_OLD,INDIRECT("MOIS_"&amp;$K$2&amp;"_OLD"),$D$2,MOIS_COMPTE_OLD,$A145)</f>
        <v>0</v>
      </c>
      <c r="F145" s="283">
        <f t="shared" ca="1" si="136"/>
        <v>0</v>
      </c>
      <c r="G145" s="143">
        <f t="shared" ca="1" si="137"/>
        <v>0</v>
      </c>
      <c r="H145" s="42" t="str">
        <f t="shared" ca="1" si="130"/>
        <v/>
      </c>
      <c r="I145" s="309">
        <f t="shared" ca="1" si="138"/>
        <v>0</v>
      </c>
      <c r="J145" s="136"/>
      <c r="K145" s="353">
        <f ca="1">-SUMIFS(CUMUL_REEL,INDIRECT("CUMUL_"&amp;$K$2),$D$2,CUMUL_COMPTE,$A145)</f>
        <v>0</v>
      </c>
      <c r="L145" s="368">
        <f ca="1">-SUMIFS(CUMUL_REEL_OLD,INDIRECT("CUMUL_"&amp;$K$2&amp;"_OLD"),$D$2,CUMUL_COMPTE_OLD,$A145)</f>
        <v>0</v>
      </c>
      <c r="M145" s="283">
        <f t="shared" ca="1" si="141"/>
        <v>0</v>
      </c>
      <c r="N145" s="143">
        <f t="shared" ca="1" si="142"/>
        <v>0</v>
      </c>
      <c r="O145" s="218" t="str">
        <f t="shared" ca="1" si="110"/>
        <v/>
      </c>
      <c r="P145" s="309">
        <f t="shared" ca="1" si="143"/>
        <v>0</v>
      </c>
      <c r="Q145" s="131"/>
      <c r="R145" s="354">
        <f t="shared" ca="1" si="144"/>
        <v>0</v>
      </c>
      <c r="S145" s="62" t="str">
        <f t="shared" ca="1" si="132"/>
        <v/>
      </c>
      <c r="T145" s="133">
        <f t="shared" ca="1" si="146"/>
        <v>0</v>
      </c>
    </row>
    <row r="146" spans="1:21" ht="6" customHeight="1" x14ac:dyDescent="0.25">
      <c r="B146" s="128"/>
      <c r="D146" s="128"/>
      <c r="E146" s="128"/>
      <c r="F146" s="284"/>
      <c r="G146" s="128"/>
      <c r="H146" s="128"/>
      <c r="I146" s="284"/>
      <c r="K146" s="128"/>
      <c r="L146" s="128"/>
      <c r="M146" s="284"/>
      <c r="N146" s="128"/>
      <c r="O146" s="128"/>
      <c r="P146" s="333"/>
      <c r="R146" s="77"/>
      <c r="S146" s="128"/>
      <c r="T146" s="131"/>
    </row>
    <row r="147" spans="1:21" x14ac:dyDescent="0.25">
      <c r="B147" s="25" t="s">
        <v>493</v>
      </c>
      <c r="C147" s="119"/>
      <c r="D147" s="26">
        <f ca="1">+D$5+D$45+D$83+D$137</f>
        <v>1600</v>
      </c>
      <c r="E147" s="27">
        <f ca="1">+E$5+E$45+E$83+E$137</f>
        <v>1800</v>
      </c>
      <c r="F147" s="285">
        <f t="shared" ca="1" si="127"/>
        <v>-200</v>
      </c>
      <c r="G147" s="28">
        <f ca="1">+G$5+G$45+G$83+G$137</f>
        <v>1800</v>
      </c>
      <c r="H147" s="29">
        <f t="shared" ref="H147" ca="1" si="147">IF(OR($D147=0,$G147=0),"",IFERROR($D147/$G147,0))</f>
        <v>0.88888888888888884</v>
      </c>
      <c r="I147" s="302">
        <f t="shared" ca="1" si="118"/>
        <v>-200</v>
      </c>
      <c r="J147" s="120"/>
      <c r="K147" s="26">
        <f ca="1">+K$5+K$45+K$83+K$137</f>
        <v>2100</v>
      </c>
      <c r="L147" s="27">
        <f ca="1">+L$5+L$45+L$83+L$137</f>
        <v>19164.190000000002</v>
      </c>
      <c r="M147" s="310">
        <f ca="1">K$147-L$147</f>
        <v>-17064.190000000002</v>
      </c>
      <c r="N147" s="28">
        <f ca="1">+N$5+N$45+N$83+N$137</f>
        <v>10800</v>
      </c>
      <c r="O147" s="29">
        <f t="shared" ca="1" si="110"/>
        <v>0.19444444444444445</v>
      </c>
      <c r="P147" s="302">
        <f ca="1">K$147-N$147</f>
        <v>-8700</v>
      </c>
      <c r="Q147" s="234"/>
      <c r="R147" s="145">
        <f ca="1">+R$5+R$45+R$83</f>
        <v>21600</v>
      </c>
      <c r="S147" s="56">
        <f ca="1">IF(OR($K147=0,$R147=0),"",IFERROR($K147/$R147,0))</f>
        <v>9.7222222222222224E-2</v>
      </c>
      <c r="T147" s="57">
        <f ca="1">+T$5+T$45+T$83</f>
        <v>19500</v>
      </c>
      <c r="U147" s="16" t="str">
        <f t="shared" ref="U147:U149" ca="1" si="148">IF(AND(K147&gt;0,N147=0),"NON BUDGETE",IF(AND(K147=0,N147=0),"NC",IF(AND(T147&gt;0,P147&gt;0),"RISQUE",IF(AND(T147&gt;0,P147&lt;0),"OK","DEPASSE"))))</f>
        <v>OK</v>
      </c>
    </row>
    <row r="148" spans="1:21" ht="6" customHeight="1" x14ac:dyDescent="0.25">
      <c r="P148" s="334"/>
      <c r="R148" s="111"/>
    </row>
    <row r="149" spans="1:21" collapsed="1" x14ac:dyDescent="0.25">
      <c r="B149" s="147" t="s">
        <v>484</v>
      </c>
      <c r="C149" s="109"/>
      <c r="D149" s="371">
        <f ca="1">SUBTOTAL(9,D$150:D$157)</f>
        <v>0</v>
      </c>
      <c r="E149" s="372">
        <f ca="1">SUBTOTAL(9,E$150:E$157)</f>
        <v>0</v>
      </c>
      <c r="F149" s="287">
        <f ca="1">SUBTOTAL(9,F$150:F$157)</f>
        <v>0</v>
      </c>
      <c r="G149" s="372">
        <f ca="1">SUBTOTAL(9,G$150:G$157)</f>
        <v>0</v>
      </c>
      <c r="H149" s="373" t="str">
        <f ca="1">IF(OR($D149=0,$G149=0),"",IFERROR($D149/$G149,0))</f>
        <v/>
      </c>
      <c r="I149" s="302">
        <f ca="1">$D149-$G149</f>
        <v>0</v>
      </c>
      <c r="J149" s="140"/>
      <c r="K149" s="371">
        <f ca="1">SUBTOTAL(9,K$150:K$157)</f>
        <v>0</v>
      </c>
      <c r="L149" s="372">
        <f ca="1">SUBTOTAL(9,L$150:L$157)</f>
        <v>0</v>
      </c>
      <c r="M149" s="275">
        <f ca="1">SUBTOTAL(9,M$150:M$157)</f>
        <v>0</v>
      </c>
      <c r="N149" s="372">
        <f ca="1">SUBTOTAL(9,N$150:N$157)</f>
        <v>0</v>
      </c>
      <c r="O149" s="373" t="str">
        <f ca="1">IF(OR($K149=0,$N149=0),"",IFERROR($K149/$N149,0))</f>
        <v/>
      </c>
      <c r="P149" s="302">
        <f t="shared" ref="P149:P159" ca="1" si="149">$K149-$N149</f>
        <v>0</v>
      </c>
      <c r="Q149" s="140"/>
      <c r="R149" s="163">
        <f ca="1">SUBTOTAL(9,R$150:R$157)</f>
        <v>0</v>
      </c>
      <c r="S149" s="378" t="str">
        <f t="shared" ref="S149:S157" ca="1" si="150">IF(OR($K149=0,$R149=0),"",IFERROR($K149/$R149,0))</f>
        <v/>
      </c>
      <c r="T149" s="379">
        <f ca="1">SUBTOTAL(9,T$150:T$157)</f>
        <v>0</v>
      </c>
      <c r="U149" s="16" t="str">
        <f t="shared" ca="1" si="148"/>
        <v>NC</v>
      </c>
    </row>
    <row r="150" spans="1:21" hidden="1" outlineLevel="1" x14ac:dyDescent="0.25">
      <c r="B150" s="226" t="s">
        <v>469</v>
      </c>
      <c r="C150" s="109"/>
      <c r="D150" s="351">
        <f ca="1">SUBTOTAL(9,D$151:D$154)</f>
        <v>0</v>
      </c>
      <c r="E150" s="369">
        <f ca="1">SUBTOTAL(9,E$151:E$154)</f>
        <v>0</v>
      </c>
      <c r="F150" s="370">
        <f ca="1">SUBTOTAL(9,F$151:F$154)</f>
        <v>0</v>
      </c>
      <c r="G150" s="229">
        <f ca="1">SUBTOTAL(9,G$151:G$154)</f>
        <v>0</v>
      </c>
      <c r="H150" s="230" t="str">
        <f t="shared" ref="H150:H157" ca="1" si="151">IF(OR($D150=0,$G150=0),"",IFERROR($D150/$G150,0))</f>
        <v/>
      </c>
      <c r="I150" s="313">
        <f ca="1">SUBTOTAL(9,I$151:I$154)</f>
        <v>0</v>
      </c>
      <c r="J150" s="228"/>
      <c r="K150" s="374">
        <f ca="1">SUBTOTAL(9,K$151:K$154)</f>
        <v>0</v>
      </c>
      <c r="L150" s="369">
        <f ca="1">SUBTOTAL(9,L$151:L$154)</f>
        <v>0</v>
      </c>
      <c r="M150" s="336">
        <f ca="1">SUBTOTAL(9,M$151:M$154)</f>
        <v>0</v>
      </c>
      <c r="N150" s="229">
        <f ca="1">SUBTOTAL(9,N$151:N$154)</f>
        <v>0</v>
      </c>
      <c r="O150" s="230" t="str">
        <f t="shared" ref="O150:O157" ca="1" si="152">IF(OR($K150=0,$N150=0),"",IFERROR($K150/$N150,0))</f>
        <v/>
      </c>
      <c r="P150" s="313">
        <f ca="1">SUBTOTAL(9,P$151:P$154)</f>
        <v>0</v>
      </c>
      <c r="Q150" s="228"/>
      <c r="R150" s="375">
        <f ca="1">SUBTOTAL(9,R$151:R$154)</f>
        <v>0</v>
      </c>
      <c r="S150" s="376" t="str">
        <f t="shared" ca="1" si="150"/>
        <v/>
      </c>
      <c r="T150" s="377">
        <f ca="1">SUBTOTAL(9,T$151:T$154)</f>
        <v>0</v>
      </c>
    </row>
    <row r="151" spans="1:21" hidden="1" outlineLevel="1" x14ac:dyDescent="0.25">
      <c r="A151" s="380" t="str">
        <f t="shared" ref="A151:A157" si="153">MID($B151,11,8)</f>
        <v>73110000</v>
      </c>
      <c r="B151" s="227" t="s">
        <v>897</v>
      </c>
      <c r="C151" s="109"/>
      <c r="D151" s="352">
        <f t="shared" ref="D151:D157" ca="1" si="154">-SUMIFS(MOIS_REEL,INDIRECT("MOIS_"&amp;$K$2),$D$2,MOIS_COMPTE,$A151)</f>
        <v>0</v>
      </c>
      <c r="E151" s="367">
        <f t="shared" ref="E151:E157" ca="1" si="155">-SUMIFS(MOIS_REEL_OLD,INDIRECT("MOIS_"&amp;$K$2&amp;"_OLD"),$D$2,MOIS_COMPTE_OLD,$A151)</f>
        <v>0</v>
      </c>
      <c r="F151" s="286">
        <f t="shared" ref="F151:F157" ca="1" si="156">$D151-$E151</f>
        <v>0</v>
      </c>
      <c r="G151" s="194">
        <f t="shared" ref="G151:G157" ca="1" si="157">SUMIFS(OFFSET(REF_DECALER,,MATCH($D$3,BP_PLAGE_MOIS,0),COUNTBLANK(BP_MATRICE),),INDIRECT("BP_"&amp;$K$2),$D$2,BP_COMPTE,$A151)</f>
        <v>0</v>
      </c>
      <c r="H151" s="195" t="str">
        <f t="shared" ca="1" si="151"/>
        <v/>
      </c>
      <c r="I151" s="304">
        <f t="shared" ca="1" si="118"/>
        <v>0</v>
      </c>
      <c r="J151" s="198"/>
      <c r="K151" s="352">
        <f t="shared" ref="K151:K157" ca="1" si="158">-SUMIFS(CUMUL_REEL,INDIRECT("CUMUL_"&amp;$K$2),$D$2,CUMUL_COMPTE,$A151)</f>
        <v>0</v>
      </c>
      <c r="L151" s="367">
        <f t="shared" ref="L151:L157" ca="1" si="159">-SUMIFS(CUMUL_REEL_OLD,INDIRECT("CUMUL_"&amp;$K$2&amp;"_OLD"),$D$2,CUMUL_COMPTE_OLD,$A151)</f>
        <v>0</v>
      </c>
      <c r="M151" s="328">
        <f t="shared" ref="M151:M157" ca="1" si="160">$K151-$L151</f>
        <v>0</v>
      </c>
      <c r="N151" s="194">
        <f t="shared" ref="N151:N157" ca="1" si="161">SUMIFS(BP_CUMUL,INDIRECT("BP_"&amp;$K$2),$D$2,BP_COMPTE,$A151)</f>
        <v>0</v>
      </c>
      <c r="O151" s="195" t="str">
        <f t="shared" ca="1" si="152"/>
        <v/>
      </c>
      <c r="P151" s="304">
        <f t="shared" ca="1" si="149"/>
        <v>0</v>
      </c>
      <c r="Q151" s="128"/>
      <c r="R151" s="352">
        <f t="shared" ref="R151:R157" ca="1" si="162">SUMIFS(BP_TOTAL,INDIRECT("BP_"&amp;$K$2),$D$2,BP_COMPTE,$A151)</f>
        <v>0</v>
      </c>
      <c r="S151" s="61" t="str">
        <f t="shared" ca="1" si="150"/>
        <v/>
      </c>
      <c r="T151" s="41">
        <f t="shared" ref="T151:T157" ca="1" si="163">($K151-$R151)</f>
        <v>0</v>
      </c>
    </row>
    <row r="152" spans="1:21" hidden="1" outlineLevel="1" x14ac:dyDescent="0.25">
      <c r="A152" s="380" t="str">
        <f t="shared" si="153"/>
        <v>73121121</v>
      </c>
      <c r="B152" s="23" t="s">
        <v>898</v>
      </c>
      <c r="D152" s="352">
        <f t="shared" ca="1" si="154"/>
        <v>0</v>
      </c>
      <c r="E152" s="367">
        <f t="shared" ca="1" si="155"/>
        <v>0</v>
      </c>
      <c r="F152" s="286">
        <f t="shared" ca="1" si="156"/>
        <v>0</v>
      </c>
      <c r="G152" s="194">
        <f t="shared" ca="1" si="157"/>
        <v>0</v>
      </c>
      <c r="H152" s="195" t="str">
        <f t="shared" ca="1" si="151"/>
        <v/>
      </c>
      <c r="I152" s="304">
        <f t="shared" ca="1" si="118"/>
        <v>0</v>
      </c>
      <c r="J152" s="198"/>
      <c r="K152" s="352">
        <f t="shared" ca="1" si="158"/>
        <v>0</v>
      </c>
      <c r="L152" s="367">
        <f t="shared" ca="1" si="159"/>
        <v>0</v>
      </c>
      <c r="M152" s="328">
        <f t="shared" ca="1" si="160"/>
        <v>0</v>
      </c>
      <c r="N152" s="194">
        <f t="shared" ca="1" si="161"/>
        <v>0</v>
      </c>
      <c r="O152" s="195" t="str">
        <f t="shared" ca="1" si="152"/>
        <v/>
      </c>
      <c r="P152" s="304">
        <f t="shared" ca="1" si="149"/>
        <v>0</v>
      </c>
      <c r="Q152" s="128"/>
      <c r="R152" s="352">
        <f t="shared" ca="1" si="162"/>
        <v>0</v>
      </c>
      <c r="S152" s="61" t="str">
        <f t="shared" ca="1" si="150"/>
        <v/>
      </c>
      <c r="T152" s="41">
        <f t="shared" ca="1" si="163"/>
        <v>0</v>
      </c>
    </row>
    <row r="153" spans="1:21" hidden="1" outlineLevel="1" x14ac:dyDescent="0.25">
      <c r="A153" s="380" t="str">
        <f t="shared" si="153"/>
        <v>73121122</v>
      </c>
      <c r="B153" s="23" t="s">
        <v>899</v>
      </c>
      <c r="D153" s="352">
        <f t="shared" ca="1" si="154"/>
        <v>0</v>
      </c>
      <c r="E153" s="367">
        <f t="shared" ca="1" si="155"/>
        <v>0</v>
      </c>
      <c r="F153" s="286">
        <f t="shared" ca="1" si="156"/>
        <v>0</v>
      </c>
      <c r="G153" s="194">
        <f t="shared" ca="1" si="157"/>
        <v>0</v>
      </c>
      <c r="H153" s="195" t="str">
        <f t="shared" ca="1" si="151"/>
        <v/>
      </c>
      <c r="I153" s="304">
        <f t="shared" ca="1" si="118"/>
        <v>0</v>
      </c>
      <c r="J153" s="198"/>
      <c r="K153" s="352">
        <f t="shared" ca="1" si="158"/>
        <v>0</v>
      </c>
      <c r="L153" s="367">
        <f t="shared" ca="1" si="159"/>
        <v>0</v>
      </c>
      <c r="M153" s="328">
        <f t="shared" ca="1" si="160"/>
        <v>0</v>
      </c>
      <c r="N153" s="194">
        <f t="shared" ca="1" si="161"/>
        <v>0</v>
      </c>
      <c r="O153" s="195" t="str">
        <f t="shared" ca="1" si="152"/>
        <v/>
      </c>
      <c r="P153" s="304">
        <f t="shared" ca="1" si="149"/>
        <v>0</v>
      </c>
      <c r="R153" s="352">
        <f t="shared" ca="1" si="162"/>
        <v>0</v>
      </c>
      <c r="S153" s="61" t="str">
        <f t="shared" ca="1" si="150"/>
        <v/>
      </c>
      <c r="T153" s="41">
        <f t="shared" ca="1" si="163"/>
        <v>0</v>
      </c>
    </row>
    <row r="154" spans="1:21" hidden="1" outlineLevel="1" x14ac:dyDescent="0.25">
      <c r="A154" s="380" t="str">
        <f t="shared" si="153"/>
        <v>73322200</v>
      </c>
      <c r="B154" s="23" t="s">
        <v>900</v>
      </c>
      <c r="D154" s="352">
        <f t="shared" ca="1" si="154"/>
        <v>0</v>
      </c>
      <c r="E154" s="367">
        <f t="shared" ca="1" si="155"/>
        <v>0</v>
      </c>
      <c r="F154" s="286">
        <f t="shared" ca="1" si="156"/>
        <v>0</v>
      </c>
      <c r="G154" s="194">
        <f t="shared" ca="1" si="157"/>
        <v>0</v>
      </c>
      <c r="H154" s="195" t="str">
        <f t="shared" ca="1" si="151"/>
        <v/>
      </c>
      <c r="I154" s="304">
        <f t="shared" ca="1" si="118"/>
        <v>0</v>
      </c>
      <c r="J154" s="198"/>
      <c r="K154" s="352">
        <f t="shared" ca="1" si="158"/>
        <v>0</v>
      </c>
      <c r="L154" s="367">
        <f t="shared" ca="1" si="159"/>
        <v>0</v>
      </c>
      <c r="M154" s="328">
        <f t="shared" ca="1" si="160"/>
        <v>0</v>
      </c>
      <c r="N154" s="194">
        <f t="shared" ca="1" si="161"/>
        <v>0</v>
      </c>
      <c r="O154" s="195" t="str">
        <f t="shared" ca="1" si="152"/>
        <v/>
      </c>
      <c r="P154" s="304">
        <f t="shared" ca="1" si="149"/>
        <v>0</v>
      </c>
      <c r="R154" s="352">
        <f t="shared" ca="1" si="162"/>
        <v>0</v>
      </c>
      <c r="S154" s="61" t="str">
        <f t="shared" ca="1" si="150"/>
        <v/>
      </c>
      <c r="T154" s="41">
        <f t="shared" ca="1" si="163"/>
        <v>0</v>
      </c>
    </row>
    <row r="155" spans="1:21" hidden="1" outlineLevel="1" x14ac:dyDescent="0.25">
      <c r="B155" s="211" t="s">
        <v>470</v>
      </c>
      <c r="D155" s="349">
        <f ca="1">SUBTOTAL(9,D$156:D$157)</f>
        <v>0</v>
      </c>
      <c r="E155" s="366">
        <f ca="1">SUBTOTAL(9,E$156:E$157)</f>
        <v>0</v>
      </c>
      <c r="F155" s="276">
        <f ca="1">SUBTOTAL(9,F$156:F$157)</f>
        <v>0</v>
      </c>
      <c r="G155" s="191">
        <f ca="1">SUBTOTAL(9,G$156:G$157)</f>
        <v>0</v>
      </c>
      <c r="H155" s="192" t="str">
        <f t="shared" ca="1" si="151"/>
        <v/>
      </c>
      <c r="I155" s="303">
        <f ca="1">SUBTOTAL(9,I$156:I$157)</f>
        <v>0</v>
      </c>
      <c r="J155" s="198"/>
      <c r="K155" s="349">
        <f ca="1">SUBTOTAL(9,K$156:K$157)</f>
        <v>0</v>
      </c>
      <c r="L155" s="366">
        <f ca="1">SUBTOTAL(9,L$156:L$157)</f>
        <v>0</v>
      </c>
      <c r="M155" s="276">
        <f ca="1">SUBTOTAL(9,M$156:M$157)</f>
        <v>0</v>
      </c>
      <c r="N155" s="191">
        <f ca="1">SUBTOTAL(9,N$156:N$157)</f>
        <v>0</v>
      </c>
      <c r="O155" s="192" t="str">
        <f t="shared" ref="O155" ca="1" si="164">IF(OR($D155=0,$G155=0),"",IFERROR($D155/$G155,0))</f>
        <v/>
      </c>
      <c r="P155" s="303">
        <f ca="1">SUBTOTAL(9,P$156:P$157)</f>
        <v>0</v>
      </c>
      <c r="R155" s="350">
        <f ca="1">SUBTOTAL(9,R$156:R$157)</f>
        <v>0</v>
      </c>
      <c r="S155" s="60" t="str">
        <f t="shared" ca="1" si="150"/>
        <v/>
      </c>
      <c r="T155" s="210">
        <f ca="1">SUBTOTAL(9,T$156:T$157)</f>
        <v>0</v>
      </c>
    </row>
    <row r="156" spans="1:21" hidden="1" outlineLevel="1" x14ac:dyDescent="0.25">
      <c r="A156" s="380" t="str">
        <f t="shared" si="153"/>
        <v>70100000</v>
      </c>
      <c r="B156" s="23" t="s">
        <v>901</v>
      </c>
      <c r="D156" s="351">
        <f t="shared" ca="1" si="154"/>
        <v>0</v>
      </c>
      <c r="E156" s="367">
        <f t="shared" ca="1" si="155"/>
        <v>0</v>
      </c>
      <c r="F156" s="277">
        <f t="shared" ca="1" si="156"/>
        <v>0</v>
      </c>
      <c r="G156" s="194">
        <f t="shared" ca="1" si="157"/>
        <v>0</v>
      </c>
      <c r="H156" s="195" t="str">
        <f t="shared" ca="1" si="151"/>
        <v/>
      </c>
      <c r="I156" s="304">
        <f t="shared" ca="1" si="118"/>
        <v>0</v>
      </c>
      <c r="J156" s="198"/>
      <c r="K156" s="351">
        <f t="shared" ca="1" si="158"/>
        <v>0</v>
      </c>
      <c r="L156" s="367">
        <f t="shared" ca="1" si="159"/>
        <v>0</v>
      </c>
      <c r="M156" s="277">
        <f t="shared" ca="1" si="160"/>
        <v>0</v>
      </c>
      <c r="N156" s="194">
        <f t="shared" ca="1" si="161"/>
        <v>0</v>
      </c>
      <c r="O156" s="195" t="str">
        <f t="shared" ca="1" si="152"/>
        <v/>
      </c>
      <c r="P156" s="304">
        <f t="shared" ca="1" si="149"/>
        <v>0</v>
      </c>
      <c r="R156" s="352">
        <f t="shared" ca="1" si="162"/>
        <v>0</v>
      </c>
      <c r="S156" s="61" t="str">
        <f t="shared" ca="1" si="150"/>
        <v/>
      </c>
      <c r="T156" s="132">
        <f t="shared" ca="1" si="163"/>
        <v>0</v>
      </c>
    </row>
    <row r="157" spans="1:21" hidden="1" outlineLevel="1" x14ac:dyDescent="0.25">
      <c r="A157" s="380" t="str">
        <f t="shared" si="153"/>
        <v>70700000</v>
      </c>
      <c r="B157" s="24" t="s">
        <v>902</v>
      </c>
      <c r="D157" s="353">
        <f t="shared" ca="1" si="154"/>
        <v>0</v>
      </c>
      <c r="E157" s="368">
        <f t="shared" ca="1" si="155"/>
        <v>0</v>
      </c>
      <c r="F157" s="278">
        <f t="shared" ca="1" si="156"/>
        <v>0</v>
      </c>
      <c r="G157" s="196">
        <f t="shared" ca="1" si="157"/>
        <v>0</v>
      </c>
      <c r="H157" s="197" t="str">
        <f t="shared" ca="1" si="151"/>
        <v/>
      </c>
      <c r="I157" s="305">
        <f t="shared" ca="1" si="118"/>
        <v>0</v>
      </c>
      <c r="J157" s="198"/>
      <c r="K157" s="353">
        <f t="shared" ca="1" si="158"/>
        <v>0</v>
      </c>
      <c r="L157" s="368">
        <f t="shared" ca="1" si="159"/>
        <v>0</v>
      </c>
      <c r="M157" s="278">
        <f t="shared" ca="1" si="160"/>
        <v>0</v>
      </c>
      <c r="N157" s="196">
        <f t="shared" ca="1" si="161"/>
        <v>0</v>
      </c>
      <c r="O157" s="197" t="str">
        <f t="shared" ca="1" si="152"/>
        <v/>
      </c>
      <c r="P157" s="305">
        <f t="shared" ca="1" si="149"/>
        <v>0</v>
      </c>
      <c r="R157" s="354">
        <f t="shared" ca="1" si="162"/>
        <v>0</v>
      </c>
      <c r="S157" s="62" t="str">
        <f t="shared" ca="1" si="150"/>
        <v/>
      </c>
      <c r="T157" s="133">
        <f t="shared" ca="1" si="163"/>
        <v>0</v>
      </c>
    </row>
    <row r="158" spans="1:21" ht="6" customHeight="1" x14ac:dyDescent="0.25">
      <c r="B158" s="128"/>
      <c r="C158" s="109"/>
      <c r="D158" s="138"/>
      <c r="E158" s="138"/>
      <c r="F158" s="279"/>
      <c r="G158" s="138"/>
      <c r="H158" s="138"/>
      <c r="I158" s="279"/>
      <c r="K158" s="138"/>
      <c r="L158" s="138"/>
      <c r="M158" s="279"/>
      <c r="N158" s="138"/>
      <c r="O158" s="138"/>
      <c r="P158" s="332"/>
      <c r="Q158" s="128"/>
      <c r="R158" s="138"/>
      <c r="S158" s="138"/>
      <c r="T158" s="139"/>
    </row>
    <row r="159" spans="1:21" ht="15" customHeight="1" x14ac:dyDescent="0.25">
      <c r="B159" s="147" t="s">
        <v>485</v>
      </c>
      <c r="C159" s="235"/>
      <c r="D159" s="69">
        <f ca="1">D$149-D$147</f>
        <v>-1600</v>
      </c>
      <c r="E159" s="28">
        <f ca="1">E$149-E$147</f>
        <v>-1800</v>
      </c>
      <c r="F159" s="287">
        <f ca="1">$D159-$E159</f>
        <v>200</v>
      </c>
      <c r="G159" s="28">
        <f ca="1">G$149-G$147</f>
        <v>-1800</v>
      </c>
      <c r="H159" s="29">
        <f ca="1">IF(OR($D159=0,$G159=0),"",IFERROR($D159/$G159,0))</f>
        <v>0.88888888888888884</v>
      </c>
      <c r="I159" s="310">
        <f t="shared" ca="1" si="118"/>
        <v>200</v>
      </c>
      <c r="J159" s="140"/>
      <c r="K159" s="69">
        <f ca="1">K$149-K$147</f>
        <v>-2100</v>
      </c>
      <c r="L159" s="28">
        <f ca="1">L$149-L$147</f>
        <v>-19164.190000000002</v>
      </c>
      <c r="M159" s="275">
        <f ca="1">$K159-$L159</f>
        <v>17064.190000000002</v>
      </c>
      <c r="N159" s="28">
        <f ca="1">N$149-N$147</f>
        <v>-10800</v>
      </c>
      <c r="O159" s="29">
        <f ca="1">IF(OR($K159=0,$N159=0),"",IFERROR($K159/$N159,0))</f>
        <v>0.19444444444444445</v>
      </c>
      <c r="P159" s="269">
        <f t="shared" ca="1" si="149"/>
        <v>8700</v>
      </c>
      <c r="Q159" s="126"/>
      <c r="R159" s="69">
        <f ca="1">R$149-R$147</f>
        <v>-21600</v>
      </c>
      <c r="S159" s="56">
        <f ca="1">IF(OR($K159=0,$R159=0),"",IFERROR($K159/$R159,0))</f>
        <v>9.7222222222222224E-2</v>
      </c>
      <c r="T159" s="55">
        <f ca="1">T$149+T$147</f>
        <v>19500</v>
      </c>
    </row>
    <row r="160" spans="1:21" ht="6" customHeight="1" x14ac:dyDescent="0.25">
      <c r="B160" s="236"/>
    </row>
    <row r="161" spans="1:20" ht="15" customHeight="1" collapsed="1" x14ac:dyDescent="0.25">
      <c r="B161" s="147" t="s">
        <v>487</v>
      </c>
      <c r="C161" s="140"/>
      <c r="D161" s="403">
        <f ca="1">-SUBTOTAL(9,D$162:D$165)+D$166</f>
        <v>0</v>
      </c>
      <c r="E161" s="372">
        <f ca="1">-SUBTOTAL(9,E$162:E$165)+E$166</f>
        <v>0</v>
      </c>
      <c r="F161" s="275">
        <f ca="1">-SUBTOTAL(9,F$162:F$165)+F$166</f>
        <v>0</v>
      </c>
      <c r="G161" s="372">
        <f ca="1">-SUBTOTAL(9,G$162:G$165)+G$166</f>
        <v>0</v>
      </c>
      <c r="H161" s="373" t="str">
        <f t="shared" ref="H161:H168" ca="1" si="165">IF(OR($D161=0,$G161=0),"",IFERROR($D161/$G161,0))</f>
        <v/>
      </c>
      <c r="I161" s="302">
        <f ca="1">-SUBTOTAL(9,I$162:I$165)+I$166</f>
        <v>0</v>
      </c>
      <c r="J161" s="120"/>
      <c r="K161" s="403">
        <f ca="1">-SUBTOTAL(9,K$162:K$165)+K$166</f>
        <v>0</v>
      </c>
      <c r="L161" s="372">
        <f ca="1">-SUBTOTAL(9,L$162:L$165)+L$166</f>
        <v>0</v>
      </c>
      <c r="M161" s="275">
        <f ca="1">-SUBTOTAL(9,M$162:M$165)+M$166</f>
        <v>0</v>
      </c>
      <c r="N161" s="372">
        <f ca="1">-SUBTOTAL(9,N$162:N$165)+N$166</f>
        <v>0</v>
      </c>
      <c r="O161" s="373" t="str">
        <f ca="1">IF(OR($D161=0,$G161=0),"",IFERROR($D161/$G161,0))</f>
        <v/>
      </c>
      <c r="P161" s="302">
        <f ca="1">-SUBTOTAL(9,P$162:P$165)+P$166</f>
        <v>0</v>
      </c>
      <c r="Q161" s="341"/>
      <c r="R161" s="145">
        <f ca="1">-SUBTOTAL(9,R$162:R$165)+R$166</f>
        <v>0</v>
      </c>
      <c r="S161" s="56" t="str">
        <f t="shared" ref="S161:S168" ca="1" si="166">IF(OR($K161=0,$R161=0),"",IFERROR($K161/$R161,0))</f>
        <v/>
      </c>
      <c r="T161" s="57">
        <f ca="1">SUBTOTAL(9,T$162:T$165)+T$166</f>
        <v>0</v>
      </c>
    </row>
    <row r="162" spans="1:20" ht="15" hidden="1" customHeight="1" outlineLevel="1" x14ac:dyDescent="0.25">
      <c r="B162" s="17" t="s">
        <v>459</v>
      </c>
      <c r="D162" s="34">
        <f ca="1">SUBTOTAL(9,D$163:D$165)</f>
        <v>0</v>
      </c>
      <c r="E162" s="36">
        <f ca="1">SUBTOTAL(9,E$163:E$165)</f>
        <v>0</v>
      </c>
      <c r="F162" s="270">
        <f ca="1">SUBTOTAL(9,F$163:F$165)</f>
        <v>0</v>
      </c>
      <c r="G162" s="36">
        <f ca="1">SUBTOTAL(9,G$163:G$165)</f>
        <v>0</v>
      </c>
      <c r="H162" s="37" t="str">
        <f t="shared" ca="1" si="165"/>
        <v/>
      </c>
      <c r="I162" s="295">
        <f ca="1">SUBTOTAL(9,I$163:I$165)</f>
        <v>0</v>
      </c>
      <c r="J162" s="124"/>
      <c r="K162" s="34">
        <f ca="1">SUBTOTAL(9,K$163:K$165)</f>
        <v>0</v>
      </c>
      <c r="L162" s="36">
        <f ca="1">SUBTOTAL(9,L$163:L$165)</f>
        <v>0</v>
      </c>
      <c r="M162" s="270">
        <f ca="1">SUBTOTAL(9,M$163:M$165)</f>
        <v>0</v>
      </c>
      <c r="N162" s="36">
        <f ca="1">SUBTOTAL(9,N$163:N$165)</f>
        <v>0</v>
      </c>
      <c r="O162" s="37" t="str">
        <f ca="1">IF(OR($D162=0,$G162=0),"",IFERROR($D162/$G162,0))</f>
        <v/>
      </c>
      <c r="P162" s="295">
        <f ca="1">SUBTOTAL(9,P$163:P$165)</f>
        <v>0</v>
      </c>
      <c r="Q162" s="110"/>
      <c r="R162" s="134">
        <f ca="1">SUBTOTAL(9,R$163:R$165)</f>
        <v>0</v>
      </c>
      <c r="S162" s="61" t="str">
        <f t="shared" ca="1" si="166"/>
        <v/>
      </c>
      <c r="T162" s="41">
        <f ca="1">SUBTOTAL(9,T$163:T$165)</f>
        <v>0</v>
      </c>
    </row>
    <row r="163" spans="1:20" ht="15" hidden="1" customHeight="1" outlineLevel="1" x14ac:dyDescent="0.25">
      <c r="A163" s="380" t="str">
        <f t="shared" ref="A163:A165" si="167">MID($B163,11,8)</f>
        <v>61522100</v>
      </c>
      <c r="B163" s="130" t="s">
        <v>479</v>
      </c>
      <c r="D163" s="213">
        <f t="shared" ref="D163:D165" ca="1" si="168">SUMIFS(MOIS_REEL,INDIRECT("MOIS_"&amp;$K$2),$D$2,MOIS_COMPTE,$A163)</f>
        <v>0</v>
      </c>
      <c r="E163" s="142">
        <f t="shared" ref="E163:E165" ca="1" si="169">SUMIFS(MOIS_REEL_OLD,INDIRECT("MOIS_"&amp;$K$2&amp;"_OLD"),$D$2,MOIS_COMPTE_OLD,$A163)</f>
        <v>0</v>
      </c>
      <c r="F163" s="281">
        <f t="shared" ref="F163:F165" ca="1" si="170">$D163-$E163</f>
        <v>0</v>
      </c>
      <c r="G163" s="142">
        <f t="shared" ref="G163:G165" ca="1" si="171">SUMIFS(OFFSET(REF_DECALER,,MATCH($D$3,BP_PLAGE_MOIS,0),COUNTBLANK(BP_MATRICE),),INDIRECT("BP_"&amp;$K$2),$D$2,BP_COMPTE,$A163)</f>
        <v>0</v>
      </c>
      <c r="H163" s="40" t="str">
        <f t="shared" ca="1" si="165"/>
        <v/>
      </c>
      <c r="I163" s="307">
        <f t="shared" ref="I163:I165" ca="1" si="172">$D163-$G163</f>
        <v>0</v>
      </c>
      <c r="K163" s="213">
        <f t="shared" ref="K163:K165" ca="1" si="173">SUMIFS(CUMUL_REEL,INDIRECT("CUMUL_"&amp;$K$2),$D$2,CUMUL_COMPTE,$A163)</f>
        <v>0</v>
      </c>
      <c r="L163" s="142">
        <f t="shared" ref="L163:L165" ca="1" si="174">SUMIFS(CUMUL_REEL_OLD,INDIRECT("CUMUL_"&amp;$K$2&amp;"_OLD"),$D$2,CUMUL_COMPTE_OLD,$A163)</f>
        <v>0</v>
      </c>
      <c r="M163" s="281">
        <f t="shared" ref="M163:M165" ca="1" si="175">$K163-$L163</f>
        <v>0</v>
      </c>
      <c r="N163" s="142">
        <f t="shared" ref="N163:N165" ca="1" si="176">SUMIFS(BP_CUMUL,INDIRECT("BP_"&amp;$K$2),$D$2,BP_COMPTE,$A163)</f>
        <v>0</v>
      </c>
      <c r="O163" s="40" t="str">
        <f t="shared" ref="O163:O165" ca="1" si="177">IF(OR($K163=0,$N163=0),"",IFERROR($K163/$N163,0))</f>
        <v/>
      </c>
      <c r="P163" s="307">
        <f t="shared" ref="P163:P165" ca="1" si="178">$K163-$N163</f>
        <v>0</v>
      </c>
      <c r="Q163" s="110"/>
      <c r="R163" s="134">
        <f t="shared" ref="R163:R165" ca="1" si="179">SUMIFS(BP_TOTAL,INDIRECT("BP_"&amp;$K$2),$D$2,BP_COMPTE,$A163)</f>
        <v>0</v>
      </c>
      <c r="S163" s="61" t="str">
        <f t="shared" ca="1" si="166"/>
        <v/>
      </c>
      <c r="T163" s="41">
        <f t="shared" ref="T163:T165" ca="1" si="180">-($K163-$R163)</f>
        <v>0</v>
      </c>
    </row>
    <row r="164" spans="1:20" ht="15" hidden="1" customHeight="1" outlineLevel="1" x14ac:dyDescent="0.25">
      <c r="A164" s="380" t="str">
        <f t="shared" si="167"/>
        <v>68940000</v>
      </c>
      <c r="B164" s="130" t="s">
        <v>477</v>
      </c>
      <c r="D164" s="213">
        <f t="shared" ca="1" si="168"/>
        <v>0</v>
      </c>
      <c r="E164" s="142">
        <f t="shared" ca="1" si="169"/>
        <v>0</v>
      </c>
      <c r="F164" s="281">
        <f t="shared" ca="1" si="170"/>
        <v>0</v>
      </c>
      <c r="G164" s="142">
        <f t="shared" ca="1" si="171"/>
        <v>0</v>
      </c>
      <c r="H164" s="40" t="str">
        <f t="shared" ca="1" si="165"/>
        <v/>
      </c>
      <c r="I164" s="307">
        <f t="shared" ca="1" si="172"/>
        <v>0</v>
      </c>
      <c r="K164" s="213">
        <f t="shared" ca="1" si="173"/>
        <v>0</v>
      </c>
      <c r="L164" s="142">
        <f t="shared" ca="1" si="174"/>
        <v>0</v>
      </c>
      <c r="M164" s="281">
        <f t="shared" ca="1" si="175"/>
        <v>0</v>
      </c>
      <c r="N164" s="142">
        <f t="shared" ca="1" si="176"/>
        <v>0</v>
      </c>
      <c r="O164" s="40" t="str">
        <f t="shared" ca="1" si="177"/>
        <v/>
      </c>
      <c r="P164" s="307">
        <f t="shared" ca="1" si="178"/>
        <v>0</v>
      </c>
      <c r="Q164" s="110"/>
      <c r="R164" s="134">
        <f t="shared" ca="1" si="179"/>
        <v>0</v>
      </c>
      <c r="S164" s="61" t="str">
        <f t="shared" ca="1" si="166"/>
        <v/>
      </c>
      <c r="T164" s="41">
        <f t="shared" ca="1" si="180"/>
        <v>0</v>
      </c>
    </row>
    <row r="165" spans="1:20" ht="15" hidden="1" customHeight="1" outlineLevel="1" x14ac:dyDescent="0.25">
      <c r="A165" s="380" t="str">
        <f t="shared" si="167"/>
        <v>68950000</v>
      </c>
      <c r="B165" s="130" t="s">
        <v>478</v>
      </c>
      <c r="D165" s="214">
        <f t="shared" ca="1" si="168"/>
        <v>0</v>
      </c>
      <c r="E165" s="215">
        <f t="shared" ca="1" si="169"/>
        <v>0</v>
      </c>
      <c r="F165" s="288">
        <f t="shared" ca="1" si="170"/>
        <v>0</v>
      </c>
      <c r="G165" s="215">
        <f t="shared" ca="1" si="171"/>
        <v>0</v>
      </c>
      <c r="H165" s="219" t="str">
        <f t="shared" ca="1" si="165"/>
        <v/>
      </c>
      <c r="I165" s="311">
        <f t="shared" ca="1" si="172"/>
        <v>0</v>
      </c>
      <c r="K165" s="214">
        <f t="shared" ca="1" si="173"/>
        <v>0</v>
      </c>
      <c r="L165" s="215">
        <f t="shared" ca="1" si="174"/>
        <v>0</v>
      </c>
      <c r="M165" s="288">
        <f t="shared" ca="1" si="175"/>
        <v>0</v>
      </c>
      <c r="N165" s="215">
        <f t="shared" ca="1" si="176"/>
        <v>0</v>
      </c>
      <c r="O165" s="219" t="str">
        <f t="shared" ca="1" si="177"/>
        <v/>
      </c>
      <c r="P165" s="311">
        <f t="shared" ca="1" si="178"/>
        <v>0</v>
      </c>
      <c r="Q165" s="110"/>
      <c r="R165" s="220">
        <f t="shared" ca="1" si="179"/>
        <v>0</v>
      </c>
      <c r="S165" s="221" t="str">
        <f t="shared" ca="1" si="166"/>
        <v/>
      </c>
      <c r="T165" s="54">
        <f t="shared" ca="1" si="180"/>
        <v>0</v>
      </c>
    </row>
    <row r="166" spans="1:20" ht="15" hidden="1" customHeight="1" outlineLevel="1" x14ac:dyDescent="0.25">
      <c r="B166" s="211" t="s">
        <v>476</v>
      </c>
      <c r="D166" s="349">
        <f ca="1">SUBTOTAL(9,D$167:D$168)</f>
        <v>0</v>
      </c>
      <c r="E166" s="366">
        <f ca="1">SUBTOTAL(9,E$167:E$168)</f>
        <v>0</v>
      </c>
      <c r="F166" s="282">
        <f ca="1">SUBTOTAL(9,F$167:F$168)</f>
        <v>0</v>
      </c>
      <c r="G166" s="169">
        <f ca="1">SUBTOTAL(9,G$167:G$168)</f>
        <v>0</v>
      </c>
      <c r="H166" s="38" t="str">
        <f t="shared" ca="1" si="165"/>
        <v/>
      </c>
      <c r="I166" s="308">
        <f ca="1">SUBTOTAL(9,I$167:I$168)</f>
        <v>0</v>
      </c>
      <c r="K166" s="349">
        <f ca="1">SUBTOTAL(9,K$167:K$168)</f>
        <v>0</v>
      </c>
      <c r="L166" s="366">
        <f ca="1">SUBTOTAL(9,L$167:L$168)</f>
        <v>0</v>
      </c>
      <c r="M166" s="282">
        <f ca="1">SUBTOTAL(9,M$167:M$168)</f>
        <v>0</v>
      </c>
      <c r="N166" s="169">
        <f ca="1">SUBTOTAL(9,N$167:N$168)</f>
        <v>0</v>
      </c>
      <c r="O166" s="38" t="str">
        <f ca="1">IF(OR($D166=0,$G166=0),"",IFERROR($D166/$G166,0))</f>
        <v/>
      </c>
      <c r="P166" s="308">
        <f ca="1">SUBTOTAL(9,P$167:P$168)</f>
        <v>0</v>
      </c>
      <c r="Q166" s="110"/>
      <c r="R166" s="350">
        <f ca="1">SUBTOTAL(9,R$167:R$168)</f>
        <v>0</v>
      </c>
      <c r="S166" s="60" t="str">
        <f t="shared" ca="1" si="166"/>
        <v/>
      </c>
      <c r="T166" s="39">
        <f ca="1">SUBTOTAL(9,T$167:T$168)</f>
        <v>0</v>
      </c>
    </row>
    <row r="167" spans="1:20" ht="15" hidden="1" customHeight="1" outlineLevel="1" x14ac:dyDescent="0.25">
      <c r="A167" s="380" t="str">
        <f t="shared" ref="A167:A168" si="181">MID($B167,11,8)</f>
        <v>76401000</v>
      </c>
      <c r="B167" s="227" t="s">
        <v>467</v>
      </c>
      <c r="D167" s="351">
        <f t="shared" ref="D167:D168" ca="1" si="182">-SUMIFS(MOIS_REEL,INDIRECT("MOIS_"&amp;$K$2),$D$2,MOIS_COMPTE,$A167)</f>
        <v>0</v>
      </c>
      <c r="E167" s="367">
        <f t="shared" ref="E167:E168" ca="1" si="183">-SUMIFS(MOIS_REEL_OLD,INDIRECT("MOIS_"&amp;$K$2&amp;"_OLD"),$D$2,MOIS_COMPTE_OLD,$A167)</f>
        <v>0</v>
      </c>
      <c r="F167" s="281">
        <f t="shared" ref="F167:F168" ca="1" si="184">$D167-$E167</f>
        <v>0</v>
      </c>
      <c r="G167" s="142">
        <f t="shared" ref="G167:G168" ca="1" si="185">SUMIFS(OFFSET(REF_DECALER,,MATCH($D$3,BP_PLAGE_MOIS,0),COUNTBLANK(BP_MATRICE),),INDIRECT("BP_"&amp;$K$2),$D$2,BP_COMPTE,$A167)</f>
        <v>0</v>
      </c>
      <c r="H167" s="40" t="str">
        <f t="shared" ca="1" si="165"/>
        <v/>
      </c>
      <c r="I167" s="307">
        <f t="shared" ref="I167:I168" ca="1" si="186">$D167-$G167</f>
        <v>0</v>
      </c>
      <c r="K167" s="351">
        <f t="shared" ref="K167:K168" ca="1" si="187">-SUMIFS(CUMUL_REEL,INDIRECT("CUMUL_"&amp;$K$2),$D$2,CUMUL_COMPTE,$A167)</f>
        <v>0</v>
      </c>
      <c r="L167" s="367">
        <f t="shared" ref="L167:L168" ca="1" si="188">-SUMIFS(CUMUL_REEL_OLD,INDIRECT("CUMUL_"&amp;$K$2&amp;"_OLD"),$D$2,CUMUL_COMPTE_OLD,$A167)</f>
        <v>0</v>
      </c>
      <c r="M167" s="281">
        <f t="shared" ref="M167:M168" ca="1" si="189">$K167-$L167</f>
        <v>0</v>
      </c>
      <c r="N167" s="142">
        <f t="shared" ref="N167:N168" ca="1" si="190">SUMIFS(BP_CUMUL,INDIRECT("BP_"&amp;$K$2),$D$2,BP_COMPTE,$A167)</f>
        <v>0</v>
      </c>
      <c r="O167" s="40" t="str">
        <f t="shared" ref="O167:O168" ca="1" si="191">IF(OR($K167=0,$N167=0),"",IFERROR($K167/$N167,0))</f>
        <v/>
      </c>
      <c r="P167" s="307">
        <f t="shared" ref="P167:P168" ca="1" si="192">$K167-$N167</f>
        <v>0</v>
      </c>
      <c r="Q167" s="110"/>
      <c r="R167" s="352">
        <f t="shared" ref="R167:R168" ca="1" si="193">SUMIFS(BP_TOTAL,INDIRECT("BP_"&amp;$K$2),$D$2,BP_COMPTE,$A167)</f>
        <v>0</v>
      </c>
      <c r="S167" s="61" t="str">
        <f t="shared" ca="1" si="166"/>
        <v/>
      </c>
      <c r="T167" s="41">
        <f t="shared" ref="T167:T168" ca="1" si="194">($K167-$R167)</f>
        <v>0</v>
      </c>
    </row>
    <row r="168" spans="1:20" ht="15" hidden="1" customHeight="1" outlineLevel="1" x14ac:dyDescent="0.25">
      <c r="A168" s="380" t="str">
        <f t="shared" si="181"/>
        <v>79700000</v>
      </c>
      <c r="B168" s="258" t="s">
        <v>468</v>
      </c>
      <c r="D168" s="353">
        <f t="shared" ca="1" si="182"/>
        <v>0</v>
      </c>
      <c r="E168" s="368">
        <f t="shared" ca="1" si="183"/>
        <v>0</v>
      </c>
      <c r="F168" s="283">
        <f t="shared" ca="1" si="184"/>
        <v>0</v>
      </c>
      <c r="G168" s="143">
        <f t="shared" ca="1" si="185"/>
        <v>0</v>
      </c>
      <c r="H168" s="42" t="str">
        <f t="shared" ca="1" si="165"/>
        <v/>
      </c>
      <c r="I168" s="309">
        <f t="shared" ca="1" si="186"/>
        <v>0</v>
      </c>
      <c r="K168" s="353">
        <f t="shared" ca="1" si="187"/>
        <v>0</v>
      </c>
      <c r="L168" s="368">
        <f t="shared" ca="1" si="188"/>
        <v>0</v>
      </c>
      <c r="M168" s="283">
        <f t="shared" ca="1" si="189"/>
        <v>0</v>
      </c>
      <c r="N168" s="143">
        <f t="shared" ca="1" si="190"/>
        <v>0</v>
      </c>
      <c r="O168" s="42" t="str">
        <f t="shared" ca="1" si="191"/>
        <v/>
      </c>
      <c r="P168" s="309">
        <f t="shared" ca="1" si="192"/>
        <v>0</v>
      </c>
      <c r="Q168" s="110"/>
      <c r="R168" s="354">
        <f t="shared" ca="1" si="193"/>
        <v>0</v>
      </c>
      <c r="S168" s="62" t="str">
        <f t="shared" ca="1" si="166"/>
        <v/>
      </c>
      <c r="T168" s="43">
        <f t="shared" ca="1" si="194"/>
        <v>0</v>
      </c>
    </row>
    <row r="169" spans="1:20" ht="6" customHeight="1" x14ac:dyDescent="0.25">
      <c r="B169" s="399"/>
      <c r="C169" s="109"/>
      <c r="D169" s="365"/>
      <c r="E169" s="365"/>
      <c r="F169" s="400"/>
      <c r="G169" s="401"/>
      <c r="H169" s="402"/>
      <c r="I169" s="400"/>
      <c r="K169" s="365"/>
      <c r="L169" s="365"/>
      <c r="M169" s="400"/>
      <c r="N169" s="401"/>
      <c r="O169" s="402"/>
      <c r="P169" s="400"/>
      <c r="Q169" s="131"/>
      <c r="R169" s="365"/>
      <c r="S169" s="402"/>
      <c r="T169" s="401"/>
    </row>
    <row r="170" spans="1:20" ht="15" customHeight="1" x14ac:dyDescent="0.25">
      <c r="B170" s="147" t="s">
        <v>486</v>
      </c>
      <c r="C170" s="212"/>
      <c r="D170" s="26">
        <f ca="1">+D$159+D$161</f>
        <v>-1600</v>
      </c>
      <c r="E170" s="28">
        <f ca="1">+E$159+E$161</f>
        <v>-1800</v>
      </c>
      <c r="F170" s="275">
        <f ca="1">D$170-E$170</f>
        <v>200</v>
      </c>
      <c r="G170" s="28">
        <f ca="1">+G$159+G$161</f>
        <v>-1800</v>
      </c>
      <c r="H170" s="29">
        <f t="shared" ref="H170" ca="1" si="195">IF(OR($D170=0,$G170=0),"",IFERROR($D170/$G170,0))</f>
        <v>0.88888888888888884</v>
      </c>
      <c r="I170" s="302">
        <f ca="1">D$170-G$170</f>
        <v>200</v>
      </c>
      <c r="J170" s="120"/>
      <c r="K170" s="371">
        <f ca="1">+K$159+K$161</f>
        <v>-2100</v>
      </c>
      <c r="L170" s="28">
        <f ca="1">+L$159+L$161</f>
        <v>-19164.190000000002</v>
      </c>
      <c r="M170" s="269">
        <f ca="1">K$170-L$170</f>
        <v>17064.190000000002</v>
      </c>
      <c r="N170" s="28">
        <f ca="1">+N$159+N$161</f>
        <v>-10800</v>
      </c>
      <c r="O170" s="81">
        <f ca="1">IF(OR($K170=0,$N170=0),"",IFERROR($K170/$N170,0))</f>
        <v>0.19444444444444445</v>
      </c>
      <c r="P170" s="293">
        <f ca="1">K$170-N$170</f>
        <v>8700</v>
      </c>
      <c r="Q170" s="110"/>
      <c r="R170" s="163">
        <f ca="1">+R159+R161</f>
        <v>-21600</v>
      </c>
      <c r="S170" s="56">
        <f t="shared" ref="S170:S175" ca="1" si="196">IF(OR($K170=0,$R170=0),"",IFERROR($K170/$R170,0))</f>
        <v>9.7222222222222224E-2</v>
      </c>
      <c r="T170" s="225">
        <f ca="1">+T159+T161</f>
        <v>19500</v>
      </c>
    </row>
    <row r="171" spans="1:20" ht="6" customHeight="1" x14ac:dyDescent="0.25"/>
    <row r="172" spans="1:20" ht="15" customHeight="1" collapsed="1" x14ac:dyDescent="0.25">
      <c r="B172" s="147" t="s">
        <v>460</v>
      </c>
      <c r="C172" s="212"/>
      <c r="D172" s="26">
        <f ca="1">+D$170+D$173</f>
        <v>-1600</v>
      </c>
      <c r="E172" s="28">
        <f ca="1">+E$170+E$173</f>
        <v>-1800</v>
      </c>
      <c r="F172" s="275">
        <f ca="1">+F$170+F$173</f>
        <v>200</v>
      </c>
      <c r="G172" s="28">
        <f ca="1">+G$170+G$173</f>
        <v>-1800</v>
      </c>
      <c r="H172" s="29">
        <f ca="1">IF(OR($D172=0,$G172=0),"",IFERROR($D172/$G172,0))</f>
        <v>0.88888888888888884</v>
      </c>
      <c r="I172" s="302">
        <f ca="1">+I$170+I$173</f>
        <v>200</v>
      </c>
      <c r="J172" s="120"/>
      <c r="K172" s="26">
        <f ca="1">+K$170+K$173</f>
        <v>-2100</v>
      </c>
      <c r="L172" s="28">
        <f ca="1">+L$170+L$173</f>
        <v>-19164.190000000002</v>
      </c>
      <c r="M172" s="269">
        <f ca="1">+M$170+M$173</f>
        <v>17064.190000000002</v>
      </c>
      <c r="N172" s="28">
        <f ca="1">+N$170+N$173</f>
        <v>-10800</v>
      </c>
      <c r="O172" s="81">
        <f ca="1">IF(OR($K172=0,$N172=0),"",IFERROR($K172/$N172,0))</f>
        <v>0.19444444444444445</v>
      </c>
      <c r="P172" s="293">
        <f ca="1">+P$170+P$173</f>
        <v>8700</v>
      </c>
      <c r="Q172" s="110"/>
      <c r="R172" s="163">
        <f ca="1">+R$170+R$173</f>
        <v>-21600</v>
      </c>
      <c r="S172" s="56">
        <f t="shared" ca="1" si="196"/>
        <v>9.7222222222222224E-2</v>
      </c>
      <c r="T172" s="225">
        <f ca="1">+T$170+T$173</f>
        <v>19500</v>
      </c>
    </row>
    <row r="173" spans="1:20" ht="15" hidden="1" customHeight="1" outlineLevel="1" x14ac:dyDescent="0.25">
      <c r="B173" s="239" t="s">
        <v>482</v>
      </c>
      <c r="C173" s="240"/>
      <c r="D173" s="243">
        <f ca="1">SUBTOTAL(9,D$174:D$175)</f>
        <v>0</v>
      </c>
      <c r="E173" s="244">
        <f ca="1">SUBTOTAL(9,E$174:E$175)</f>
        <v>0</v>
      </c>
      <c r="F173" s="289">
        <f ca="1">SUBTOTAL(9,F$174:F$175)</f>
        <v>0</v>
      </c>
      <c r="G173" s="244">
        <f ca="1">SUBTOTAL(9,G$174:G$175)</f>
        <v>0</v>
      </c>
      <c r="H173" s="245" t="str">
        <f ca="1">IF(OR($D173=0,$G173=0),"",IFERROR($D173/$G173,0))</f>
        <v/>
      </c>
      <c r="I173" s="312">
        <f ca="1">SUBTOTAL(9,I$174:I$175)</f>
        <v>0</v>
      </c>
      <c r="J173" s="241"/>
      <c r="K173" s="243">
        <f ca="1">SUBTOTAL(9,K$174:K$175)</f>
        <v>0</v>
      </c>
      <c r="L173" s="244">
        <f ca="1">SUBTOTAL(9,L$174:L$175)</f>
        <v>0</v>
      </c>
      <c r="M173" s="289">
        <f ca="1">SUBTOTAL(9,M$174:M$175)</f>
        <v>0</v>
      </c>
      <c r="N173" s="244">
        <f ca="1">SUBTOTAL(9,N$174:N$175)</f>
        <v>0</v>
      </c>
      <c r="O173" s="246" t="str">
        <f t="shared" ref="O173:O175" ca="1" si="197">IF(OR($K173=0,$N173=0),"",IFERROR($K173/$N173,0))</f>
        <v/>
      </c>
      <c r="P173" s="312">
        <f ca="1">SUBTOTAL(9,P$174:P$175)</f>
        <v>0</v>
      </c>
      <c r="Q173" s="242"/>
      <c r="R173" s="247">
        <f ca="1">SUBTOTAL(9,R$174:R$175)</f>
        <v>0</v>
      </c>
      <c r="S173" s="248" t="str">
        <f t="shared" ca="1" si="196"/>
        <v/>
      </c>
      <c r="T173" s="249">
        <f ca="1">SUBTOTAL(9,T$174:T$175)</f>
        <v>0</v>
      </c>
    </row>
    <row r="174" spans="1:20" ht="15" hidden="1" customHeight="1" outlineLevel="1" x14ac:dyDescent="0.25">
      <c r="A174" s="380" t="str">
        <f t="shared" ref="A174:A175" si="198">MID($B174,11,8)</f>
        <v>10687001</v>
      </c>
      <c r="B174" s="223" t="s">
        <v>461</v>
      </c>
      <c r="C174" s="109"/>
      <c r="D174" s="53">
        <f t="shared" ref="D174:D175" ca="1" si="199">-SUMIFS(MOIS_REEL,INDIRECT("MOIS_"&amp;$K$2),$D$2,MOIS_COMPTE,$A174)</f>
        <v>0</v>
      </c>
      <c r="E174" s="229">
        <f ca="1">-SUMIFS(MOIS_REEL_OLD,INDIRECT("MOIS_"&amp;$K$2&amp;"_OLD"),$D$2,MOIS_COMPTE_OLD,$A174)/12</f>
        <v>0</v>
      </c>
      <c r="F174" s="290">
        <f t="shared" ref="F174:F175" ca="1" si="200">$D174-$E174</f>
        <v>0</v>
      </c>
      <c r="G174" s="229">
        <f t="shared" ref="G174:G175" ca="1" si="201">SUMIFS(OFFSET(REF_DECALER,,MATCH($D$3,BP_PLAGE_MOIS,0),COUNTBLANK(BP_MATRICE),),INDIRECT("BP_"&amp;$K$2),$D$2,BP_COMPTE,$A174)</f>
        <v>0</v>
      </c>
      <c r="H174" s="230" t="str">
        <f t="shared" ref="H174:H175" ca="1" si="202">IF(OR($D174=0,$G174=0),"",IFERROR($D174/$G174,0))</f>
        <v/>
      </c>
      <c r="I174" s="313">
        <f t="shared" ref="I174:I175" ca="1" si="203">$D174-$G174</f>
        <v>0</v>
      </c>
      <c r="J174" s="124"/>
      <c r="K174" s="53">
        <f ca="1">-SUMIFS(CUMUL_REEL,INDIRECT("CUMUL_"&amp;$K$2),$D$2,CUMUL_COMPTE,$A174)</f>
        <v>0</v>
      </c>
      <c r="L174" s="229">
        <f ca="1">-SUMIFS(CUMUL_REEL_OLD,INDIRECT("CUMUL_"&amp;$K$2&amp;"_OLD"),$D$2,CUMUL_COMPTE_OLD,$A174)</f>
        <v>0</v>
      </c>
      <c r="M174" s="290">
        <f t="shared" ref="M174:M175" ca="1" si="204">$K174-$L174</f>
        <v>0</v>
      </c>
      <c r="N174" s="229">
        <f t="shared" ref="N174:N175" ca="1" si="205">SUMIFS(BP_CUMUL,INDIRECT("BP_"&amp;$K$2),$D$2,BP_COMPTE,$A174)</f>
        <v>0</v>
      </c>
      <c r="O174" s="230" t="str">
        <f t="shared" ca="1" si="197"/>
        <v/>
      </c>
      <c r="P174" s="313">
        <f t="shared" ref="P174:P175" ca="1" si="206">$K174-$N174</f>
        <v>0</v>
      </c>
      <c r="Q174" s="136"/>
      <c r="R174" s="231">
        <f t="shared" ref="R174:R175" ca="1" si="207">SUMIFS(BP_TOTAL,INDIRECT("BP_"&amp;$K$2),$D$2,BP_COMPTE,$A174)</f>
        <v>0</v>
      </c>
      <c r="S174" s="250" t="str">
        <f t="shared" ca="1" si="196"/>
        <v/>
      </c>
      <c r="T174" s="251">
        <f t="shared" ref="T174:T175" ca="1" si="208">($K174-$R174)</f>
        <v>0</v>
      </c>
    </row>
    <row r="175" spans="1:20" ht="15" hidden="1" customHeight="1" outlineLevel="1" x14ac:dyDescent="0.25">
      <c r="A175" s="380" t="str">
        <f t="shared" si="198"/>
        <v>11520000</v>
      </c>
      <c r="B175" s="224" t="s">
        <v>462</v>
      </c>
      <c r="C175" s="109"/>
      <c r="D175" s="252">
        <f t="shared" ca="1" si="199"/>
        <v>0</v>
      </c>
      <c r="E175" s="253">
        <f ca="1">-SUMIFS(MOIS_REEL_OLD,INDIRECT("MOIS_"&amp;$K$2&amp;"_OLD"),$D$2,MOIS_COMPTE_OLD,$A175)/12</f>
        <v>0</v>
      </c>
      <c r="F175" s="291">
        <f t="shared" ca="1" si="200"/>
        <v>0</v>
      </c>
      <c r="G175" s="253">
        <f t="shared" ca="1" si="201"/>
        <v>0</v>
      </c>
      <c r="H175" s="254" t="str">
        <f t="shared" ca="1" si="202"/>
        <v/>
      </c>
      <c r="I175" s="314">
        <f t="shared" ca="1" si="203"/>
        <v>0</v>
      </c>
      <c r="J175" s="124"/>
      <c r="K175" s="252">
        <f ca="1">-SUMIFS(CUMUL_REEL,INDIRECT("CUMUL_"&amp;$K$2),$D$2,CUMUL_COMPTE,$A175)</f>
        <v>0</v>
      </c>
      <c r="L175" s="253">
        <f ca="1">-SUMIFS(CUMUL_REEL_OLD,INDIRECT("CUMUL_"&amp;$K$2&amp;"_OLD"),$D$2,CUMUL_COMPTE_OLD,$A175)*(VLOOKUP(MOIS_REF,Data!$M$3:$Q$14,5,0)/12)</f>
        <v>0</v>
      </c>
      <c r="M175" s="291">
        <f t="shared" ca="1" si="204"/>
        <v>0</v>
      </c>
      <c r="N175" s="253">
        <f t="shared" ca="1" si="205"/>
        <v>0</v>
      </c>
      <c r="O175" s="254" t="str">
        <f t="shared" ca="1" si="197"/>
        <v/>
      </c>
      <c r="P175" s="314">
        <f t="shared" ca="1" si="206"/>
        <v>0</v>
      </c>
      <c r="Q175" s="222"/>
      <c r="R175" s="255">
        <f t="shared" ca="1" si="207"/>
        <v>0</v>
      </c>
      <c r="S175" s="256" t="str">
        <f t="shared" ca="1" si="196"/>
        <v/>
      </c>
      <c r="T175" s="257">
        <f t="shared" ca="1" si="208"/>
        <v>0</v>
      </c>
    </row>
    <row r="176" spans="1:20" ht="15" customHeight="1" x14ac:dyDescent="0.25">
      <c r="B176" s="335"/>
      <c r="C176" s="109"/>
      <c r="D176" s="168"/>
      <c r="E176" s="168"/>
      <c r="F176" s="336"/>
      <c r="G176" s="168"/>
      <c r="H176" s="337"/>
      <c r="I176" s="336"/>
      <c r="J176" s="124"/>
      <c r="K176" s="168"/>
      <c r="L176" s="168"/>
      <c r="M176" s="336"/>
      <c r="N176" s="168"/>
      <c r="O176" s="337"/>
      <c r="P176" s="336"/>
      <c r="Q176" s="222"/>
      <c r="R176" s="338"/>
      <c r="S176" s="339"/>
      <c r="T176" s="338"/>
    </row>
    <row r="177" spans="2:13" ht="15" customHeight="1" x14ac:dyDescent="0.25">
      <c r="D177" s="340"/>
    </row>
    <row r="178" spans="2:13" ht="15" customHeight="1" x14ac:dyDescent="0.25">
      <c r="M178" s="396"/>
    </row>
    <row r="179" spans="2:13" x14ac:dyDescent="0.25">
      <c r="E179" s="340"/>
      <c r="M179" s="396"/>
    </row>
    <row r="182" spans="2:13" x14ac:dyDescent="0.25">
      <c r="B182" s="166"/>
    </row>
    <row r="183" spans="2:13" x14ac:dyDescent="0.25">
      <c r="B183" s="166"/>
    </row>
  </sheetData>
  <mergeCells count="5">
    <mergeCell ref="D3:I3"/>
    <mergeCell ref="K3:P3"/>
    <mergeCell ref="R3:R4"/>
    <mergeCell ref="S3:T3"/>
    <mergeCell ref="V4:W4"/>
  </mergeCells>
  <conditionalFormatting sqref="H147 H5:H19 O5:O19 H45:H54 O45:O54 O147 H83:H95 O83:O95">
    <cfRule type="iconSet" priority="88">
      <iconSet reverse="1">
        <cfvo type="percent" val="0"/>
        <cfvo type="num" val="0.97"/>
        <cfvo type="num" val="1"/>
      </iconSet>
    </cfRule>
  </conditionalFormatting>
  <conditionalFormatting sqref="F20:F43 I20:I43 M20:M43 P20:P43 F96:F135 I96:I135 M96:M135 P96:P135 F159 I159 M159 P159 F172 I172 M172 P172 P56:P81 M56:M81 I56:I81 F56:F81 F161 I161 M161 P161 P149:P156 M149:M156 I149:I156 F149:F156 F166:F170 I166:I170 M166:M170 P166:P170">
    <cfRule type="cellIs" dxfId="9" priority="84" operator="lessThan">
      <formula>0</formula>
    </cfRule>
  </conditionalFormatting>
  <conditionalFormatting sqref="F45:F54 I45:I54 M45:M54 P45:P54 F147 I147 M147 P147 F5:F19 I5:I19 M5:M19 P5:P19 I83:I95 F83:F95 P83:P95 M83:M95 F137:F142 I137:I142 M137:M142 P137:P142">
    <cfRule type="cellIs" dxfId="8" priority="86" operator="greaterThan">
      <formula>0</formula>
    </cfRule>
  </conditionalFormatting>
  <conditionalFormatting sqref="H159 H96:H135 H20:H43 O20:O43 O96:O135 H56:H81 O56:O81 O149:O156 H149:H156">
    <cfRule type="iconSet" priority="83">
      <iconSet>
        <cfvo type="percent" val="0"/>
        <cfvo type="num" val="0.97"/>
        <cfvo type="num" val="1"/>
      </iconSet>
    </cfRule>
  </conditionalFormatting>
  <conditionalFormatting sqref="T147 T159 T5:T19 T45:T54 T83:T95 T137:T145 T150:T156 T161:T170 T172:T175">
    <cfRule type="expression" dxfId="7" priority="59">
      <formula>IF(U5="OK","VRAI","FAUX")</formula>
    </cfRule>
    <cfRule type="expression" dxfId="6" priority="60">
      <formula>IF(U5="RISQUE","VRAI","FAUX")</formula>
    </cfRule>
    <cfRule type="expression" dxfId="5" priority="81">
      <formula>IF(OR(U5="NON BUDGETE",U5="DEPASSE"),"VRAI","FAUX")</formula>
    </cfRule>
  </conditionalFormatting>
  <conditionalFormatting sqref="P55 M55 I55 F55">
    <cfRule type="cellIs" dxfId="4" priority="78" operator="lessThan">
      <formula>0</formula>
    </cfRule>
  </conditionalFormatting>
  <conditionalFormatting sqref="H55 O55">
    <cfRule type="iconSet" priority="77">
      <iconSet>
        <cfvo type="percent" val="0"/>
        <cfvo type="num" val="0.97"/>
        <cfvo type="num" val="1"/>
      </iconSet>
    </cfRule>
  </conditionalFormatting>
  <conditionalFormatting sqref="P157 M157 I157 F157">
    <cfRule type="cellIs" dxfId="3" priority="33" operator="lessThan">
      <formula>0</formula>
    </cfRule>
  </conditionalFormatting>
  <conditionalFormatting sqref="O157 H157">
    <cfRule type="iconSet" priority="32">
      <iconSet>
        <cfvo type="percent" val="0"/>
        <cfvo type="num" val="0.97"/>
        <cfvo type="num" val="1"/>
      </iconSet>
    </cfRule>
  </conditionalFormatting>
  <conditionalFormatting sqref="T157">
    <cfRule type="expression" dxfId="2" priority="29">
      <formula>IF(U157="OK","VRAI","FAUX")</formula>
    </cfRule>
    <cfRule type="expression" dxfId="1" priority="30">
      <formula>IF(U157="RISQUE","VRAI","FAUX")</formula>
    </cfRule>
    <cfRule type="expression" dxfId="0" priority="31">
      <formula>IF(OR(U157="NON BUDGETE",U157="DEPASSE"),"VRAI","FAUX")</formula>
    </cfRule>
  </conditionalFormatting>
  <pageMargins left="0.70866141732283472" right="0.70866141732283472" top="0.74803149606299213" bottom="0.74803149606299213" header="0.31496062992125984" footer="0.31496062992125984"/>
  <pageSetup paperSize="9" scale="38" orientation="landscape" r:id="rId1"/>
  <headerFooter>
    <oddHeader>&amp;F</oddHeader>
    <oddFooter>&amp;Z&amp;F</oddFooter>
  </headerFooter>
  <legacyDrawing r:id="rId2"/>
  <extLst>
    <ext xmlns:x14="http://schemas.microsoft.com/office/spreadsheetml/2009/9/main" uri="{CCE6A557-97BC-4b89-ADB6-D9C93CAAB3DF}">
      <x14:dataValidations xmlns:xm="http://schemas.microsoft.com/office/excel/2006/main" disablePrompts="1" count="3">
        <x14:dataValidation type="list" allowBlank="1" showInputMessage="1" showErrorMessage="1">
          <x14:formula1>
            <xm:f>Data!$M$3:$M$14</xm:f>
          </x14:formula1>
          <xm:sqref>D3</xm:sqref>
        </x14:dataValidation>
        <x14:dataValidation type="list" allowBlank="1" showInputMessage="1" showErrorMessage="1">
          <x14:formula1>
            <xm:f>Data!$B$3:$B$144</xm:f>
          </x14:formula1>
          <xm:sqref>B2</xm:sqref>
        </x14:dataValidation>
        <x14:dataValidation type="list" allowBlank="1" showInputMessage="1" showErrorMessage="1">
          <x14:formula1>
            <xm:f>Data!$B$3:$B$90</xm:f>
          </x14:formula1>
          <xm:sqref>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CC"/>
  </sheetPr>
  <dimension ref="A1:T86"/>
  <sheetViews>
    <sheetView showGridLines="0" zoomScale="90" zoomScaleNormal="90" workbookViewId="0"/>
  </sheetViews>
  <sheetFormatPr baseColWidth="10" defaultRowHeight="15" x14ac:dyDescent="0.25"/>
  <cols>
    <col min="3" max="3" width="41.28515625" customWidth="1"/>
    <col min="4" max="5" width="13.85546875" bestFit="1" customWidth="1"/>
    <col min="6" max="6" width="14.5703125" bestFit="1" customWidth="1"/>
    <col min="8" max="8" width="17.7109375" customWidth="1"/>
    <col min="9" max="9" width="21.28515625" customWidth="1"/>
    <col min="10" max="10" width="20.28515625" bestFit="1" customWidth="1"/>
    <col min="11" max="11" width="21.7109375" customWidth="1"/>
    <col min="12" max="14" width="17.7109375" customWidth="1"/>
    <col min="15" max="15" width="41.5703125" bestFit="1" customWidth="1"/>
    <col min="16" max="20" width="10.5703125" customWidth="1"/>
  </cols>
  <sheetData>
    <row r="1" spans="1:20" x14ac:dyDescent="0.25">
      <c r="A1" s="5" t="s">
        <v>121</v>
      </c>
      <c r="B1" s="5" t="s">
        <v>122</v>
      </c>
      <c r="C1" s="5" t="s">
        <v>123</v>
      </c>
      <c r="D1" s="5" t="s">
        <v>124</v>
      </c>
      <c r="E1" s="5" t="s">
        <v>125</v>
      </c>
      <c r="F1" s="5" t="s">
        <v>126</v>
      </c>
      <c r="G1" s="5" t="s">
        <v>127</v>
      </c>
      <c r="H1" s="13" t="s">
        <v>424</v>
      </c>
      <c r="I1" s="13" t="s">
        <v>426</v>
      </c>
      <c r="J1" s="13" t="s">
        <v>428</v>
      </c>
      <c r="K1" s="13" t="s">
        <v>607</v>
      </c>
      <c r="L1" s="13" t="s">
        <v>608</v>
      </c>
      <c r="M1" s="13" t="s">
        <v>425</v>
      </c>
      <c r="N1" s="13" t="s">
        <v>429</v>
      </c>
      <c r="O1" s="13" t="s">
        <v>435</v>
      </c>
      <c r="P1" s="189" t="s">
        <v>583</v>
      </c>
      <c r="Q1" s="189" t="s">
        <v>584</v>
      </c>
      <c r="R1" s="189" t="s">
        <v>585</v>
      </c>
      <c r="S1" s="189" t="s">
        <v>586</v>
      </c>
      <c r="T1" s="189" t="s">
        <v>587</v>
      </c>
    </row>
    <row r="2" spans="1:20" x14ac:dyDescent="0.25">
      <c r="A2" t="s">
        <v>51</v>
      </c>
      <c r="B2" t="s">
        <v>596</v>
      </c>
      <c r="C2" t="s">
        <v>597</v>
      </c>
      <c r="D2" s="407">
        <v>100</v>
      </c>
      <c r="E2" s="407">
        <v>0</v>
      </c>
      <c r="F2" s="407">
        <v>100</v>
      </c>
      <c r="G2" t="s">
        <v>128</v>
      </c>
      <c r="H2" s="14">
        <v>0</v>
      </c>
      <c r="I2" s="14" t="s">
        <v>643</v>
      </c>
      <c r="J2" s="14" t="s">
        <v>423</v>
      </c>
      <c r="K2" s="14" t="s">
        <v>670</v>
      </c>
      <c r="L2" s="14">
        <v>0</v>
      </c>
      <c r="M2" s="14">
        <v>2</v>
      </c>
      <c r="N2" s="14">
        <v>0</v>
      </c>
      <c r="O2" s="14">
        <v>0</v>
      </c>
      <c r="P2" s="190" t="s">
        <v>903</v>
      </c>
      <c r="Q2" s="190" t="s">
        <v>903</v>
      </c>
      <c r="R2" s="190" t="s">
        <v>903</v>
      </c>
      <c r="S2" s="190" t="s">
        <v>903</v>
      </c>
      <c r="T2" s="190" t="s">
        <v>903</v>
      </c>
    </row>
    <row r="3" spans="1:20" x14ac:dyDescent="0.25">
      <c r="A3" t="s">
        <v>51</v>
      </c>
      <c r="B3" t="s">
        <v>129</v>
      </c>
      <c r="C3" t="s">
        <v>130</v>
      </c>
      <c r="D3" s="407">
        <v>100</v>
      </c>
      <c r="E3" s="407">
        <v>0</v>
      </c>
      <c r="F3" s="407">
        <v>100</v>
      </c>
      <c r="H3" s="14">
        <v>0</v>
      </c>
      <c r="I3" s="14" t="s">
        <v>643</v>
      </c>
      <c r="J3" s="14" t="s">
        <v>423</v>
      </c>
      <c r="K3" s="14" t="s">
        <v>670</v>
      </c>
      <c r="L3" s="14">
        <v>0</v>
      </c>
      <c r="M3" s="14">
        <v>2</v>
      </c>
      <c r="N3" s="14">
        <v>0</v>
      </c>
      <c r="O3" s="14">
        <v>0</v>
      </c>
      <c r="P3" s="190" t="s">
        <v>903</v>
      </c>
      <c r="Q3" s="190" t="s">
        <v>903</v>
      </c>
      <c r="R3" s="190" t="s">
        <v>903</v>
      </c>
      <c r="S3" s="190" t="s">
        <v>903</v>
      </c>
      <c r="T3" s="190" t="s">
        <v>903</v>
      </c>
    </row>
    <row r="4" spans="1:20" x14ac:dyDescent="0.25">
      <c r="A4" t="s">
        <v>51</v>
      </c>
      <c r="B4" t="s">
        <v>131</v>
      </c>
      <c r="C4" t="s">
        <v>132</v>
      </c>
      <c r="D4" s="407">
        <v>100</v>
      </c>
      <c r="E4" s="407">
        <v>0</v>
      </c>
      <c r="F4" s="407">
        <v>100</v>
      </c>
      <c r="H4" s="14">
        <v>0</v>
      </c>
      <c r="I4" s="14" t="s">
        <v>643</v>
      </c>
      <c r="J4" s="14" t="s">
        <v>423</v>
      </c>
      <c r="K4" s="14" t="s">
        <v>670</v>
      </c>
      <c r="L4" s="14">
        <v>0</v>
      </c>
      <c r="M4" s="14">
        <v>2</v>
      </c>
      <c r="N4" s="14">
        <v>0</v>
      </c>
      <c r="O4" s="14">
        <v>0</v>
      </c>
      <c r="P4" s="190" t="s">
        <v>903</v>
      </c>
      <c r="Q4" s="190" t="s">
        <v>903</v>
      </c>
      <c r="R4" s="190" t="s">
        <v>903</v>
      </c>
      <c r="S4" s="190" t="s">
        <v>903</v>
      </c>
      <c r="T4" s="190" t="s">
        <v>903</v>
      </c>
    </row>
    <row r="5" spans="1:20" x14ac:dyDescent="0.25">
      <c r="A5" t="s">
        <v>51</v>
      </c>
      <c r="B5" t="s">
        <v>133</v>
      </c>
      <c r="C5" t="s">
        <v>134</v>
      </c>
      <c r="D5" s="407">
        <v>100</v>
      </c>
      <c r="E5" s="407">
        <v>0</v>
      </c>
      <c r="F5" s="407">
        <v>100</v>
      </c>
      <c r="H5" s="14">
        <v>0</v>
      </c>
      <c r="I5" s="14" t="s">
        <v>643</v>
      </c>
      <c r="J5" s="14" t="s">
        <v>423</v>
      </c>
      <c r="K5" s="14" t="s">
        <v>670</v>
      </c>
      <c r="L5" s="14">
        <v>0</v>
      </c>
      <c r="M5" s="14">
        <v>2</v>
      </c>
      <c r="N5" s="14">
        <v>0</v>
      </c>
      <c r="O5" s="14">
        <v>0</v>
      </c>
      <c r="P5" s="190" t="s">
        <v>903</v>
      </c>
      <c r="Q5" s="190" t="s">
        <v>903</v>
      </c>
      <c r="R5" s="190" t="s">
        <v>903</v>
      </c>
      <c r="S5" s="190" t="s">
        <v>903</v>
      </c>
      <c r="T5" s="190" t="s">
        <v>903</v>
      </c>
    </row>
    <row r="6" spans="1:20" x14ac:dyDescent="0.25">
      <c r="A6" t="s">
        <v>51</v>
      </c>
      <c r="B6" t="s">
        <v>137</v>
      </c>
      <c r="C6" t="s">
        <v>138</v>
      </c>
      <c r="D6" s="407">
        <v>100</v>
      </c>
      <c r="E6" s="407">
        <v>0</v>
      </c>
      <c r="F6" s="407">
        <v>100</v>
      </c>
      <c r="H6" s="14">
        <v>0</v>
      </c>
      <c r="I6" s="14" t="s">
        <v>643</v>
      </c>
      <c r="J6" s="14" t="s">
        <v>423</v>
      </c>
      <c r="K6" s="14" t="s">
        <v>670</v>
      </c>
      <c r="L6" s="14">
        <v>0</v>
      </c>
      <c r="M6" s="14">
        <v>2</v>
      </c>
      <c r="N6" s="14">
        <v>0</v>
      </c>
      <c r="O6" s="14">
        <v>0</v>
      </c>
      <c r="P6" s="190" t="s">
        <v>903</v>
      </c>
      <c r="Q6" s="190" t="s">
        <v>903</v>
      </c>
      <c r="R6" s="190" t="s">
        <v>903</v>
      </c>
      <c r="S6" s="190" t="s">
        <v>903</v>
      </c>
      <c r="T6" s="190" t="s">
        <v>903</v>
      </c>
    </row>
    <row r="7" spans="1:20" x14ac:dyDescent="0.25">
      <c r="A7" t="s">
        <v>51</v>
      </c>
      <c r="B7" t="s">
        <v>139</v>
      </c>
      <c r="C7" t="s">
        <v>140</v>
      </c>
      <c r="D7" s="407">
        <v>100</v>
      </c>
      <c r="E7" s="407">
        <v>0</v>
      </c>
      <c r="F7" s="407">
        <v>100</v>
      </c>
      <c r="H7" s="14">
        <v>0</v>
      </c>
      <c r="I7" s="14" t="s">
        <v>643</v>
      </c>
      <c r="J7" s="14" t="s">
        <v>423</v>
      </c>
      <c r="K7" s="14" t="s">
        <v>670</v>
      </c>
      <c r="L7" s="14">
        <v>0</v>
      </c>
      <c r="M7" s="14">
        <v>2</v>
      </c>
      <c r="N7" s="14">
        <v>0</v>
      </c>
      <c r="O7" s="14">
        <v>0</v>
      </c>
      <c r="P7" s="190" t="s">
        <v>903</v>
      </c>
      <c r="Q7" s="190" t="s">
        <v>903</v>
      </c>
      <c r="R7" s="190" t="s">
        <v>903</v>
      </c>
      <c r="S7" s="190" t="s">
        <v>903</v>
      </c>
      <c r="T7" s="190" t="s">
        <v>903</v>
      </c>
    </row>
    <row r="8" spans="1:20" x14ac:dyDescent="0.25">
      <c r="A8" t="s">
        <v>51</v>
      </c>
      <c r="B8" t="s">
        <v>141</v>
      </c>
      <c r="C8" t="s">
        <v>142</v>
      </c>
      <c r="D8" s="407">
        <v>100</v>
      </c>
      <c r="E8" s="407">
        <v>0</v>
      </c>
      <c r="F8" s="407">
        <v>100</v>
      </c>
      <c r="H8" s="14">
        <v>0</v>
      </c>
      <c r="I8" s="14" t="s">
        <v>643</v>
      </c>
      <c r="J8" s="14" t="s">
        <v>423</v>
      </c>
      <c r="K8" s="14" t="s">
        <v>670</v>
      </c>
      <c r="L8" s="14">
        <v>0</v>
      </c>
      <c r="M8" s="14">
        <v>2</v>
      </c>
      <c r="N8" s="14">
        <v>0</v>
      </c>
      <c r="O8" s="14">
        <v>0</v>
      </c>
      <c r="P8" s="190" t="s">
        <v>903</v>
      </c>
      <c r="Q8" s="190" t="s">
        <v>903</v>
      </c>
      <c r="R8" s="190" t="s">
        <v>903</v>
      </c>
      <c r="S8" s="190" t="s">
        <v>903</v>
      </c>
      <c r="T8" s="190" t="s">
        <v>903</v>
      </c>
    </row>
    <row r="9" spans="1:20" x14ac:dyDescent="0.25">
      <c r="A9" t="s">
        <v>51</v>
      </c>
      <c r="B9" t="s">
        <v>143</v>
      </c>
      <c r="C9" t="s">
        <v>144</v>
      </c>
      <c r="D9" s="407">
        <v>100</v>
      </c>
      <c r="E9" s="407">
        <v>0</v>
      </c>
      <c r="F9" s="407">
        <v>100</v>
      </c>
      <c r="H9" s="14">
        <v>0</v>
      </c>
      <c r="I9" s="14" t="s">
        <v>643</v>
      </c>
      <c r="J9" s="14" t="s">
        <v>423</v>
      </c>
      <c r="K9" s="14" t="s">
        <v>670</v>
      </c>
      <c r="L9" s="14">
        <v>0</v>
      </c>
      <c r="M9" s="14">
        <v>2</v>
      </c>
      <c r="N9" s="14">
        <v>0</v>
      </c>
      <c r="O9" s="14">
        <v>0</v>
      </c>
      <c r="P9" s="190" t="s">
        <v>903</v>
      </c>
      <c r="Q9" s="190" t="s">
        <v>903</v>
      </c>
      <c r="R9" s="190" t="s">
        <v>903</v>
      </c>
      <c r="S9" s="190" t="s">
        <v>903</v>
      </c>
      <c r="T9" s="190" t="s">
        <v>903</v>
      </c>
    </row>
    <row r="10" spans="1:20" x14ac:dyDescent="0.25">
      <c r="A10" t="s">
        <v>51</v>
      </c>
      <c r="B10" t="s">
        <v>145</v>
      </c>
      <c r="C10" t="s">
        <v>438</v>
      </c>
      <c r="D10" s="407">
        <v>100</v>
      </c>
      <c r="E10" s="407">
        <v>0</v>
      </c>
      <c r="F10" s="407">
        <v>100</v>
      </c>
      <c r="H10" s="14">
        <v>0</v>
      </c>
      <c r="I10" s="14" t="s">
        <v>643</v>
      </c>
      <c r="J10" s="14" t="s">
        <v>423</v>
      </c>
      <c r="K10" s="14" t="s">
        <v>670</v>
      </c>
      <c r="L10" s="14">
        <v>0</v>
      </c>
      <c r="M10" s="14">
        <v>2</v>
      </c>
      <c r="N10" s="14">
        <v>0</v>
      </c>
      <c r="O10" s="14">
        <v>0</v>
      </c>
      <c r="P10" s="190" t="s">
        <v>903</v>
      </c>
      <c r="Q10" s="190" t="s">
        <v>903</v>
      </c>
      <c r="R10" s="190" t="s">
        <v>903</v>
      </c>
      <c r="S10" s="190" t="s">
        <v>903</v>
      </c>
      <c r="T10" s="190" t="s">
        <v>903</v>
      </c>
    </row>
    <row r="11" spans="1:20" x14ac:dyDescent="0.25">
      <c r="A11" t="s">
        <v>51</v>
      </c>
      <c r="B11" t="s">
        <v>146</v>
      </c>
      <c r="C11" t="s">
        <v>147</v>
      </c>
      <c r="D11" s="407">
        <v>100</v>
      </c>
      <c r="E11" s="407">
        <v>0</v>
      </c>
      <c r="F11" s="407">
        <v>100</v>
      </c>
      <c r="H11" s="14">
        <v>0</v>
      </c>
      <c r="I11" s="14" t="s">
        <v>643</v>
      </c>
      <c r="J11" s="14" t="s">
        <v>423</v>
      </c>
      <c r="K11" s="14" t="s">
        <v>670</v>
      </c>
      <c r="L11" s="14">
        <v>0</v>
      </c>
      <c r="M11" s="14">
        <v>2</v>
      </c>
      <c r="N11" s="14">
        <v>0</v>
      </c>
      <c r="O11" s="14">
        <v>0</v>
      </c>
      <c r="P11" s="190" t="s">
        <v>903</v>
      </c>
      <c r="Q11" s="190" t="s">
        <v>903</v>
      </c>
      <c r="R11" s="190" t="s">
        <v>903</v>
      </c>
      <c r="S11" s="190" t="s">
        <v>903</v>
      </c>
      <c r="T11" s="190" t="s">
        <v>903</v>
      </c>
    </row>
    <row r="12" spans="1:20" x14ac:dyDescent="0.25">
      <c r="A12" t="s">
        <v>51</v>
      </c>
      <c r="B12" t="s">
        <v>152</v>
      </c>
      <c r="C12" t="s">
        <v>153</v>
      </c>
      <c r="D12" s="407">
        <v>100</v>
      </c>
      <c r="E12" s="407">
        <v>0</v>
      </c>
      <c r="F12" s="407">
        <v>100</v>
      </c>
      <c r="H12" s="14">
        <v>0</v>
      </c>
      <c r="I12" s="14" t="s">
        <v>643</v>
      </c>
      <c r="J12" s="14" t="s">
        <v>423</v>
      </c>
      <c r="K12" s="14" t="s">
        <v>670</v>
      </c>
      <c r="L12" s="14">
        <v>0</v>
      </c>
      <c r="M12" s="14">
        <v>2</v>
      </c>
      <c r="N12" s="14">
        <v>0</v>
      </c>
      <c r="O12" s="14">
        <v>0</v>
      </c>
      <c r="P12" s="190" t="s">
        <v>903</v>
      </c>
      <c r="Q12" s="190" t="s">
        <v>903</v>
      </c>
      <c r="R12" s="190" t="s">
        <v>903</v>
      </c>
      <c r="S12" s="190" t="s">
        <v>903</v>
      </c>
      <c r="T12" s="190" t="s">
        <v>903</v>
      </c>
    </row>
    <row r="13" spans="1:20" x14ac:dyDescent="0.25">
      <c r="A13" t="s">
        <v>51</v>
      </c>
      <c r="B13" t="s">
        <v>156</v>
      </c>
      <c r="C13" t="s">
        <v>157</v>
      </c>
      <c r="D13" s="407">
        <v>100</v>
      </c>
      <c r="E13" s="407">
        <v>0</v>
      </c>
      <c r="F13" s="407">
        <v>100</v>
      </c>
      <c r="H13" s="14">
        <v>0</v>
      </c>
      <c r="I13" s="14" t="s">
        <v>643</v>
      </c>
      <c r="J13" s="14" t="s">
        <v>423</v>
      </c>
      <c r="K13" s="14" t="s">
        <v>670</v>
      </c>
      <c r="L13" s="14">
        <v>0</v>
      </c>
      <c r="M13" s="14">
        <v>2</v>
      </c>
      <c r="N13" s="14">
        <v>0</v>
      </c>
      <c r="O13" s="14">
        <v>0</v>
      </c>
      <c r="P13" s="190" t="s">
        <v>903</v>
      </c>
      <c r="Q13" s="190" t="s">
        <v>903</v>
      </c>
      <c r="R13" s="190" t="s">
        <v>903</v>
      </c>
      <c r="S13" s="190" t="s">
        <v>903</v>
      </c>
      <c r="T13" s="190" t="s">
        <v>903</v>
      </c>
    </row>
    <row r="14" spans="1:20" x14ac:dyDescent="0.25">
      <c r="A14" t="s">
        <v>51</v>
      </c>
      <c r="B14" t="s">
        <v>158</v>
      </c>
      <c r="C14" t="s">
        <v>159</v>
      </c>
      <c r="D14" s="407">
        <v>100</v>
      </c>
      <c r="E14" s="407">
        <v>0</v>
      </c>
      <c r="F14" s="407">
        <v>100</v>
      </c>
      <c r="H14" s="14">
        <v>0</v>
      </c>
      <c r="I14" s="14" t="s">
        <v>643</v>
      </c>
      <c r="J14" s="14" t="s">
        <v>423</v>
      </c>
      <c r="K14" s="14" t="s">
        <v>670</v>
      </c>
      <c r="L14" s="14">
        <v>0</v>
      </c>
      <c r="M14" s="14">
        <v>2</v>
      </c>
      <c r="N14" s="14">
        <v>0</v>
      </c>
      <c r="O14" s="14">
        <v>0</v>
      </c>
      <c r="P14" s="190" t="s">
        <v>903</v>
      </c>
      <c r="Q14" s="190" t="s">
        <v>903</v>
      </c>
      <c r="R14" s="190" t="s">
        <v>903</v>
      </c>
      <c r="S14" s="190" t="s">
        <v>903</v>
      </c>
      <c r="T14" s="190" t="s">
        <v>903</v>
      </c>
    </row>
    <row r="15" spans="1:20" x14ac:dyDescent="0.25">
      <c r="A15" t="s">
        <v>51</v>
      </c>
      <c r="B15" t="s">
        <v>164</v>
      </c>
      <c r="C15" t="s">
        <v>165</v>
      </c>
      <c r="D15" s="407">
        <v>100</v>
      </c>
      <c r="E15" s="407">
        <v>0</v>
      </c>
      <c r="F15" s="407">
        <v>100</v>
      </c>
      <c r="H15" s="14">
        <v>0</v>
      </c>
      <c r="I15" s="14" t="s">
        <v>643</v>
      </c>
      <c r="J15" s="14" t="s">
        <v>423</v>
      </c>
      <c r="K15" s="14" t="s">
        <v>670</v>
      </c>
      <c r="L15" s="14">
        <v>0</v>
      </c>
      <c r="M15" s="14">
        <v>2</v>
      </c>
      <c r="N15" s="14">
        <v>0</v>
      </c>
      <c r="O15" s="14">
        <v>0</v>
      </c>
      <c r="P15" s="190" t="s">
        <v>903</v>
      </c>
      <c r="Q15" s="190" t="s">
        <v>903</v>
      </c>
      <c r="R15" s="190" t="s">
        <v>903</v>
      </c>
      <c r="S15" s="190" t="s">
        <v>903</v>
      </c>
      <c r="T15" s="190" t="s">
        <v>903</v>
      </c>
    </row>
    <row r="16" spans="1:20" x14ac:dyDescent="0.25">
      <c r="A16" t="s">
        <v>51</v>
      </c>
      <c r="B16" t="s">
        <v>167</v>
      </c>
      <c r="C16" t="s">
        <v>442</v>
      </c>
      <c r="D16" s="407">
        <v>100</v>
      </c>
      <c r="E16" s="407">
        <v>0</v>
      </c>
      <c r="F16" s="407">
        <v>100</v>
      </c>
      <c r="H16" s="14">
        <v>0</v>
      </c>
      <c r="I16" s="14" t="s">
        <v>643</v>
      </c>
      <c r="J16" s="14" t="s">
        <v>423</v>
      </c>
      <c r="K16" s="14" t="s">
        <v>670</v>
      </c>
      <c r="L16" s="14">
        <v>0</v>
      </c>
      <c r="M16" s="14">
        <v>2</v>
      </c>
      <c r="N16" s="14">
        <v>0</v>
      </c>
      <c r="O16" s="14">
        <v>0</v>
      </c>
      <c r="P16" s="190" t="s">
        <v>903</v>
      </c>
      <c r="Q16" s="190" t="s">
        <v>903</v>
      </c>
      <c r="R16" s="190" t="s">
        <v>903</v>
      </c>
      <c r="S16" s="190" t="s">
        <v>903</v>
      </c>
      <c r="T16" s="190" t="s">
        <v>903</v>
      </c>
    </row>
    <row r="17" spans="1:20" x14ac:dyDescent="0.25">
      <c r="A17" t="s">
        <v>51</v>
      </c>
      <c r="B17" t="s">
        <v>494</v>
      </c>
      <c r="C17" t="s">
        <v>495</v>
      </c>
      <c r="D17" s="407">
        <v>100</v>
      </c>
      <c r="E17" s="407">
        <v>0</v>
      </c>
      <c r="F17" s="407">
        <v>100</v>
      </c>
      <c r="H17" s="14">
        <v>0</v>
      </c>
      <c r="I17" s="14" t="s">
        <v>643</v>
      </c>
      <c r="J17" s="14" t="s">
        <v>423</v>
      </c>
      <c r="K17" s="14" t="s">
        <v>670</v>
      </c>
      <c r="L17" s="14">
        <v>0</v>
      </c>
      <c r="M17" s="14">
        <v>2</v>
      </c>
      <c r="N17" s="14">
        <v>0</v>
      </c>
      <c r="O17" s="14">
        <v>0</v>
      </c>
      <c r="P17" s="190" t="s">
        <v>903</v>
      </c>
      <c r="Q17" s="190" t="s">
        <v>903</v>
      </c>
      <c r="R17" s="190" t="s">
        <v>903</v>
      </c>
      <c r="S17" s="190" t="s">
        <v>903</v>
      </c>
      <c r="T17" s="190" t="s">
        <v>903</v>
      </c>
    </row>
    <row r="18" spans="1:20" x14ac:dyDescent="0.25">
      <c r="A18" t="s">
        <v>51</v>
      </c>
      <c r="B18" t="s">
        <v>168</v>
      </c>
      <c r="C18" t="s">
        <v>169</v>
      </c>
      <c r="D18" s="407">
        <v>100</v>
      </c>
      <c r="E18" s="407">
        <v>0</v>
      </c>
      <c r="F18" s="407">
        <v>100</v>
      </c>
      <c r="H18" s="14">
        <v>0</v>
      </c>
      <c r="I18" s="14" t="s">
        <v>643</v>
      </c>
      <c r="J18" s="14" t="s">
        <v>423</v>
      </c>
      <c r="K18" s="14" t="s">
        <v>670</v>
      </c>
      <c r="L18" s="14">
        <v>0</v>
      </c>
      <c r="M18" s="14">
        <v>2</v>
      </c>
      <c r="N18" s="14">
        <v>0</v>
      </c>
      <c r="O18" s="14">
        <v>0</v>
      </c>
      <c r="P18" s="190" t="s">
        <v>903</v>
      </c>
      <c r="Q18" s="190" t="s">
        <v>903</v>
      </c>
      <c r="R18" s="190" t="s">
        <v>903</v>
      </c>
      <c r="S18" s="190" t="s">
        <v>903</v>
      </c>
      <c r="T18" s="190" t="s">
        <v>903</v>
      </c>
    </row>
    <row r="19" spans="1:20" x14ac:dyDescent="0.25">
      <c r="A19" t="s">
        <v>51</v>
      </c>
      <c r="B19" t="s">
        <v>170</v>
      </c>
      <c r="C19" t="s">
        <v>171</v>
      </c>
      <c r="D19" s="407">
        <v>100</v>
      </c>
      <c r="E19" s="407">
        <v>0</v>
      </c>
      <c r="F19" s="407">
        <v>100</v>
      </c>
      <c r="H19" s="14">
        <v>0</v>
      </c>
      <c r="I19" s="14" t="s">
        <v>643</v>
      </c>
      <c r="J19" s="14" t="s">
        <v>423</v>
      </c>
      <c r="K19" s="14" t="s">
        <v>670</v>
      </c>
      <c r="L19" s="14">
        <v>0</v>
      </c>
      <c r="M19" s="14">
        <v>2</v>
      </c>
      <c r="N19" s="14">
        <v>0</v>
      </c>
      <c r="O19" s="14">
        <v>0</v>
      </c>
      <c r="P19" s="190" t="s">
        <v>903</v>
      </c>
      <c r="Q19" s="190" t="s">
        <v>903</v>
      </c>
      <c r="R19" s="190" t="s">
        <v>903</v>
      </c>
      <c r="S19" s="190" t="s">
        <v>903</v>
      </c>
      <c r="T19" s="190" t="s">
        <v>903</v>
      </c>
    </row>
    <row r="20" spans="1:20" x14ac:dyDescent="0.25">
      <c r="A20" t="s">
        <v>51</v>
      </c>
      <c r="B20" t="s">
        <v>178</v>
      </c>
      <c r="C20" t="s">
        <v>179</v>
      </c>
      <c r="D20" s="407">
        <v>100</v>
      </c>
      <c r="E20" s="407">
        <v>0</v>
      </c>
      <c r="F20" s="407">
        <v>100</v>
      </c>
      <c r="H20" s="14">
        <v>0</v>
      </c>
      <c r="I20" s="14" t="s">
        <v>643</v>
      </c>
      <c r="J20" s="14" t="s">
        <v>423</v>
      </c>
      <c r="K20" s="14" t="s">
        <v>670</v>
      </c>
      <c r="L20" s="14">
        <v>0</v>
      </c>
      <c r="M20" s="14">
        <v>2</v>
      </c>
      <c r="N20" s="14">
        <v>0</v>
      </c>
      <c r="O20" s="14">
        <v>0</v>
      </c>
      <c r="P20" s="190" t="s">
        <v>903</v>
      </c>
      <c r="Q20" s="190" t="s">
        <v>903</v>
      </c>
      <c r="R20" s="190" t="s">
        <v>903</v>
      </c>
      <c r="S20" s="190" t="s">
        <v>903</v>
      </c>
      <c r="T20" s="190" t="s">
        <v>903</v>
      </c>
    </row>
    <row r="21" spans="1:20" x14ac:dyDescent="0.25">
      <c r="A21" t="s">
        <v>51</v>
      </c>
      <c r="B21" t="s">
        <v>180</v>
      </c>
      <c r="C21" t="s">
        <v>181</v>
      </c>
      <c r="D21" s="407">
        <v>100</v>
      </c>
      <c r="E21" s="407">
        <v>0</v>
      </c>
      <c r="F21" s="407">
        <v>100</v>
      </c>
      <c r="H21" s="14">
        <v>0</v>
      </c>
      <c r="I21" s="14" t="s">
        <v>643</v>
      </c>
      <c r="J21" s="14" t="s">
        <v>423</v>
      </c>
      <c r="K21" s="14" t="s">
        <v>670</v>
      </c>
      <c r="L21" s="14">
        <v>0</v>
      </c>
      <c r="M21" s="14">
        <v>2</v>
      </c>
      <c r="N21" s="14">
        <v>0</v>
      </c>
      <c r="O21" s="14">
        <v>0</v>
      </c>
      <c r="P21" s="190" t="s">
        <v>903</v>
      </c>
      <c r="Q21" s="190" t="s">
        <v>903</v>
      </c>
      <c r="R21" s="190" t="s">
        <v>903</v>
      </c>
      <c r="S21" s="190" t="s">
        <v>903</v>
      </c>
      <c r="T21" s="190" t="s">
        <v>903</v>
      </c>
    </row>
    <row r="22" spans="1:20" x14ac:dyDescent="0.25">
      <c r="A22" t="s">
        <v>51</v>
      </c>
      <c r="B22" t="s">
        <v>182</v>
      </c>
      <c r="C22" t="s">
        <v>183</v>
      </c>
      <c r="D22" s="407">
        <v>100</v>
      </c>
      <c r="E22" s="407">
        <v>0</v>
      </c>
      <c r="F22" s="407">
        <v>100</v>
      </c>
      <c r="H22" s="14">
        <v>0</v>
      </c>
      <c r="I22" s="14" t="s">
        <v>643</v>
      </c>
      <c r="J22" s="14" t="s">
        <v>423</v>
      </c>
      <c r="K22" s="14" t="s">
        <v>670</v>
      </c>
      <c r="L22" s="14">
        <v>0</v>
      </c>
      <c r="M22" s="14">
        <v>2</v>
      </c>
      <c r="N22" s="14">
        <v>0</v>
      </c>
      <c r="O22" s="14">
        <v>0</v>
      </c>
      <c r="P22" s="190" t="s">
        <v>903</v>
      </c>
      <c r="Q22" s="190" t="s">
        <v>903</v>
      </c>
      <c r="R22" s="190" t="s">
        <v>903</v>
      </c>
      <c r="S22" s="190" t="s">
        <v>903</v>
      </c>
      <c r="T22" s="190" t="s">
        <v>903</v>
      </c>
    </row>
    <row r="23" spans="1:20" x14ac:dyDescent="0.25">
      <c r="A23" t="s">
        <v>51</v>
      </c>
      <c r="B23" t="s">
        <v>184</v>
      </c>
      <c r="C23" t="s">
        <v>185</v>
      </c>
      <c r="D23" s="407">
        <v>100</v>
      </c>
      <c r="E23" s="407">
        <v>0</v>
      </c>
      <c r="F23" s="407">
        <v>100</v>
      </c>
      <c r="H23" s="14">
        <v>0</v>
      </c>
      <c r="I23" s="14" t="s">
        <v>643</v>
      </c>
      <c r="J23" s="14" t="s">
        <v>423</v>
      </c>
      <c r="K23" s="14" t="s">
        <v>670</v>
      </c>
      <c r="L23" s="14">
        <v>0</v>
      </c>
      <c r="M23" s="14">
        <v>2</v>
      </c>
      <c r="N23" s="14">
        <v>0</v>
      </c>
      <c r="O23" s="14">
        <v>0</v>
      </c>
      <c r="P23" s="190" t="s">
        <v>903</v>
      </c>
      <c r="Q23" s="190" t="s">
        <v>903</v>
      </c>
      <c r="R23" s="190" t="s">
        <v>903</v>
      </c>
      <c r="S23" s="190" t="s">
        <v>903</v>
      </c>
      <c r="T23" s="190" t="s">
        <v>903</v>
      </c>
    </row>
    <row r="24" spans="1:20" x14ac:dyDescent="0.25">
      <c r="A24" t="s">
        <v>51</v>
      </c>
      <c r="B24" t="s">
        <v>186</v>
      </c>
      <c r="C24" t="s">
        <v>187</v>
      </c>
      <c r="D24" s="407">
        <v>100</v>
      </c>
      <c r="E24" s="407">
        <v>0</v>
      </c>
      <c r="F24" s="407">
        <v>100</v>
      </c>
      <c r="H24" s="14">
        <v>0</v>
      </c>
      <c r="I24" s="14" t="s">
        <v>643</v>
      </c>
      <c r="J24" s="14" t="s">
        <v>423</v>
      </c>
      <c r="K24" s="14" t="s">
        <v>670</v>
      </c>
      <c r="L24" s="14">
        <v>0</v>
      </c>
      <c r="M24" s="14">
        <v>2</v>
      </c>
      <c r="N24" s="14">
        <v>0</v>
      </c>
      <c r="O24" s="14">
        <v>0</v>
      </c>
      <c r="P24" s="190" t="s">
        <v>903</v>
      </c>
      <c r="Q24" s="190" t="s">
        <v>903</v>
      </c>
      <c r="R24" s="190" t="s">
        <v>903</v>
      </c>
      <c r="S24" s="190" t="s">
        <v>903</v>
      </c>
      <c r="T24" s="190" t="s">
        <v>903</v>
      </c>
    </row>
    <row r="25" spans="1:20" x14ac:dyDescent="0.25">
      <c r="A25" t="s">
        <v>51</v>
      </c>
      <c r="B25" t="s">
        <v>188</v>
      </c>
      <c r="C25" t="s">
        <v>189</v>
      </c>
      <c r="D25" s="407">
        <v>100</v>
      </c>
      <c r="E25" s="407">
        <v>0</v>
      </c>
      <c r="F25" s="407">
        <v>100</v>
      </c>
      <c r="H25" s="14">
        <v>0</v>
      </c>
      <c r="I25" s="14" t="s">
        <v>643</v>
      </c>
      <c r="J25" s="14" t="s">
        <v>423</v>
      </c>
      <c r="K25" s="14" t="s">
        <v>670</v>
      </c>
      <c r="L25" s="14">
        <v>0</v>
      </c>
      <c r="M25" s="14">
        <v>2</v>
      </c>
      <c r="N25" s="14">
        <v>0</v>
      </c>
      <c r="O25" s="14">
        <v>0</v>
      </c>
      <c r="P25" s="190" t="s">
        <v>903</v>
      </c>
      <c r="Q25" s="190" t="s">
        <v>903</v>
      </c>
      <c r="R25" s="190" t="s">
        <v>903</v>
      </c>
      <c r="S25" s="190" t="s">
        <v>903</v>
      </c>
      <c r="T25" s="190" t="s">
        <v>903</v>
      </c>
    </row>
    <row r="26" spans="1:20" x14ac:dyDescent="0.25">
      <c r="A26" t="s">
        <v>51</v>
      </c>
      <c r="B26" t="s">
        <v>307</v>
      </c>
      <c r="C26" t="s">
        <v>308</v>
      </c>
      <c r="D26" s="407">
        <v>100</v>
      </c>
      <c r="E26" s="407">
        <v>0</v>
      </c>
      <c r="F26" s="407">
        <v>100</v>
      </c>
      <c r="H26" s="14">
        <v>0</v>
      </c>
      <c r="I26" s="14" t="s">
        <v>643</v>
      </c>
      <c r="J26" s="14" t="s">
        <v>423</v>
      </c>
      <c r="K26" s="14" t="s">
        <v>670</v>
      </c>
      <c r="L26" s="14">
        <v>0</v>
      </c>
      <c r="M26" s="14">
        <v>2</v>
      </c>
      <c r="N26" s="14">
        <v>0</v>
      </c>
      <c r="O26" s="14">
        <v>0</v>
      </c>
      <c r="P26" s="190" t="s">
        <v>903</v>
      </c>
      <c r="Q26" s="190" t="s">
        <v>903</v>
      </c>
      <c r="R26" s="190" t="s">
        <v>903</v>
      </c>
      <c r="S26" s="190" t="s">
        <v>903</v>
      </c>
      <c r="T26" s="190" t="s">
        <v>903</v>
      </c>
    </row>
    <row r="27" spans="1:20" x14ac:dyDescent="0.25">
      <c r="A27" t="s">
        <v>51</v>
      </c>
      <c r="B27" t="s">
        <v>190</v>
      </c>
      <c r="C27" t="s">
        <v>191</v>
      </c>
      <c r="D27" s="407">
        <v>100</v>
      </c>
      <c r="E27" s="407">
        <v>0</v>
      </c>
      <c r="F27" s="407">
        <v>100</v>
      </c>
      <c r="H27" s="14">
        <v>0</v>
      </c>
      <c r="I27" s="14" t="s">
        <v>643</v>
      </c>
      <c r="J27" s="14" t="s">
        <v>423</v>
      </c>
      <c r="K27" s="14" t="s">
        <v>670</v>
      </c>
      <c r="L27" s="14">
        <v>0</v>
      </c>
      <c r="M27" s="14">
        <v>2</v>
      </c>
      <c r="N27" s="14">
        <v>0</v>
      </c>
      <c r="O27" s="14">
        <v>0</v>
      </c>
      <c r="P27" s="190" t="s">
        <v>903</v>
      </c>
      <c r="Q27" s="190" t="s">
        <v>903</v>
      </c>
      <c r="R27" s="190" t="s">
        <v>903</v>
      </c>
      <c r="S27" s="190" t="s">
        <v>903</v>
      </c>
      <c r="T27" s="190" t="s">
        <v>903</v>
      </c>
    </row>
    <row r="28" spans="1:20" x14ac:dyDescent="0.25">
      <c r="A28" t="s">
        <v>51</v>
      </c>
      <c r="B28" t="s">
        <v>194</v>
      </c>
      <c r="C28" t="s">
        <v>195</v>
      </c>
      <c r="D28" s="407">
        <v>100</v>
      </c>
      <c r="E28" s="407">
        <v>0</v>
      </c>
      <c r="F28" s="407">
        <v>100</v>
      </c>
      <c r="H28" s="14">
        <v>0</v>
      </c>
      <c r="I28" s="14" t="s">
        <v>643</v>
      </c>
      <c r="J28" s="14" t="s">
        <v>423</v>
      </c>
      <c r="K28" s="14" t="s">
        <v>670</v>
      </c>
      <c r="L28" s="14">
        <v>0</v>
      </c>
      <c r="M28" s="14">
        <v>2</v>
      </c>
      <c r="N28" s="14">
        <v>0</v>
      </c>
      <c r="O28" s="14">
        <v>0</v>
      </c>
      <c r="P28" s="190" t="s">
        <v>903</v>
      </c>
      <c r="Q28" s="190" t="s">
        <v>903</v>
      </c>
      <c r="R28" s="190" t="s">
        <v>903</v>
      </c>
      <c r="S28" s="190" t="s">
        <v>903</v>
      </c>
      <c r="T28" s="190" t="s">
        <v>903</v>
      </c>
    </row>
    <row r="29" spans="1:20" x14ac:dyDescent="0.25">
      <c r="A29" t="s">
        <v>51</v>
      </c>
      <c r="B29" t="s">
        <v>196</v>
      </c>
      <c r="C29" t="s">
        <v>197</v>
      </c>
      <c r="D29" s="407">
        <v>100</v>
      </c>
      <c r="E29" s="407">
        <v>0</v>
      </c>
      <c r="F29" s="407">
        <v>100</v>
      </c>
      <c r="H29" s="14">
        <v>0</v>
      </c>
      <c r="I29" s="14" t="s">
        <v>643</v>
      </c>
      <c r="J29" s="14" t="s">
        <v>423</v>
      </c>
      <c r="K29" s="14" t="s">
        <v>670</v>
      </c>
      <c r="L29" s="14">
        <v>0</v>
      </c>
      <c r="M29" s="14">
        <v>2</v>
      </c>
      <c r="N29" s="14">
        <v>0</v>
      </c>
      <c r="O29" s="14">
        <v>0</v>
      </c>
      <c r="P29" s="190" t="s">
        <v>903</v>
      </c>
      <c r="Q29" s="190" t="s">
        <v>903</v>
      </c>
      <c r="R29" s="190" t="s">
        <v>903</v>
      </c>
      <c r="S29" s="190" t="s">
        <v>903</v>
      </c>
      <c r="T29" s="190" t="s">
        <v>903</v>
      </c>
    </row>
    <row r="30" spans="1:20" x14ac:dyDescent="0.25">
      <c r="A30" t="s">
        <v>51</v>
      </c>
      <c r="B30" t="s">
        <v>198</v>
      </c>
      <c r="C30" t="s">
        <v>199</v>
      </c>
      <c r="D30" s="407">
        <v>100</v>
      </c>
      <c r="E30" s="407">
        <v>0</v>
      </c>
      <c r="F30" s="407">
        <v>100</v>
      </c>
      <c r="H30" s="14">
        <v>0</v>
      </c>
      <c r="I30" s="14" t="s">
        <v>643</v>
      </c>
      <c r="J30" s="14" t="s">
        <v>423</v>
      </c>
      <c r="K30" s="14" t="s">
        <v>670</v>
      </c>
      <c r="L30" s="14">
        <v>0</v>
      </c>
      <c r="M30" s="14">
        <v>2</v>
      </c>
      <c r="N30" s="14">
        <v>0</v>
      </c>
      <c r="O30" s="14">
        <v>0</v>
      </c>
      <c r="P30" s="190" t="s">
        <v>903</v>
      </c>
      <c r="Q30" s="190" t="s">
        <v>903</v>
      </c>
      <c r="R30" s="190" t="s">
        <v>903</v>
      </c>
      <c r="S30" s="190" t="s">
        <v>903</v>
      </c>
      <c r="T30" s="190" t="s">
        <v>903</v>
      </c>
    </row>
    <row r="31" spans="1:20" x14ac:dyDescent="0.25">
      <c r="A31" t="s">
        <v>51</v>
      </c>
      <c r="B31" t="s">
        <v>202</v>
      </c>
      <c r="C31" t="s">
        <v>203</v>
      </c>
      <c r="D31" s="407">
        <v>100</v>
      </c>
      <c r="E31" s="407">
        <v>0</v>
      </c>
      <c r="F31" s="407">
        <v>100</v>
      </c>
      <c r="H31" s="14">
        <v>0</v>
      </c>
      <c r="I31" s="14" t="s">
        <v>643</v>
      </c>
      <c r="J31" s="14" t="s">
        <v>423</v>
      </c>
      <c r="K31" s="14" t="s">
        <v>670</v>
      </c>
      <c r="L31" s="14">
        <v>0</v>
      </c>
      <c r="M31" s="14">
        <v>2</v>
      </c>
      <c r="N31" s="14">
        <v>0</v>
      </c>
      <c r="O31" s="14">
        <v>0</v>
      </c>
      <c r="P31" s="190" t="s">
        <v>903</v>
      </c>
      <c r="Q31" s="190" t="s">
        <v>903</v>
      </c>
      <c r="R31" s="190" t="s">
        <v>903</v>
      </c>
      <c r="S31" s="190" t="s">
        <v>903</v>
      </c>
      <c r="T31" s="190" t="s">
        <v>903</v>
      </c>
    </row>
    <row r="32" spans="1:20" x14ac:dyDescent="0.25">
      <c r="A32" t="s">
        <v>51</v>
      </c>
      <c r="B32" t="s">
        <v>204</v>
      </c>
      <c r="C32" t="s">
        <v>205</v>
      </c>
      <c r="D32" s="407">
        <v>100</v>
      </c>
      <c r="E32" s="407">
        <v>0</v>
      </c>
      <c r="F32" s="407">
        <v>100</v>
      </c>
      <c r="H32" s="14">
        <v>0</v>
      </c>
      <c r="I32" s="14" t="s">
        <v>643</v>
      </c>
      <c r="J32" s="14" t="s">
        <v>423</v>
      </c>
      <c r="K32" s="14" t="s">
        <v>670</v>
      </c>
      <c r="L32" s="14">
        <v>0</v>
      </c>
      <c r="M32" s="14">
        <v>2</v>
      </c>
      <c r="N32" s="14">
        <v>0</v>
      </c>
      <c r="O32" s="14">
        <v>0</v>
      </c>
      <c r="P32" s="190" t="s">
        <v>903</v>
      </c>
      <c r="Q32" s="190" t="s">
        <v>903</v>
      </c>
      <c r="R32" s="190" t="s">
        <v>903</v>
      </c>
      <c r="S32" s="190" t="s">
        <v>903</v>
      </c>
      <c r="T32" s="190" t="s">
        <v>903</v>
      </c>
    </row>
    <row r="33" spans="1:20" x14ac:dyDescent="0.25">
      <c r="A33" t="s">
        <v>51</v>
      </c>
      <c r="B33" t="s">
        <v>206</v>
      </c>
      <c r="C33" t="s">
        <v>207</v>
      </c>
      <c r="D33" s="407">
        <v>100</v>
      </c>
      <c r="E33" s="407">
        <v>0</v>
      </c>
      <c r="F33" s="407">
        <v>100</v>
      </c>
      <c r="G33" t="s">
        <v>128</v>
      </c>
      <c r="H33" s="14">
        <v>0</v>
      </c>
      <c r="I33" s="14" t="s">
        <v>643</v>
      </c>
      <c r="J33" s="14" t="s">
        <v>423</v>
      </c>
      <c r="K33" s="14" t="s">
        <v>670</v>
      </c>
      <c r="L33" s="14">
        <v>0</v>
      </c>
      <c r="M33" s="14">
        <v>2</v>
      </c>
      <c r="N33" s="14">
        <v>0</v>
      </c>
      <c r="O33" s="14">
        <v>0</v>
      </c>
      <c r="P33" s="190" t="s">
        <v>903</v>
      </c>
      <c r="Q33" s="190" t="s">
        <v>903</v>
      </c>
      <c r="R33" s="190" t="s">
        <v>903</v>
      </c>
      <c r="S33" s="190" t="s">
        <v>903</v>
      </c>
      <c r="T33" s="190" t="s">
        <v>903</v>
      </c>
    </row>
    <row r="34" spans="1:20" x14ac:dyDescent="0.25">
      <c r="A34" t="s">
        <v>51</v>
      </c>
      <c r="B34" t="s">
        <v>208</v>
      </c>
      <c r="C34" t="s">
        <v>209</v>
      </c>
      <c r="D34" s="407">
        <v>100</v>
      </c>
      <c r="E34" s="407">
        <v>0</v>
      </c>
      <c r="F34" s="407">
        <v>100</v>
      </c>
      <c r="H34" s="14">
        <v>0</v>
      </c>
      <c r="I34" s="14" t="s">
        <v>643</v>
      </c>
      <c r="J34" s="14" t="s">
        <v>423</v>
      </c>
      <c r="K34" s="14" t="s">
        <v>670</v>
      </c>
      <c r="L34" s="14">
        <v>0</v>
      </c>
      <c r="M34" s="14">
        <v>2</v>
      </c>
      <c r="N34" s="14">
        <v>0</v>
      </c>
      <c r="O34" s="14">
        <v>0</v>
      </c>
      <c r="P34" s="190" t="s">
        <v>903</v>
      </c>
      <c r="Q34" s="190" t="s">
        <v>903</v>
      </c>
      <c r="R34" s="190" t="s">
        <v>903</v>
      </c>
      <c r="S34" s="190" t="s">
        <v>903</v>
      </c>
      <c r="T34" s="190" t="s">
        <v>903</v>
      </c>
    </row>
    <row r="35" spans="1:20" x14ac:dyDescent="0.25">
      <c r="A35" t="s">
        <v>51</v>
      </c>
      <c r="B35" t="s">
        <v>210</v>
      </c>
      <c r="C35" t="s">
        <v>211</v>
      </c>
      <c r="D35" s="407">
        <v>100</v>
      </c>
      <c r="E35" s="407">
        <v>0</v>
      </c>
      <c r="F35" s="407">
        <v>100</v>
      </c>
      <c r="H35" s="14">
        <v>0</v>
      </c>
      <c r="I35" s="14" t="s">
        <v>643</v>
      </c>
      <c r="J35" s="14" t="s">
        <v>423</v>
      </c>
      <c r="K35" s="14" t="s">
        <v>670</v>
      </c>
      <c r="L35" s="14">
        <v>0</v>
      </c>
      <c r="M35" s="14">
        <v>2</v>
      </c>
      <c r="N35" s="14">
        <v>0</v>
      </c>
      <c r="O35" s="14">
        <v>0</v>
      </c>
      <c r="P35" s="190" t="s">
        <v>903</v>
      </c>
      <c r="Q35" s="190" t="s">
        <v>903</v>
      </c>
      <c r="R35" s="190" t="s">
        <v>903</v>
      </c>
      <c r="S35" s="190" t="s">
        <v>903</v>
      </c>
      <c r="T35" s="190" t="s">
        <v>903</v>
      </c>
    </row>
    <row r="36" spans="1:20" x14ac:dyDescent="0.25">
      <c r="A36" t="s">
        <v>51</v>
      </c>
      <c r="B36" t="s">
        <v>212</v>
      </c>
      <c r="C36" t="s">
        <v>213</v>
      </c>
      <c r="D36" s="407">
        <v>100</v>
      </c>
      <c r="E36" s="407">
        <v>0</v>
      </c>
      <c r="F36" s="407">
        <v>100</v>
      </c>
      <c r="H36" s="14">
        <v>0</v>
      </c>
      <c r="I36" s="14" t="s">
        <v>643</v>
      </c>
      <c r="J36" s="14" t="s">
        <v>423</v>
      </c>
      <c r="K36" s="14" t="s">
        <v>670</v>
      </c>
      <c r="L36" s="14">
        <v>0</v>
      </c>
      <c r="M36" s="14">
        <v>2</v>
      </c>
      <c r="N36" s="14">
        <v>0</v>
      </c>
      <c r="O36" s="14">
        <v>0</v>
      </c>
      <c r="P36" s="190" t="s">
        <v>903</v>
      </c>
      <c r="Q36" s="190" t="s">
        <v>903</v>
      </c>
      <c r="R36" s="190" t="s">
        <v>903</v>
      </c>
      <c r="S36" s="190" t="s">
        <v>903</v>
      </c>
      <c r="T36" s="190" t="s">
        <v>903</v>
      </c>
    </row>
    <row r="37" spans="1:20" x14ac:dyDescent="0.25">
      <c r="A37" t="s">
        <v>51</v>
      </c>
      <c r="B37" t="s">
        <v>216</v>
      </c>
      <c r="C37" t="s">
        <v>217</v>
      </c>
      <c r="D37" s="407">
        <v>100</v>
      </c>
      <c r="E37" s="407">
        <v>0</v>
      </c>
      <c r="F37" s="407">
        <v>100</v>
      </c>
      <c r="H37" s="14">
        <v>0</v>
      </c>
      <c r="I37" s="14" t="s">
        <v>643</v>
      </c>
      <c r="J37" s="14" t="s">
        <v>423</v>
      </c>
      <c r="K37" s="14" t="s">
        <v>670</v>
      </c>
      <c r="L37" s="14">
        <v>0</v>
      </c>
      <c r="M37" s="14">
        <v>2</v>
      </c>
      <c r="N37" s="14">
        <v>0</v>
      </c>
      <c r="O37" s="14">
        <v>0</v>
      </c>
      <c r="P37" s="190" t="s">
        <v>903</v>
      </c>
      <c r="Q37" s="190" t="s">
        <v>903</v>
      </c>
      <c r="R37" s="190" t="s">
        <v>903</v>
      </c>
      <c r="S37" s="190" t="s">
        <v>903</v>
      </c>
      <c r="T37" s="190" t="s">
        <v>903</v>
      </c>
    </row>
    <row r="38" spans="1:20" x14ac:dyDescent="0.25">
      <c r="A38" t="s">
        <v>51</v>
      </c>
      <c r="B38" t="s">
        <v>220</v>
      </c>
      <c r="C38" t="s">
        <v>221</v>
      </c>
      <c r="D38" s="407">
        <v>100</v>
      </c>
      <c r="E38" s="407">
        <v>0</v>
      </c>
      <c r="F38" s="407">
        <v>100</v>
      </c>
      <c r="H38" s="14">
        <v>0</v>
      </c>
      <c r="I38" s="14" t="s">
        <v>643</v>
      </c>
      <c r="J38" s="14" t="s">
        <v>423</v>
      </c>
      <c r="K38" s="14" t="s">
        <v>670</v>
      </c>
      <c r="L38" s="14">
        <v>0</v>
      </c>
      <c r="M38" s="14">
        <v>2</v>
      </c>
      <c r="N38" s="14">
        <v>0</v>
      </c>
      <c r="O38" s="14">
        <v>0</v>
      </c>
      <c r="P38" s="190" t="s">
        <v>903</v>
      </c>
      <c r="Q38" s="190" t="s">
        <v>903</v>
      </c>
      <c r="R38" s="190" t="s">
        <v>903</v>
      </c>
      <c r="S38" s="190" t="s">
        <v>903</v>
      </c>
      <c r="T38" s="190" t="s">
        <v>903</v>
      </c>
    </row>
    <row r="39" spans="1:20" x14ac:dyDescent="0.25">
      <c r="A39" t="s">
        <v>51</v>
      </c>
      <c r="B39" t="s">
        <v>222</v>
      </c>
      <c r="C39" t="s">
        <v>223</v>
      </c>
      <c r="D39" s="407">
        <v>100</v>
      </c>
      <c r="E39" s="407">
        <v>0</v>
      </c>
      <c r="F39" s="407">
        <v>100</v>
      </c>
      <c r="H39" s="14">
        <v>0</v>
      </c>
      <c r="I39" s="14" t="s">
        <v>643</v>
      </c>
      <c r="J39" s="14" t="s">
        <v>423</v>
      </c>
      <c r="K39" s="14" t="s">
        <v>670</v>
      </c>
      <c r="L39" s="14">
        <v>0</v>
      </c>
      <c r="M39" s="14">
        <v>2</v>
      </c>
      <c r="N39" s="14">
        <v>0</v>
      </c>
      <c r="O39" s="14">
        <v>0</v>
      </c>
      <c r="P39" s="190" t="s">
        <v>903</v>
      </c>
      <c r="Q39" s="190" t="s">
        <v>903</v>
      </c>
      <c r="R39" s="190" t="s">
        <v>903</v>
      </c>
      <c r="S39" s="190" t="s">
        <v>903</v>
      </c>
      <c r="T39" s="190" t="s">
        <v>903</v>
      </c>
    </row>
    <row r="40" spans="1:20" x14ac:dyDescent="0.25">
      <c r="A40" t="s">
        <v>51</v>
      </c>
      <c r="B40" t="s">
        <v>224</v>
      </c>
      <c r="C40" t="s">
        <v>594</v>
      </c>
      <c r="D40" s="407">
        <v>100</v>
      </c>
      <c r="E40" s="407">
        <v>0</v>
      </c>
      <c r="F40" s="407">
        <v>100</v>
      </c>
      <c r="H40" s="14">
        <v>0</v>
      </c>
      <c r="I40" s="14" t="s">
        <v>643</v>
      </c>
      <c r="J40" s="14" t="s">
        <v>423</v>
      </c>
      <c r="K40" s="14" t="s">
        <v>670</v>
      </c>
      <c r="L40" s="14">
        <v>0</v>
      </c>
      <c r="M40" s="14">
        <v>2</v>
      </c>
      <c r="N40" s="14">
        <v>0</v>
      </c>
      <c r="O40" s="14">
        <v>0</v>
      </c>
      <c r="P40" s="190" t="s">
        <v>903</v>
      </c>
      <c r="Q40" s="190" t="s">
        <v>903</v>
      </c>
      <c r="R40" s="190" t="s">
        <v>903</v>
      </c>
      <c r="S40" s="190" t="s">
        <v>903</v>
      </c>
      <c r="T40" s="190" t="s">
        <v>903</v>
      </c>
    </row>
    <row r="41" spans="1:20" x14ac:dyDescent="0.25">
      <c r="A41" t="s">
        <v>51</v>
      </c>
      <c r="B41" t="s">
        <v>225</v>
      </c>
      <c r="C41" t="s">
        <v>226</v>
      </c>
      <c r="D41" s="407">
        <v>100</v>
      </c>
      <c r="E41" s="407">
        <v>0</v>
      </c>
      <c r="F41" s="407">
        <v>100</v>
      </c>
      <c r="H41" s="14">
        <v>0</v>
      </c>
      <c r="I41" s="14" t="s">
        <v>643</v>
      </c>
      <c r="J41" s="14" t="s">
        <v>423</v>
      </c>
      <c r="K41" s="14" t="s">
        <v>670</v>
      </c>
      <c r="L41" s="14">
        <v>0</v>
      </c>
      <c r="M41" s="14">
        <v>2</v>
      </c>
      <c r="N41" s="14">
        <v>0</v>
      </c>
      <c r="O41" s="14">
        <v>0</v>
      </c>
      <c r="P41" s="190" t="s">
        <v>903</v>
      </c>
      <c r="Q41" s="190" t="s">
        <v>903</v>
      </c>
      <c r="R41" s="190" t="s">
        <v>903</v>
      </c>
      <c r="S41" s="190" t="s">
        <v>903</v>
      </c>
      <c r="T41" s="190" t="s">
        <v>903</v>
      </c>
    </row>
    <row r="42" spans="1:20" x14ac:dyDescent="0.25">
      <c r="A42" t="s">
        <v>51</v>
      </c>
      <c r="B42" t="s">
        <v>227</v>
      </c>
      <c r="C42" t="s">
        <v>443</v>
      </c>
      <c r="D42" s="407">
        <v>100</v>
      </c>
      <c r="E42" s="407">
        <v>0</v>
      </c>
      <c r="F42" s="407">
        <v>100</v>
      </c>
      <c r="H42" s="14">
        <v>0</v>
      </c>
      <c r="I42" s="14" t="s">
        <v>643</v>
      </c>
      <c r="J42" s="14" t="s">
        <v>423</v>
      </c>
      <c r="K42" s="14" t="s">
        <v>670</v>
      </c>
      <c r="L42" s="14">
        <v>0</v>
      </c>
      <c r="M42" s="14">
        <v>2</v>
      </c>
      <c r="N42" s="14">
        <v>0</v>
      </c>
      <c r="O42" s="14">
        <v>0</v>
      </c>
      <c r="P42" s="190" t="s">
        <v>903</v>
      </c>
      <c r="Q42" s="190" t="s">
        <v>903</v>
      </c>
      <c r="R42" s="190" t="s">
        <v>903</v>
      </c>
      <c r="S42" s="190" t="s">
        <v>903</v>
      </c>
      <c r="T42" s="190" t="s">
        <v>903</v>
      </c>
    </row>
    <row r="43" spans="1:20" x14ac:dyDescent="0.25">
      <c r="A43" t="s">
        <v>51</v>
      </c>
      <c r="B43" t="s">
        <v>228</v>
      </c>
      <c r="C43" t="s">
        <v>444</v>
      </c>
      <c r="D43" s="407">
        <v>100</v>
      </c>
      <c r="E43" s="407">
        <v>0</v>
      </c>
      <c r="F43" s="407">
        <v>100</v>
      </c>
      <c r="H43" s="14">
        <v>0</v>
      </c>
      <c r="I43" s="14" t="s">
        <v>643</v>
      </c>
      <c r="J43" s="14" t="s">
        <v>423</v>
      </c>
      <c r="K43" s="14" t="s">
        <v>670</v>
      </c>
      <c r="L43" s="14">
        <v>0</v>
      </c>
      <c r="M43" s="14">
        <v>2</v>
      </c>
      <c r="N43" s="14">
        <v>0</v>
      </c>
      <c r="O43" s="14">
        <v>0</v>
      </c>
      <c r="P43" s="190" t="s">
        <v>903</v>
      </c>
      <c r="Q43" s="190" t="s">
        <v>903</v>
      </c>
      <c r="R43" s="190" t="s">
        <v>903</v>
      </c>
      <c r="S43" s="190" t="s">
        <v>903</v>
      </c>
      <c r="T43" s="190" t="s">
        <v>903</v>
      </c>
    </row>
    <row r="44" spans="1:20" x14ac:dyDescent="0.25">
      <c r="A44" t="s">
        <v>51</v>
      </c>
      <c r="B44" t="s">
        <v>592</v>
      </c>
      <c r="C44" t="s">
        <v>593</v>
      </c>
      <c r="D44" s="407">
        <v>100</v>
      </c>
      <c r="E44" s="407">
        <v>0</v>
      </c>
      <c r="F44" s="407">
        <v>100</v>
      </c>
      <c r="H44" s="14">
        <v>0</v>
      </c>
      <c r="I44" s="14" t="s">
        <v>643</v>
      </c>
      <c r="J44" s="14" t="s">
        <v>423</v>
      </c>
      <c r="K44" s="14" t="s">
        <v>670</v>
      </c>
      <c r="L44" s="14">
        <v>0</v>
      </c>
      <c r="M44" s="14">
        <v>2</v>
      </c>
      <c r="N44" s="14">
        <v>0</v>
      </c>
      <c r="O44" s="14">
        <v>0</v>
      </c>
      <c r="P44" s="190" t="s">
        <v>903</v>
      </c>
      <c r="Q44" s="190" t="s">
        <v>903</v>
      </c>
      <c r="R44" s="190" t="s">
        <v>903</v>
      </c>
      <c r="S44" s="190" t="s">
        <v>903</v>
      </c>
      <c r="T44" s="190" t="s">
        <v>903</v>
      </c>
    </row>
    <row r="45" spans="1:20" x14ac:dyDescent="0.25">
      <c r="A45" t="s">
        <v>51</v>
      </c>
      <c r="B45" t="s">
        <v>229</v>
      </c>
      <c r="C45" t="s">
        <v>230</v>
      </c>
      <c r="D45" s="407">
        <v>100</v>
      </c>
      <c r="E45" s="407">
        <v>0</v>
      </c>
      <c r="F45" s="407">
        <v>100</v>
      </c>
      <c r="H45" s="14">
        <v>0</v>
      </c>
      <c r="I45" s="14" t="s">
        <v>643</v>
      </c>
      <c r="J45" s="14" t="s">
        <v>423</v>
      </c>
      <c r="K45" s="14" t="s">
        <v>670</v>
      </c>
      <c r="L45" s="14">
        <v>0</v>
      </c>
      <c r="M45" s="14">
        <v>2</v>
      </c>
      <c r="N45" s="14">
        <v>0</v>
      </c>
      <c r="O45" s="14">
        <v>0</v>
      </c>
      <c r="P45" s="190" t="s">
        <v>903</v>
      </c>
      <c r="Q45" s="190" t="s">
        <v>903</v>
      </c>
      <c r="R45" s="190" t="s">
        <v>903</v>
      </c>
      <c r="S45" s="190" t="s">
        <v>903</v>
      </c>
      <c r="T45" s="190" t="s">
        <v>903</v>
      </c>
    </row>
    <row r="46" spans="1:20" x14ac:dyDescent="0.25">
      <c r="A46" t="s">
        <v>51</v>
      </c>
      <c r="B46" t="s">
        <v>311</v>
      </c>
      <c r="C46" t="s">
        <v>312</v>
      </c>
      <c r="D46" s="407">
        <v>100</v>
      </c>
      <c r="E46" s="407">
        <v>0</v>
      </c>
      <c r="F46" s="407">
        <v>100</v>
      </c>
      <c r="H46" s="14">
        <v>0</v>
      </c>
      <c r="I46" s="14" t="s">
        <v>643</v>
      </c>
      <c r="J46" s="14" t="s">
        <v>423</v>
      </c>
      <c r="K46" s="14" t="s">
        <v>670</v>
      </c>
      <c r="L46" s="14">
        <v>0</v>
      </c>
      <c r="M46" s="14">
        <v>2</v>
      </c>
      <c r="N46" s="14">
        <v>0</v>
      </c>
      <c r="O46" s="14">
        <v>0</v>
      </c>
      <c r="P46" s="190" t="s">
        <v>903</v>
      </c>
      <c r="Q46" s="190" t="s">
        <v>903</v>
      </c>
      <c r="R46" s="190" t="s">
        <v>903</v>
      </c>
      <c r="S46" s="190" t="s">
        <v>903</v>
      </c>
      <c r="T46" s="190" t="s">
        <v>903</v>
      </c>
    </row>
    <row r="47" spans="1:20" x14ac:dyDescent="0.25">
      <c r="A47" t="s">
        <v>51</v>
      </c>
      <c r="B47" t="s">
        <v>496</v>
      </c>
      <c r="C47" t="s">
        <v>497</v>
      </c>
      <c r="D47" s="407">
        <v>100</v>
      </c>
      <c r="E47" s="407">
        <v>0</v>
      </c>
      <c r="F47" s="407">
        <v>100</v>
      </c>
      <c r="H47" s="14">
        <v>0</v>
      </c>
      <c r="I47" s="14" t="s">
        <v>643</v>
      </c>
      <c r="J47" s="14" t="s">
        <v>423</v>
      </c>
      <c r="K47" s="14" t="s">
        <v>670</v>
      </c>
      <c r="L47" s="14">
        <v>0</v>
      </c>
      <c r="M47" s="14">
        <v>2</v>
      </c>
      <c r="N47" s="14">
        <v>0</v>
      </c>
      <c r="O47" s="14">
        <v>0</v>
      </c>
      <c r="P47" s="190" t="s">
        <v>903</v>
      </c>
      <c r="Q47" s="190" t="s">
        <v>903</v>
      </c>
      <c r="R47" s="190" t="s">
        <v>903</v>
      </c>
      <c r="S47" s="190" t="s">
        <v>903</v>
      </c>
      <c r="T47" s="190" t="s">
        <v>903</v>
      </c>
    </row>
    <row r="48" spans="1:20" x14ac:dyDescent="0.25">
      <c r="A48" t="s">
        <v>51</v>
      </c>
      <c r="B48" t="s">
        <v>233</v>
      </c>
      <c r="C48" t="s">
        <v>234</v>
      </c>
      <c r="D48" s="407">
        <v>100</v>
      </c>
      <c r="E48" s="407">
        <v>0</v>
      </c>
      <c r="F48" s="407">
        <v>100</v>
      </c>
      <c r="H48" s="14">
        <v>0</v>
      </c>
      <c r="I48" s="14" t="s">
        <v>643</v>
      </c>
      <c r="J48" s="14" t="s">
        <v>423</v>
      </c>
      <c r="K48" s="14" t="s">
        <v>670</v>
      </c>
      <c r="L48" s="14">
        <v>0</v>
      </c>
      <c r="M48" s="14">
        <v>2</v>
      </c>
      <c r="N48" s="14">
        <v>0</v>
      </c>
      <c r="O48" s="14">
        <v>0</v>
      </c>
      <c r="P48" s="190" t="s">
        <v>903</v>
      </c>
      <c r="Q48" s="190" t="s">
        <v>903</v>
      </c>
      <c r="R48" s="190" t="s">
        <v>903</v>
      </c>
      <c r="S48" s="190" t="s">
        <v>903</v>
      </c>
      <c r="T48" s="190" t="s">
        <v>903</v>
      </c>
    </row>
    <row r="49" spans="1:20" x14ac:dyDescent="0.25">
      <c r="A49" t="s">
        <v>51</v>
      </c>
      <c r="B49" t="s">
        <v>235</v>
      </c>
      <c r="C49" t="s">
        <v>236</v>
      </c>
      <c r="D49" s="407">
        <v>100</v>
      </c>
      <c r="E49" s="407">
        <v>0</v>
      </c>
      <c r="F49" s="407">
        <v>100</v>
      </c>
      <c r="H49" s="14">
        <v>0</v>
      </c>
      <c r="I49" s="14" t="s">
        <v>643</v>
      </c>
      <c r="J49" s="14" t="s">
        <v>423</v>
      </c>
      <c r="K49" s="14" t="s">
        <v>670</v>
      </c>
      <c r="L49" s="14">
        <v>0</v>
      </c>
      <c r="M49" s="14">
        <v>2</v>
      </c>
      <c r="N49" s="14">
        <v>0</v>
      </c>
      <c r="O49" s="14">
        <v>0</v>
      </c>
      <c r="P49" s="190" t="s">
        <v>903</v>
      </c>
      <c r="Q49" s="190" t="s">
        <v>903</v>
      </c>
      <c r="R49" s="190" t="s">
        <v>903</v>
      </c>
      <c r="S49" s="190" t="s">
        <v>903</v>
      </c>
      <c r="T49" s="190" t="s">
        <v>903</v>
      </c>
    </row>
    <row r="50" spans="1:20" x14ac:dyDescent="0.25">
      <c r="A50" t="s">
        <v>51</v>
      </c>
      <c r="B50" t="s">
        <v>237</v>
      </c>
      <c r="C50" t="s">
        <v>238</v>
      </c>
      <c r="D50" s="407">
        <v>100</v>
      </c>
      <c r="E50" s="407">
        <v>0</v>
      </c>
      <c r="F50" s="407">
        <v>100</v>
      </c>
      <c r="H50" s="14">
        <v>0</v>
      </c>
      <c r="I50" s="14" t="s">
        <v>643</v>
      </c>
      <c r="J50" s="14" t="s">
        <v>423</v>
      </c>
      <c r="K50" s="14" t="s">
        <v>670</v>
      </c>
      <c r="L50" s="14">
        <v>0</v>
      </c>
      <c r="M50" s="14">
        <v>2</v>
      </c>
      <c r="N50" s="14">
        <v>0</v>
      </c>
      <c r="O50" s="14">
        <v>0</v>
      </c>
      <c r="P50" s="190" t="s">
        <v>903</v>
      </c>
      <c r="Q50" s="190" t="s">
        <v>903</v>
      </c>
      <c r="R50" s="190" t="s">
        <v>903</v>
      </c>
      <c r="S50" s="190" t="s">
        <v>903</v>
      </c>
      <c r="T50" s="190" t="s">
        <v>903</v>
      </c>
    </row>
    <row r="51" spans="1:20" x14ac:dyDescent="0.25">
      <c r="A51" t="s">
        <v>51</v>
      </c>
      <c r="B51" t="s">
        <v>239</v>
      </c>
      <c r="C51" t="s">
        <v>240</v>
      </c>
      <c r="D51" s="407">
        <v>100</v>
      </c>
      <c r="E51" s="407">
        <v>0</v>
      </c>
      <c r="F51" s="407">
        <v>100</v>
      </c>
      <c r="H51" s="14">
        <v>0</v>
      </c>
      <c r="I51" s="14" t="s">
        <v>643</v>
      </c>
      <c r="J51" s="14" t="s">
        <v>423</v>
      </c>
      <c r="K51" s="14" t="s">
        <v>670</v>
      </c>
      <c r="L51" s="14">
        <v>0</v>
      </c>
      <c r="M51" s="14">
        <v>2</v>
      </c>
      <c r="N51" s="14">
        <v>0</v>
      </c>
      <c r="O51" s="14">
        <v>0</v>
      </c>
      <c r="P51" s="190" t="s">
        <v>903</v>
      </c>
      <c r="Q51" s="190" t="s">
        <v>903</v>
      </c>
      <c r="R51" s="190" t="s">
        <v>903</v>
      </c>
      <c r="S51" s="190" t="s">
        <v>903</v>
      </c>
      <c r="T51" s="190" t="s">
        <v>903</v>
      </c>
    </row>
    <row r="52" spans="1:20" x14ac:dyDescent="0.25">
      <c r="A52" t="s">
        <v>51</v>
      </c>
      <c r="B52" t="s">
        <v>241</v>
      </c>
      <c r="C52" t="s">
        <v>242</v>
      </c>
      <c r="D52" s="407">
        <v>100</v>
      </c>
      <c r="E52" s="407">
        <v>0</v>
      </c>
      <c r="F52" s="407">
        <v>100</v>
      </c>
      <c r="H52" s="14">
        <v>0</v>
      </c>
      <c r="I52" s="14" t="s">
        <v>643</v>
      </c>
      <c r="J52" s="14" t="s">
        <v>423</v>
      </c>
      <c r="K52" s="14" t="s">
        <v>670</v>
      </c>
      <c r="L52" s="14">
        <v>0</v>
      </c>
      <c r="M52" s="14">
        <v>2</v>
      </c>
      <c r="N52" s="14">
        <v>0</v>
      </c>
      <c r="O52" s="14">
        <v>0</v>
      </c>
      <c r="P52" s="190" t="s">
        <v>903</v>
      </c>
      <c r="Q52" s="190" t="s">
        <v>903</v>
      </c>
      <c r="R52" s="190" t="s">
        <v>903</v>
      </c>
      <c r="S52" s="190" t="s">
        <v>903</v>
      </c>
      <c r="T52" s="190" t="s">
        <v>903</v>
      </c>
    </row>
    <row r="53" spans="1:20" x14ac:dyDescent="0.25">
      <c r="A53" t="s">
        <v>51</v>
      </c>
      <c r="B53" t="s">
        <v>588</v>
      </c>
      <c r="C53" t="s">
        <v>589</v>
      </c>
      <c r="D53" s="407">
        <v>100</v>
      </c>
      <c r="E53" s="407">
        <v>0</v>
      </c>
      <c r="F53" s="407">
        <v>100</v>
      </c>
      <c r="H53" s="14">
        <v>0</v>
      </c>
      <c r="I53" s="14" t="s">
        <v>643</v>
      </c>
      <c r="J53" s="14" t="s">
        <v>423</v>
      </c>
      <c r="K53" s="14" t="s">
        <v>670</v>
      </c>
      <c r="L53" s="14">
        <v>0</v>
      </c>
      <c r="M53" s="14">
        <v>2</v>
      </c>
      <c r="N53" s="14">
        <v>0</v>
      </c>
      <c r="O53" s="14">
        <v>0</v>
      </c>
      <c r="P53" s="190" t="s">
        <v>903</v>
      </c>
      <c r="Q53" s="190" t="s">
        <v>903</v>
      </c>
      <c r="R53" s="190" t="s">
        <v>903</v>
      </c>
      <c r="S53" s="190" t="s">
        <v>903</v>
      </c>
      <c r="T53" s="190" t="s">
        <v>903</v>
      </c>
    </row>
    <row r="54" spans="1:20" x14ac:dyDescent="0.25">
      <c r="A54" t="s">
        <v>51</v>
      </c>
      <c r="B54" t="s">
        <v>243</v>
      </c>
      <c r="C54" t="s">
        <v>244</v>
      </c>
      <c r="D54" s="407">
        <v>100</v>
      </c>
      <c r="E54" s="407">
        <v>0</v>
      </c>
      <c r="F54" s="407">
        <v>100</v>
      </c>
      <c r="H54" s="14">
        <v>0</v>
      </c>
      <c r="I54" s="14" t="s">
        <v>643</v>
      </c>
      <c r="J54" s="14" t="s">
        <v>423</v>
      </c>
      <c r="K54" s="14" t="s">
        <v>670</v>
      </c>
      <c r="L54" s="14">
        <v>0</v>
      </c>
      <c r="M54" s="14">
        <v>2</v>
      </c>
      <c r="N54" s="14">
        <v>0</v>
      </c>
      <c r="O54" s="14">
        <v>0</v>
      </c>
      <c r="P54" s="190" t="s">
        <v>903</v>
      </c>
      <c r="Q54" s="190" t="s">
        <v>903</v>
      </c>
      <c r="R54" s="190" t="s">
        <v>903</v>
      </c>
      <c r="S54" s="190" t="s">
        <v>903</v>
      </c>
      <c r="T54" s="190" t="s">
        <v>903</v>
      </c>
    </row>
    <row r="55" spans="1:20" x14ac:dyDescent="0.25">
      <c r="A55" t="s">
        <v>51</v>
      </c>
      <c r="B55" t="s">
        <v>245</v>
      </c>
      <c r="C55" t="s">
        <v>246</v>
      </c>
      <c r="D55" s="407">
        <v>100</v>
      </c>
      <c r="E55" s="407">
        <v>0</v>
      </c>
      <c r="F55" s="407">
        <v>100</v>
      </c>
      <c r="H55" s="14">
        <v>0</v>
      </c>
      <c r="I55" s="14" t="s">
        <v>643</v>
      </c>
      <c r="J55" s="14" t="s">
        <v>423</v>
      </c>
      <c r="K55" s="14" t="s">
        <v>670</v>
      </c>
      <c r="L55" s="14">
        <v>0</v>
      </c>
      <c r="M55" s="14">
        <v>2</v>
      </c>
      <c r="N55" s="14">
        <v>0</v>
      </c>
      <c r="O55" s="14">
        <v>0</v>
      </c>
      <c r="P55" s="190" t="s">
        <v>903</v>
      </c>
      <c r="Q55" s="190" t="s">
        <v>903</v>
      </c>
      <c r="R55" s="190" t="s">
        <v>903</v>
      </c>
      <c r="S55" s="190" t="s">
        <v>903</v>
      </c>
      <c r="T55" s="190" t="s">
        <v>903</v>
      </c>
    </row>
    <row r="56" spans="1:20" x14ac:dyDescent="0.25">
      <c r="A56" t="s">
        <v>51</v>
      </c>
      <c r="B56" t="s">
        <v>249</v>
      </c>
      <c r="C56" t="s">
        <v>250</v>
      </c>
      <c r="D56" s="407">
        <v>100</v>
      </c>
      <c r="E56" s="407">
        <v>0</v>
      </c>
      <c r="F56" s="407">
        <v>100</v>
      </c>
      <c r="G56" t="s">
        <v>128</v>
      </c>
      <c r="H56" s="14">
        <v>0</v>
      </c>
      <c r="I56" s="14" t="s">
        <v>643</v>
      </c>
      <c r="J56" s="14" t="s">
        <v>423</v>
      </c>
      <c r="K56" s="14" t="s">
        <v>670</v>
      </c>
      <c r="L56" s="14">
        <v>0</v>
      </c>
      <c r="M56" s="14">
        <v>2</v>
      </c>
      <c r="N56" s="14">
        <v>0</v>
      </c>
      <c r="O56" s="14">
        <v>0</v>
      </c>
      <c r="P56" s="190" t="s">
        <v>903</v>
      </c>
      <c r="Q56" s="190" t="s">
        <v>903</v>
      </c>
      <c r="R56" s="190" t="s">
        <v>903</v>
      </c>
      <c r="S56" s="190" t="s">
        <v>903</v>
      </c>
      <c r="T56" s="190" t="s">
        <v>903</v>
      </c>
    </row>
    <row r="57" spans="1:20" x14ac:dyDescent="0.25">
      <c r="A57" t="s">
        <v>51</v>
      </c>
      <c r="B57" t="s">
        <v>251</v>
      </c>
      <c r="C57" t="s">
        <v>252</v>
      </c>
      <c r="D57" s="407">
        <v>100</v>
      </c>
      <c r="E57" s="407">
        <v>0</v>
      </c>
      <c r="F57" s="407">
        <v>100</v>
      </c>
      <c r="H57" s="14">
        <v>0</v>
      </c>
      <c r="I57" s="14" t="s">
        <v>643</v>
      </c>
      <c r="J57" s="14" t="s">
        <v>423</v>
      </c>
      <c r="K57" s="14" t="s">
        <v>670</v>
      </c>
      <c r="L57" s="14">
        <v>0</v>
      </c>
      <c r="M57" s="14">
        <v>2</v>
      </c>
      <c r="N57" s="14">
        <v>0</v>
      </c>
      <c r="O57" s="14">
        <v>0</v>
      </c>
      <c r="P57" s="190" t="s">
        <v>903</v>
      </c>
      <c r="Q57" s="190" t="s">
        <v>903</v>
      </c>
      <c r="R57" s="190" t="s">
        <v>903</v>
      </c>
      <c r="S57" s="190" t="s">
        <v>903</v>
      </c>
      <c r="T57" s="190" t="s">
        <v>903</v>
      </c>
    </row>
    <row r="58" spans="1:20" x14ac:dyDescent="0.25">
      <c r="A58" t="s">
        <v>51</v>
      </c>
      <c r="B58" t="s">
        <v>255</v>
      </c>
      <c r="C58" t="s">
        <v>256</v>
      </c>
      <c r="D58" s="407">
        <v>100</v>
      </c>
      <c r="E58" s="407">
        <v>0</v>
      </c>
      <c r="F58" s="407">
        <v>100</v>
      </c>
      <c r="H58" s="14">
        <v>0</v>
      </c>
      <c r="I58" s="14" t="s">
        <v>643</v>
      </c>
      <c r="J58" s="14" t="s">
        <v>423</v>
      </c>
      <c r="K58" s="14" t="s">
        <v>670</v>
      </c>
      <c r="L58" s="14">
        <v>0</v>
      </c>
      <c r="M58" s="14">
        <v>2</v>
      </c>
      <c r="N58" s="14">
        <v>0</v>
      </c>
      <c r="O58" s="14">
        <v>0</v>
      </c>
      <c r="P58" s="190" t="s">
        <v>903</v>
      </c>
      <c r="Q58" s="190" t="s">
        <v>903</v>
      </c>
      <c r="R58" s="190" t="s">
        <v>903</v>
      </c>
      <c r="S58" s="190" t="s">
        <v>903</v>
      </c>
      <c r="T58" s="190" t="s">
        <v>903</v>
      </c>
    </row>
    <row r="59" spans="1:20" x14ac:dyDescent="0.25">
      <c r="A59" t="s">
        <v>51</v>
      </c>
      <c r="B59" t="s">
        <v>257</v>
      </c>
      <c r="C59" t="s">
        <v>258</v>
      </c>
      <c r="D59" s="407">
        <v>100</v>
      </c>
      <c r="E59" s="407">
        <v>0</v>
      </c>
      <c r="F59" s="407">
        <v>100</v>
      </c>
      <c r="G59" t="s">
        <v>128</v>
      </c>
      <c r="H59" s="14">
        <v>0</v>
      </c>
      <c r="I59" s="14" t="s">
        <v>643</v>
      </c>
      <c r="J59" s="14" t="s">
        <v>423</v>
      </c>
      <c r="K59" s="14" t="s">
        <v>670</v>
      </c>
      <c r="L59" s="14">
        <v>0</v>
      </c>
      <c r="M59" s="14">
        <v>2</v>
      </c>
      <c r="N59" s="14">
        <v>0</v>
      </c>
      <c r="O59" s="14">
        <v>0</v>
      </c>
      <c r="P59" s="190" t="s">
        <v>903</v>
      </c>
      <c r="Q59" s="190" t="s">
        <v>903</v>
      </c>
      <c r="R59" s="190" t="s">
        <v>903</v>
      </c>
      <c r="S59" s="190" t="s">
        <v>903</v>
      </c>
      <c r="T59" s="190" t="s">
        <v>903</v>
      </c>
    </row>
    <row r="60" spans="1:20" x14ac:dyDescent="0.25">
      <c r="A60" t="s">
        <v>51</v>
      </c>
      <c r="B60" t="s">
        <v>259</v>
      </c>
      <c r="C60" t="s">
        <v>260</v>
      </c>
      <c r="D60" s="407">
        <v>100</v>
      </c>
      <c r="E60" s="407">
        <v>0</v>
      </c>
      <c r="F60" s="407">
        <v>100</v>
      </c>
      <c r="H60" s="14">
        <v>0</v>
      </c>
      <c r="I60" s="14" t="s">
        <v>643</v>
      </c>
      <c r="J60" s="14" t="s">
        <v>423</v>
      </c>
      <c r="K60" s="14" t="s">
        <v>670</v>
      </c>
      <c r="L60" s="14">
        <v>0</v>
      </c>
      <c r="M60" s="14">
        <v>2</v>
      </c>
      <c r="N60" s="14">
        <v>0</v>
      </c>
      <c r="O60" s="14">
        <v>0</v>
      </c>
      <c r="P60" s="190" t="s">
        <v>903</v>
      </c>
      <c r="Q60" s="190" t="s">
        <v>903</v>
      </c>
      <c r="R60" s="190" t="s">
        <v>903</v>
      </c>
      <c r="S60" s="190" t="s">
        <v>903</v>
      </c>
      <c r="T60" s="190" t="s">
        <v>903</v>
      </c>
    </row>
    <row r="61" spans="1:20" x14ac:dyDescent="0.25">
      <c r="A61" t="s">
        <v>51</v>
      </c>
      <c r="B61" t="s">
        <v>261</v>
      </c>
      <c r="C61" t="s">
        <v>262</v>
      </c>
      <c r="D61" s="407">
        <v>100</v>
      </c>
      <c r="E61" s="407">
        <v>0</v>
      </c>
      <c r="F61" s="407">
        <v>100</v>
      </c>
      <c r="H61" s="14">
        <v>0</v>
      </c>
      <c r="I61" s="14" t="s">
        <v>643</v>
      </c>
      <c r="J61" s="14" t="s">
        <v>423</v>
      </c>
      <c r="K61" s="14" t="s">
        <v>670</v>
      </c>
      <c r="L61" s="14">
        <v>0</v>
      </c>
      <c r="M61" s="14">
        <v>2</v>
      </c>
      <c r="N61" s="14">
        <v>0</v>
      </c>
      <c r="O61" s="14">
        <v>0</v>
      </c>
      <c r="P61" s="190" t="s">
        <v>903</v>
      </c>
      <c r="Q61" s="190" t="s">
        <v>903</v>
      </c>
      <c r="R61" s="190" t="s">
        <v>903</v>
      </c>
      <c r="S61" s="190" t="s">
        <v>903</v>
      </c>
      <c r="T61" s="190" t="s">
        <v>903</v>
      </c>
    </row>
    <row r="62" spans="1:20" x14ac:dyDescent="0.25">
      <c r="A62" t="s">
        <v>51</v>
      </c>
      <c r="B62" t="s">
        <v>263</v>
      </c>
      <c r="C62" t="s">
        <v>264</v>
      </c>
      <c r="D62" s="407">
        <v>100</v>
      </c>
      <c r="E62" s="407">
        <v>0</v>
      </c>
      <c r="F62" s="407">
        <v>100</v>
      </c>
      <c r="H62" s="14">
        <v>0</v>
      </c>
      <c r="I62" s="14" t="s">
        <v>643</v>
      </c>
      <c r="J62" s="14" t="s">
        <v>423</v>
      </c>
      <c r="K62" s="14" t="s">
        <v>670</v>
      </c>
      <c r="L62" s="14">
        <v>0</v>
      </c>
      <c r="M62" s="14">
        <v>2</v>
      </c>
      <c r="N62" s="14">
        <v>0</v>
      </c>
      <c r="O62" s="14">
        <v>0</v>
      </c>
      <c r="P62" s="190" t="s">
        <v>903</v>
      </c>
      <c r="Q62" s="190" t="s">
        <v>903</v>
      </c>
      <c r="R62" s="190" t="s">
        <v>903</v>
      </c>
      <c r="S62" s="190" t="s">
        <v>903</v>
      </c>
      <c r="T62" s="190" t="s">
        <v>903</v>
      </c>
    </row>
    <row r="63" spans="1:20" x14ac:dyDescent="0.25">
      <c r="A63" t="s">
        <v>51</v>
      </c>
      <c r="B63" t="s">
        <v>265</v>
      </c>
      <c r="C63" t="s">
        <v>266</v>
      </c>
      <c r="D63" s="407">
        <v>100</v>
      </c>
      <c r="E63" s="407">
        <v>0</v>
      </c>
      <c r="F63" s="407">
        <v>100</v>
      </c>
      <c r="H63" s="14">
        <v>0</v>
      </c>
      <c r="I63" s="14" t="s">
        <v>643</v>
      </c>
      <c r="J63" s="14" t="s">
        <v>423</v>
      </c>
      <c r="K63" s="14" t="s">
        <v>670</v>
      </c>
      <c r="L63" s="14">
        <v>0</v>
      </c>
      <c r="M63" s="14">
        <v>2</v>
      </c>
      <c r="N63" s="14">
        <v>0</v>
      </c>
      <c r="O63" s="14">
        <v>0</v>
      </c>
      <c r="P63" s="190" t="s">
        <v>903</v>
      </c>
      <c r="Q63" s="190" t="s">
        <v>903</v>
      </c>
      <c r="R63" s="190" t="s">
        <v>903</v>
      </c>
      <c r="S63" s="190" t="s">
        <v>903</v>
      </c>
      <c r="T63" s="190" t="s">
        <v>903</v>
      </c>
    </row>
    <row r="64" spans="1:20" x14ac:dyDescent="0.25">
      <c r="A64" t="s">
        <v>51</v>
      </c>
      <c r="B64" t="s">
        <v>267</v>
      </c>
      <c r="C64" t="s">
        <v>268</v>
      </c>
      <c r="D64" s="407">
        <v>100</v>
      </c>
      <c r="E64" s="407">
        <v>0</v>
      </c>
      <c r="F64" s="407">
        <v>100</v>
      </c>
      <c r="H64" s="14">
        <v>0</v>
      </c>
      <c r="I64" s="14" t="s">
        <v>643</v>
      </c>
      <c r="J64" s="14" t="s">
        <v>423</v>
      </c>
      <c r="K64" s="14" t="s">
        <v>670</v>
      </c>
      <c r="L64" s="14">
        <v>0</v>
      </c>
      <c r="M64" s="14">
        <v>2</v>
      </c>
      <c r="N64" s="14">
        <v>0</v>
      </c>
      <c r="O64" s="14">
        <v>0</v>
      </c>
      <c r="P64" s="190" t="s">
        <v>903</v>
      </c>
      <c r="Q64" s="190" t="s">
        <v>903</v>
      </c>
      <c r="R64" s="190" t="s">
        <v>903</v>
      </c>
      <c r="S64" s="190" t="s">
        <v>903</v>
      </c>
      <c r="T64" s="190" t="s">
        <v>903</v>
      </c>
    </row>
    <row r="65" spans="1:20" x14ac:dyDescent="0.25">
      <c r="A65" t="s">
        <v>51</v>
      </c>
      <c r="B65" t="s">
        <v>269</v>
      </c>
      <c r="C65" t="s">
        <v>270</v>
      </c>
      <c r="D65" s="407">
        <v>100</v>
      </c>
      <c r="E65" s="407">
        <v>0</v>
      </c>
      <c r="F65" s="407">
        <v>100</v>
      </c>
      <c r="H65" s="14">
        <v>0</v>
      </c>
      <c r="I65" s="14" t="s">
        <v>643</v>
      </c>
      <c r="J65" s="14" t="s">
        <v>423</v>
      </c>
      <c r="K65" s="14" t="s">
        <v>670</v>
      </c>
      <c r="L65" s="14">
        <v>0</v>
      </c>
      <c r="M65" s="14">
        <v>2</v>
      </c>
      <c r="N65" s="14">
        <v>0</v>
      </c>
      <c r="O65" s="14">
        <v>0</v>
      </c>
      <c r="P65" s="190" t="s">
        <v>903</v>
      </c>
      <c r="Q65" s="190" t="s">
        <v>903</v>
      </c>
      <c r="R65" s="190" t="s">
        <v>903</v>
      </c>
      <c r="S65" s="190" t="s">
        <v>903</v>
      </c>
      <c r="T65" s="190" t="s">
        <v>903</v>
      </c>
    </row>
    <row r="66" spans="1:20" x14ac:dyDescent="0.25">
      <c r="A66" t="s">
        <v>51</v>
      </c>
      <c r="B66" t="s">
        <v>271</v>
      </c>
      <c r="C66" t="s">
        <v>272</v>
      </c>
      <c r="D66" s="407">
        <v>100</v>
      </c>
      <c r="E66" s="407">
        <v>0</v>
      </c>
      <c r="F66" s="407">
        <v>100</v>
      </c>
      <c r="H66" s="14">
        <v>0</v>
      </c>
      <c r="I66" s="14" t="s">
        <v>643</v>
      </c>
      <c r="J66" s="14" t="s">
        <v>423</v>
      </c>
      <c r="K66" s="14" t="s">
        <v>670</v>
      </c>
      <c r="L66" s="14">
        <v>0</v>
      </c>
      <c r="M66" s="14">
        <v>2</v>
      </c>
      <c r="N66" s="14">
        <v>0</v>
      </c>
      <c r="O66" s="14">
        <v>0</v>
      </c>
      <c r="P66" s="190" t="s">
        <v>903</v>
      </c>
      <c r="Q66" s="190" t="s">
        <v>903</v>
      </c>
      <c r="R66" s="190" t="s">
        <v>903</v>
      </c>
      <c r="S66" s="190" t="s">
        <v>903</v>
      </c>
      <c r="T66" s="190" t="s">
        <v>903</v>
      </c>
    </row>
    <row r="67" spans="1:20" x14ac:dyDescent="0.25">
      <c r="A67" t="s">
        <v>51</v>
      </c>
      <c r="B67" t="s">
        <v>273</v>
      </c>
      <c r="C67" t="s">
        <v>274</v>
      </c>
      <c r="D67" s="407">
        <v>100</v>
      </c>
      <c r="E67" s="407">
        <v>0</v>
      </c>
      <c r="F67" s="407">
        <v>100</v>
      </c>
      <c r="H67" s="14">
        <v>0</v>
      </c>
      <c r="I67" s="14" t="s">
        <v>643</v>
      </c>
      <c r="J67" s="14" t="s">
        <v>423</v>
      </c>
      <c r="K67" s="14" t="s">
        <v>670</v>
      </c>
      <c r="L67" s="14">
        <v>0</v>
      </c>
      <c r="M67" s="14">
        <v>2</v>
      </c>
      <c r="N67" s="14">
        <v>0</v>
      </c>
      <c r="O67" s="14">
        <v>0</v>
      </c>
      <c r="P67" s="190" t="s">
        <v>903</v>
      </c>
      <c r="Q67" s="190" t="s">
        <v>903</v>
      </c>
      <c r="R67" s="190" t="s">
        <v>903</v>
      </c>
      <c r="S67" s="190" t="s">
        <v>903</v>
      </c>
      <c r="T67" s="190" t="s">
        <v>903</v>
      </c>
    </row>
    <row r="68" spans="1:20" x14ac:dyDescent="0.25">
      <c r="A68" t="s">
        <v>51</v>
      </c>
      <c r="B68" t="s">
        <v>275</v>
      </c>
      <c r="C68" t="s">
        <v>276</v>
      </c>
      <c r="D68" s="407">
        <v>100</v>
      </c>
      <c r="E68" s="407">
        <v>0</v>
      </c>
      <c r="F68" s="407">
        <v>100</v>
      </c>
      <c r="H68" s="14">
        <v>0</v>
      </c>
      <c r="I68" s="14" t="s">
        <v>643</v>
      </c>
      <c r="J68" s="14" t="s">
        <v>423</v>
      </c>
      <c r="K68" s="14" t="s">
        <v>670</v>
      </c>
      <c r="L68" s="14">
        <v>0</v>
      </c>
      <c r="M68" s="14">
        <v>2</v>
      </c>
      <c r="N68" s="14">
        <v>0</v>
      </c>
      <c r="O68" s="14">
        <v>0</v>
      </c>
      <c r="P68" s="190" t="s">
        <v>903</v>
      </c>
      <c r="Q68" s="190" t="s">
        <v>903</v>
      </c>
      <c r="R68" s="190" t="s">
        <v>903</v>
      </c>
      <c r="S68" s="190" t="s">
        <v>903</v>
      </c>
      <c r="T68" s="190" t="s">
        <v>903</v>
      </c>
    </row>
    <row r="69" spans="1:20" x14ac:dyDescent="0.25">
      <c r="A69" t="s">
        <v>51</v>
      </c>
      <c r="B69" t="s">
        <v>590</v>
      </c>
      <c r="C69" t="s">
        <v>591</v>
      </c>
      <c r="D69" s="407">
        <v>100</v>
      </c>
      <c r="E69" s="407">
        <v>0</v>
      </c>
      <c r="F69" s="407">
        <v>100</v>
      </c>
      <c r="H69" s="14">
        <v>0</v>
      </c>
      <c r="I69" s="14" t="s">
        <v>643</v>
      </c>
      <c r="J69" s="14" t="s">
        <v>423</v>
      </c>
      <c r="K69" s="14" t="s">
        <v>670</v>
      </c>
      <c r="L69" s="14">
        <v>0</v>
      </c>
      <c r="M69" s="14">
        <v>2</v>
      </c>
      <c r="N69" s="14">
        <v>0</v>
      </c>
      <c r="O69" s="14">
        <v>0</v>
      </c>
      <c r="P69" s="190" t="s">
        <v>903</v>
      </c>
      <c r="Q69" s="190" t="s">
        <v>903</v>
      </c>
      <c r="R69" s="190" t="s">
        <v>903</v>
      </c>
      <c r="S69" s="190" t="s">
        <v>903</v>
      </c>
      <c r="T69" s="190" t="s">
        <v>903</v>
      </c>
    </row>
    <row r="70" spans="1:20" x14ac:dyDescent="0.25">
      <c r="A70" t="s">
        <v>51</v>
      </c>
      <c r="B70" t="s">
        <v>313</v>
      </c>
      <c r="C70" t="s">
        <v>314</v>
      </c>
      <c r="D70" s="407">
        <v>100</v>
      </c>
      <c r="E70" s="407">
        <v>0</v>
      </c>
      <c r="F70" s="407">
        <v>100</v>
      </c>
      <c r="H70" s="14">
        <v>0</v>
      </c>
      <c r="I70" s="14" t="s">
        <v>643</v>
      </c>
      <c r="J70" s="14" t="s">
        <v>423</v>
      </c>
      <c r="K70" s="14" t="s">
        <v>670</v>
      </c>
      <c r="L70" s="14">
        <v>0</v>
      </c>
      <c r="M70" s="14">
        <v>2</v>
      </c>
      <c r="N70" s="14">
        <v>0</v>
      </c>
      <c r="O70" s="14">
        <v>0</v>
      </c>
      <c r="P70" s="190" t="s">
        <v>903</v>
      </c>
      <c r="Q70" s="190" t="s">
        <v>903</v>
      </c>
      <c r="R70" s="190" t="s">
        <v>903</v>
      </c>
      <c r="S70" s="190" t="s">
        <v>903</v>
      </c>
      <c r="T70" s="190" t="s">
        <v>903</v>
      </c>
    </row>
    <row r="71" spans="1:20" x14ac:dyDescent="0.25">
      <c r="A71" t="s">
        <v>51</v>
      </c>
      <c r="B71" t="s">
        <v>277</v>
      </c>
      <c r="C71" t="s">
        <v>278</v>
      </c>
      <c r="D71" s="407">
        <v>100</v>
      </c>
      <c r="E71" s="407">
        <v>0</v>
      </c>
      <c r="F71" s="407">
        <v>100</v>
      </c>
      <c r="H71" s="14">
        <v>0</v>
      </c>
      <c r="I71" s="14" t="s">
        <v>643</v>
      </c>
      <c r="J71" s="14" t="s">
        <v>423</v>
      </c>
      <c r="K71" s="14" t="s">
        <v>670</v>
      </c>
      <c r="L71" s="14">
        <v>0</v>
      </c>
      <c r="M71" s="14">
        <v>2</v>
      </c>
      <c r="N71" s="14">
        <v>0</v>
      </c>
      <c r="O71" s="14">
        <v>0</v>
      </c>
      <c r="P71" s="190" t="s">
        <v>903</v>
      </c>
      <c r="Q71" s="190" t="s">
        <v>903</v>
      </c>
      <c r="R71" s="190" t="s">
        <v>903</v>
      </c>
      <c r="S71" s="190" t="s">
        <v>903</v>
      </c>
      <c r="T71" s="190" t="s">
        <v>903</v>
      </c>
    </row>
    <row r="72" spans="1:20" x14ac:dyDescent="0.25">
      <c r="A72" t="s">
        <v>51</v>
      </c>
      <c r="B72" t="s">
        <v>281</v>
      </c>
      <c r="C72" t="s">
        <v>282</v>
      </c>
      <c r="D72" s="407">
        <v>100</v>
      </c>
      <c r="E72" s="407">
        <v>0</v>
      </c>
      <c r="F72" s="407">
        <v>100</v>
      </c>
      <c r="H72" s="14">
        <v>0</v>
      </c>
      <c r="I72" s="14" t="s">
        <v>643</v>
      </c>
      <c r="J72" s="14" t="s">
        <v>423</v>
      </c>
      <c r="K72" s="14" t="s">
        <v>670</v>
      </c>
      <c r="L72" s="14">
        <v>0</v>
      </c>
      <c r="M72" s="14">
        <v>2</v>
      </c>
      <c r="N72" s="14">
        <v>0</v>
      </c>
      <c r="O72" s="14">
        <v>0</v>
      </c>
      <c r="P72" s="190" t="s">
        <v>903</v>
      </c>
      <c r="Q72" s="190" t="s">
        <v>903</v>
      </c>
      <c r="R72" s="190" t="s">
        <v>903</v>
      </c>
      <c r="S72" s="190" t="s">
        <v>903</v>
      </c>
      <c r="T72" s="190" t="s">
        <v>903</v>
      </c>
    </row>
    <row r="73" spans="1:20" x14ac:dyDescent="0.25">
      <c r="A73" t="s">
        <v>51</v>
      </c>
      <c r="B73" t="s">
        <v>283</v>
      </c>
      <c r="C73" t="s">
        <v>284</v>
      </c>
      <c r="D73" s="407">
        <v>100</v>
      </c>
      <c r="E73" s="407">
        <v>0</v>
      </c>
      <c r="F73" s="407">
        <v>100</v>
      </c>
      <c r="H73" s="14">
        <v>0</v>
      </c>
      <c r="I73" s="14" t="s">
        <v>643</v>
      </c>
      <c r="J73" s="14" t="s">
        <v>423</v>
      </c>
      <c r="K73" s="14" t="s">
        <v>670</v>
      </c>
      <c r="L73" s="14">
        <v>0</v>
      </c>
      <c r="M73" s="14">
        <v>2</v>
      </c>
      <c r="N73" s="14">
        <v>0</v>
      </c>
      <c r="O73" s="14">
        <v>0</v>
      </c>
      <c r="P73" s="190" t="s">
        <v>903</v>
      </c>
      <c r="Q73" s="190" t="s">
        <v>903</v>
      </c>
      <c r="R73" s="190" t="s">
        <v>903</v>
      </c>
      <c r="S73" s="190" t="s">
        <v>903</v>
      </c>
      <c r="T73" s="190" t="s">
        <v>903</v>
      </c>
    </row>
    <row r="74" spans="1:20" x14ac:dyDescent="0.25">
      <c r="A74" t="s">
        <v>51</v>
      </c>
      <c r="B74" t="s">
        <v>285</v>
      </c>
      <c r="C74" t="s">
        <v>286</v>
      </c>
      <c r="D74" s="407">
        <v>100</v>
      </c>
      <c r="E74" s="407">
        <v>0</v>
      </c>
      <c r="F74" s="407">
        <v>100</v>
      </c>
      <c r="H74" s="14">
        <v>0</v>
      </c>
      <c r="I74" s="14" t="s">
        <v>643</v>
      </c>
      <c r="J74" s="14" t="s">
        <v>423</v>
      </c>
      <c r="K74" s="14" t="s">
        <v>670</v>
      </c>
      <c r="L74" s="14">
        <v>0</v>
      </c>
      <c r="M74" s="14">
        <v>2</v>
      </c>
      <c r="N74" s="14">
        <v>0</v>
      </c>
      <c r="O74" s="14">
        <v>0</v>
      </c>
      <c r="P74" s="190" t="s">
        <v>903</v>
      </c>
      <c r="Q74" s="190" t="s">
        <v>903</v>
      </c>
      <c r="R74" s="190" t="s">
        <v>903</v>
      </c>
      <c r="S74" s="190" t="s">
        <v>903</v>
      </c>
      <c r="T74" s="190" t="s">
        <v>903</v>
      </c>
    </row>
    <row r="75" spans="1:20" x14ac:dyDescent="0.25">
      <c r="A75" t="s">
        <v>51</v>
      </c>
      <c r="B75" t="s">
        <v>287</v>
      </c>
      <c r="C75" t="s">
        <v>288</v>
      </c>
      <c r="D75" s="407">
        <v>100</v>
      </c>
      <c r="E75" s="407">
        <v>0</v>
      </c>
      <c r="F75" s="407">
        <v>100</v>
      </c>
      <c r="H75" s="14">
        <v>0</v>
      </c>
      <c r="I75" s="14" t="s">
        <v>643</v>
      </c>
      <c r="J75" s="14" t="s">
        <v>423</v>
      </c>
      <c r="K75" s="14" t="s">
        <v>670</v>
      </c>
      <c r="L75" s="14">
        <v>0</v>
      </c>
      <c r="M75" s="14">
        <v>2</v>
      </c>
      <c r="N75" s="14">
        <v>0</v>
      </c>
      <c r="O75" s="14">
        <v>0</v>
      </c>
      <c r="P75" s="190" t="s">
        <v>903</v>
      </c>
      <c r="Q75" s="190" t="s">
        <v>903</v>
      </c>
      <c r="R75" s="190" t="s">
        <v>903</v>
      </c>
      <c r="S75" s="190" t="s">
        <v>903</v>
      </c>
      <c r="T75" s="190" t="s">
        <v>903</v>
      </c>
    </row>
    <row r="76" spans="1:20" x14ac:dyDescent="0.25">
      <c r="A76" t="s">
        <v>51</v>
      </c>
      <c r="B76" t="s">
        <v>289</v>
      </c>
      <c r="C76" t="s">
        <v>290</v>
      </c>
      <c r="D76" s="407">
        <v>100</v>
      </c>
      <c r="E76" s="407">
        <v>0</v>
      </c>
      <c r="F76" s="407">
        <v>100</v>
      </c>
      <c r="H76" s="14">
        <v>0</v>
      </c>
      <c r="I76" s="14" t="s">
        <v>643</v>
      </c>
      <c r="J76" s="14" t="s">
        <v>423</v>
      </c>
      <c r="K76" s="14" t="s">
        <v>670</v>
      </c>
      <c r="L76" s="14">
        <v>0</v>
      </c>
      <c r="M76" s="14">
        <v>2</v>
      </c>
      <c r="N76" s="14">
        <v>0</v>
      </c>
      <c r="O76" s="14">
        <v>0</v>
      </c>
      <c r="P76" s="190" t="s">
        <v>903</v>
      </c>
      <c r="Q76" s="190" t="s">
        <v>903</v>
      </c>
      <c r="R76" s="190" t="s">
        <v>903</v>
      </c>
      <c r="S76" s="190" t="s">
        <v>903</v>
      </c>
      <c r="T76" s="190" t="s">
        <v>903</v>
      </c>
    </row>
    <row r="77" spans="1:20" x14ac:dyDescent="0.25">
      <c r="A77" t="s">
        <v>51</v>
      </c>
      <c r="B77" t="s">
        <v>315</v>
      </c>
      <c r="C77" t="s">
        <v>316</v>
      </c>
      <c r="D77" s="407">
        <v>100</v>
      </c>
      <c r="E77" s="407">
        <v>0</v>
      </c>
      <c r="F77" s="407">
        <v>100</v>
      </c>
      <c r="H77" s="14">
        <v>0</v>
      </c>
      <c r="I77" s="14" t="s">
        <v>643</v>
      </c>
      <c r="J77" s="14" t="s">
        <v>423</v>
      </c>
      <c r="K77" s="14" t="s">
        <v>670</v>
      </c>
      <c r="L77" s="14">
        <v>0</v>
      </c>
      <c r="M77" s="14">
        <v>2</v>
      </c>
      <c r="N77" s="14">
        <v>0</v>
      </c>
      <c r="O77" s="14">
        <v>0</v>
      </c>
      <c r="P77" s="190" t="s">
        <v>903</v>
      </c>
      <c r="Q77" s="190" t="s">
        <v>903</v>
      </c>
      <c r="R77" s="190" t="s">
        <v>903</v>
      </c>
      <c r="S77" s="190" t="s">
        <v>903</v>
      </c>
      <c r="T77" s="190" t="s">
        <v>903</v>
      </c>
    </row>
    <row r="78" spans="1:20" x14ac:dyDescent="0.25">
      <c r="A78" s="406" t="s">
        <v>51</v>
      </c>
      <c r="B78" s="406" t="s">
        <v>327</v>
      </c>
      <c r="C78" s="406" t="s">
        <v>328</v>
      </c>
      <c r="D78" s="407">
        <v>100</v>
      </c>
      <c r="E78" s="407">
        <v>0</v>
      </c>
      <c r="F78" s="407">
        <v>100</v>
      </c>
      <c r="G78" s="406"/>
      <c r="H78" s="14">
        <v>0</v>
      </c>
      <c r="I78" s="14" t="s">
        <v>643</v>
      </c>
      <c r="J78" s="14" t="s">
        <v>423</v>
      </c>
      <c r="K78" s="14" t="s">
        <v>670</v>
      </c>
      <c r="L78" s="14">
        <v>0</v>
      </c>
      <c r="M78" s="14">
        <v>2</v>
      </c>
      <c r="N78" s="14">
        <v>0</v>
      </c>
      <c r="O78" s="14">
        <v>0</v>
      </c>
      <c r="P78" s="190" t="s">
        <v>903</v>
      </c>
      <c r="Q78" s="190" t="s">
        <v>903</v>
      </c>
      <c r="R78" s="190" t="s">
        <v>903</v>
      </c>
      <c r="S78" s="190" t="s">
        <v>903</v>
      </c>
      <c r="T78" s="190" t="s">
        <v>903</v>
      </c>
    </row>
    <row r="79" spans="1:20" x14ac:dyDescent="0.25">
      <c r="A79" t="s">
        <v>51</v>
      </c>
      <c r="B79" t="s">
        <v>317</v>
      </c>
      <c r="C79" t="s">
        <v>318</v>
      </c>
      <c r="D79" s="407">
        <v>100</v>
      </c>
      <c r="E79" s="407">
        <v>0</v>
      </c>
      <c r="F79" s="407">
        <v>100</v>
      </c>
      <c r="H79" s="14">
        <v>0</v>
      </c>
      <c r="I79" s="14" t="s">
        <v>643</v>
      </c>
      <c r="J79" s="14" t="s">
        <v>423</v>
      </c>
      <c r="K79" s="14" t="s">
        <v>670</v>
      </c>
      <c r="L79" s="14">
        <v>0</v>
      </c>
      <c r="M79" s="14">
        <v>2</v>
      </c>
      <c r="N79" s="14">
        <v>0</v>
      </c>
      <c r="O79" s="14">
        <v>0</v>
      </c>
      <c r="P79" s="190" t="s">
        <v>903</v>
      </c>
      <c r="Q79" s="190" t="s">
        <v>903</v>
      </c>
      <c r="R79" s="190" t="s">
        <v>903</v>
      </c>
      <c r="S79" s="190" t="s">
        <v>903</v>
      </c>
      <c r="T79" s="190" t="s">
        <v>903</v>
      </c>
    </row>
    <row r="80" spans="1:20" x14ac:dyDescent="0.25">
      <c r="A80" t="s">
        <v>51</v>
      </c>
      <c r="B80" t="s">
        <v>319</v>
      </c>
      <c r="C80" t="s">
        <v>320</v>
      </c>
      <c r="D80" s="407">
        <v>100</v>
      </c>
      <c r="E80" s="407">
        <v>0</v>
      </c>
      <c r="F80" s="407">
        <v>100</v>
      </c>
      <c r="H80" s="14">
        <v>0</v>
      </c>
      <c r="I80" s="14" t="s">
        <v>643</v>
      </c>
      <c r="J80" s="14" t="s">
        <v>423</v>
      </c>
      <c r="K80" s="14" t="s">
        <v>670</v>
      </c>
      <c r="L80" s="14">
        <v>0</v>
      </c>
      <c r="M80" s="14">
        <v>2</v>
      </c>
      <c r="N80" s="14">
        <v>0</v>
      </c>
      <c r="O80" s="14">
        <v>0</v>
      </c>
      <c r="P80" s="190" t="s">
        <v>903</v>
      </c>
      <c r="Q80" s="190" t="s">
        <v>903</v>
      </c>
      <c r="R80" s="190" t="s">
        <v>903</v>
      </c>
      <c r="S80" s="190" t="s">
        <v>903</v>
      </c>
      <c r="T80" s="190" t="s">
        <v>903</v>
      </c>
    </row>
    <row r="81" spans="1:20" x14ac:dyDescent="0.25">
      <c r="A81" t="s">
        <v>51</v>
      </c>
      <c r="B81" t="s">
        <v>321</v>
      </c>
      <c r="C81" t="s">
        <v>322</v>
      </c>
      <c r="D81" s="407">
        <v>100</v>
      </c>
      <c r="E81" s="407">
        <v>0</v>
      </c>
      <c r="F81" s="407">
        <v>100</v>
      </c>
      <c r="H81" s="14">
        <v>0</v>
      </c>
      <c r="I81" s="14" t="s">
        <v>643</v>
      </c>
      <c r="J81" s="14" t="s">
        <v>423</v>
      </c>
      <c r="K81" s="14" t="s">
        <v>670</v>
      </c>
      <c r="L81" s="14">
        <v>0</v>
      </c>
      <c r="M81" s="14">
        <v>2</v>
      </c>
      <c r="N81" s="14">
        <v>0</v>
      </c>
      <c r="O81" s="14">
        <v>0</v>
      </c>
      <c r="P81" s="190" t="s">
        <v>903</v>
      </c>
      <c r="Q81" s="190" t="s">
        <v>903</v>
      </c>
      <c r="R81" s="190" t="s">
        <v>903</v>
      </c>
      <c r="S81" s="190" t="s">
        <v>903</v>
      </c>
      <c r="T81" s="190" t="s">
        <v>903</v>
      </c>
    </row>
    <row r="82" spans="1:20" x14ac:dyDescent="0.25">
      <c r="A82" t="s">
        <v>51</v>
      </c>
      <c r="B82" t="s">
        <v>291</v>
      </c>
      <c r="C82" t="s">
        <v>292</v>
      </c>
      <c r="D82" s="407">
        <v>100</v>
      </c>
      <c r="E82" s="407">
        <v>0</v>
      </c>
      <c r="F82" s="407">
        <v>100</v>
      </c>
      <c r="G82" t="s">
        <v>128</v>
      </c>
      <c r="H82" s="14">
        <v>0</v>
      </c>
      <c r="I82" s="14" t="s">
        <v>643</v>
      </c>
      <c r="J82" s="14" t="s">
        <v>423</v>
      </c>
      <c r="K82" s="14" t="s">
        <v>670</v>
      </c>
      <c r="L82" s="14">
        <v>0</v>
      </c>
      <c r="M82" s="14">
        <v>2</v>
      </c>
      <c r="N82" s="14">
        <v>0</v>
      </c>
      <c r="O82" s="14">
        <v>0</v>
      </c>
      <c r="P82" s="190" t="s">
        <v>903</v>
      </c>
      <c r="Q82" s="190" t="s">
        <v>903</v>
      </c>
      <c r="R82" s="190" t="s">
        <v>903</v>
      </c>
      <c r="S82" s="190" t="s">
        <v>903</v>
      </c>
      <c r="T82" s="190" t="s">
        <v>903</v>
      </c>
    </row>
    <row r="83" spans="1:20" x14ac:dyDescent="0.25">
      <c r="A83" t="s">
        <v>51</v>
      </c>
      <c r="B83" t="s">
        <v>295</v>
      </c>
      <c r="C83" t="s">
        <v>296</v>
      </c>
      <c r="D83" s="407">
        <v>100</v>
      </c>
      <c r="E83" s="407">
        <v>0</v>
      </c>
      <c r="F83" s="407">
        <v>100</v>
      </c>
      <c r="G83" t="s">
        <v>128</v>
      </c>
      <c r="H83" s="14">
        <v>0</v>
      </c>
      <c r="I83" s="14" t="s">
        <v>643</v>
      </c>
      <c r="J83" s="14" t="s">
        <v>423</v>
      </c>
      <c r="K83" s="14" t="s">
        <v>670</v>
      </c>
      <c r="L83" s="14">
        <v>0</v>
      </c>
      <c r="M83" s="14">
        <v>2</v>
      </c>
      <c r="N83" s="14">
        <v>0</v>
      </c>
      <c r="O83" s="14">
        <v>0</v>
      </c>
      <c r="P83" s="190" t="s">
        <v>903</v>
      </c>
      <c r="Q83" s="190" t="s">
        <v>903</v>
      </c>
      <c r="R83" s="190" t="s">
        <v>903</v>
      </c>
      <c r="S83" s="190" t="s">
        <v>903</v>
      </c>
      <c r="T83" s="190" t="s">
        <v>903</v>
      </c>
    </row>
    <row r="84" spans="1:20" x14ac:dyDescent="0.25">
      <c r="A84" t="s">
        <v>51</v>
      </c>
      <c r="B84" t="s">
        <v>325</v>
      </c>
      <c r="C84" t="s">
        <v>326</v>
      </c>
      <c r="D84" s="407">
        <v>100</v>
      </c>
      <c r="E84" s="407">
        <v>0</v>
      </c>
      <c r="F84" s="407">
        <v>100</v>
      </c>
      <c r="G84" t="s">
        <v>128</v>
      </c>
      <c r="H84" s="14">
        <v>0</v>
      </c>
      <c r="I84" s="14" t="s">
        <v>643</v>
      </c>
      <c r="J84" s="14" t="s">
        <v>423</v>
      </c>
      <c r="K84" s="14" t="s">
        <v>670</v>
      </c>
      <c r="L84" s="14">
        <v>0</v>
      </c>
      <c r="M84" s="14">
        <v>2</v>
      </c>
      <c r="N84" s="14">
        <v>0</v>
      </c>
      <c r="O84" s="14">
        <v>0</v>
      </c>
      <c r="P84" s="190" t="s">
        <v>903</v>
      </c>
      <c r="Q84" s="190" t="s">
        <v>903</v>
      </c>
      <c r="R84" s="190" t="s">
        <v>903</v>
      </c>
      <c r="S84" s="190" t="s">
        <v>903</v>
      </c>
      <c r="T84" s="190" t="s">
        <v>903</v>
      </c>
    </row>
    <row r="85" spans="1:20" x14ac:dyDescent="0.25">
      <c r="A85" t="s">
        <v>51</v>
      </c>
      <c r="B85" t="s">
        <v>299</v>
      </c>
      <c r="C85" t="s">
        <v>300</v>
      </c>
      <c r="D85" s="407">
        <v>100</v>
      </c>
      <c r="E85" s="407">
        <v>0</v>
      </c>
      <c r="F85" s="407">
        <v>100</v>
      </c>
      <c r="G85" t="s">
        <v>128</v>
      </c>
      <c r="H85" s="14">
        <v>0</v>
      </c>
      <c r="I85" s="14" t="s">
        <v>643</v>
      </c>
      <c r="J85" s="14" t="s">
        <v>423</v>
      </c>
      <c r="K85" s="14" t="s">
        <v>670</v>
      </c>
      <c r="L85" s="14">
        <v>0</v>
      </c>
      <c r="M85" s="14">
        <v>2</v>
      </c>
      <c r="N85" s="14">
        <v>0</v>
      </c>
      <c r="O85" s="14">
        <v>0</v>
      </c>
      <c r="P85" s="190" t="s">
        <v>903</v>
      </c>
      <c r="Q85" s="190" t="s">
        <v>903</v>
      </c>
      <c r="R85" s="190" t="s">
        <v>903</v>
      </c>
      <c r="S85" s="190" t="s">
        <v>903</v>
      </c>
      <c r="T85" s="190" t="s">
        <v>903</v>
      </c>
    </row>
    <row r="86" spans="1:20" x14ac:dyDescent="0.25">
      <c r="H86" s="14"/>
      <c r="I86" s="14"/>
      <c r="J86" s="14"/>
      <c r="K86" s="14"/>
      <c r="L86" s="14"/>
      <c r="M86" s="14"/>
      <c r="N86" s="14"/>
      <c r="O86" s="14"/>
      <c r="P86" s="190"/>
    </row>
  </sheetData>
  <autoFilter ref="A1:T85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CC"/>
  </sheetPr>
  <dimension ref="A1:U88"/>
  <sheetViews>
    <sheetView showGridLines="0" zoomScale="80" zoomScaleNormal="80" workbookViewId="0">
      <selection activeCell="H20" sqref="H20"/>
    </sheetView>
  </sheetViews>
  <sheetFormatPr baseColWidth="10" defaultRowHeight="15" x14ac:dyDescent="0.25"/>
  <cols>
    <col min="3" max="3" width="40" bestFit="1" customWidth="1"/>
    <col min="4" max="4" width="12.28515625" bestFit="1" customWidth="1"/>
    <col min="5" max="5" width="13.85546875" bestFit="1" customWidth="1"/>
    <col min="6" max="6" width="14.5703125" bestFit="1" customWidth="1"/>
    <col min="8" max="14" width="17.7109375" customWidth="1"/>
    <col min="15" max="15" width="41.5703125" bestFit="1" customWidth="1"/>
    <col min="21" max="21" width="11.5703125" style="4"/>
  </cols>
  <sheetData>
    <row r="1" spans="1:21" x14ac:dyDescent="0.25">
      <c r="A1" s="5" t="s">
        <v>121</v>
      </c>
      <c r="B1" s="5" t="s">
        <v>122</v>
      </c>
      <c r="C1" s="5" t="s">
        <v>123</v>
      </c>
      <c r="D1" s="5" t="s">
        <v>124</v>
      </c>
      <c r="E1" s="5" t="s">
        <v>125</v>
      </c>
      <c r="F1" s="5" t="s">
        <v>126</v>
      </c>
      <c r="G1" s="5"/>
      <c r="H1" s="13" t="s">
        <v>424</v>
      </c>
      <c r="I1" s="13" t="s">
        <v>426</v>
      </c>
      <c r="J1" s="13" t="s">
        <v>428</v>
      </c>
      <c r="K1" s="13" t="s">
        <v>607</v>
      </c>
      <c r="L1" s="13" t="s">
        <v>608</v>
      </c>
      <c r="M1" s="13" t="s">
        <v>425</v>
      </c>
      <c r="N1" s="13" t="s">
        <v>429</v>
      </c>
      <c r="O1" s="13" t="s">
        <v>435</v>
      </c>
      <c r="P1" s="189" t="s">
        <v>583</v>
      </c>
      <c r="Q1" s="189" t="s">
        <v>584</v>
      </c>
      <c r="R1" s="189" t="s">
        <v>585</v>
      </c>
      <c r="S1" s="189" t="s">
        <v>586</v>
      </c>
      <c r="T1" s="189" t="s">
        <v>587</v>
      </c>
      <c r="U1" s="397"/>
    </row>
    <row r="2" spans="1:21" x14ac:dyDescent="0.25">
      <c r="A2" t="s">
        <v>51</v>
      </c>
      <c r="B2" t="s">
        <v>129</v>
      </c>
      <c r="C2" t="s">
        <v>130</v>
      </c>
      <c r="D2" s="407">
        <v>100</v>
      </c>
      <c r="E2" s="407">
        <v>0</v>
      </c>
      <c r="F2" s="408">
        <v>411.31</v>
      </c>
      <c r="G2" s="407"/>
      <c r="H2" s="14">
        <v>0</v>
      </c>
      <c r="I2" s="14" t="s">
        <v>643</v>
      </c>
      <c r="J2" s="14" t="s">
        <v>423</v>
      </c>
      <c r="K2" s="14" t="s">
        <v>670</v>
      </c>
      <c r="L2" s="14">
        <v>0</v>
      </c>
      <c r="M2" s="14">
        <v>2</v>
      </c>
      <c r="N2" s="14">
        <v>0</v>
      </c>
      <c r="O2" s="14">
        <v>0</v>
      </c>
      <c r="P2" s="190" t="s">
        <v>903</v>
      </c>
      <c r="Q2" s="190" t="s">
        <v>903</v>
      </c>
      <c r="R2" s="190" t="s">
        <v>903</v>
      </c>
      <c r="S2" s="190" t="s">
        <v>903</v>
      </c>
      <c r="T2" s="190" t="s">
        <v>903</v>
      </c>
      <c r="U2" s="398"/>
    </row>
    <row r="3" spans="1:21" x14ac:dyDescent="0.25">
      <c r="A3" t="s">
        <v>51</v>
      </c>
      <c r="B3" t="s">
        <v>131</v>
      </c>
      <c r="C3" t="s">
        <v>132</v>
      </c>
      <c r="D3" s="407">
        <v>100</v>
      </c>
      <c r="E3" s="407">
        <v>0</v>
      </c>
      <c r="F3" s="407">
        <v>1501.63</v>
      </c>
      <c r="G3" s="407"/>
      <c r="H3" s="14">
        <v>0</v>
      </c>
      <c r="I3" s="14" t="s">
        <v>643</v>
      </c>
      <c r="J3" s="14" t="s">
        <v>423</v>
      </c>
      <c r="K3" s="14" t="s">
        <v>670</v>
      </c>
      <c r="L3" s="14">
        <v>0</v>
      </c>
      <c r="M3" s="14">
        <v>2</v>
      </c>
      <c r="N3" s="14">
        <v>0</v>
      </c>
      <c r="O3" s="14">
        <v>0</v>
      </c>
      <c r="P3" s="190" t="s">
        <v>903</v>
      </c>
      <c r="Q3" s="190" t="s">
        <v>903</v>
      </c>
      <c r="R3" s="190" t="s">
        <v>903</v>
      </c>
      <c r="S3" s="190" t="s">
        <v>903</v>
      </c>
      <c r="T3" s="190" t="s">
        <v>903</v>
      </c>
      <c r="U3" s="398"/>
    </row>
    <row r="4" spans="1:21" x14ac:dyDescent="0.25">
      <c r="A4" t="s">
        <v>51</v>
      </c>
      <c r="B4" t="s">
        <v>137</v>
      </c>
      <c r="C4" t="s">
        <v>138</v>
      </c>
      <c r="D4" s="407">
        <v>100</v>
      </c>
      <c r="E4" s="407">
        <v>0</v>
      </c>
      <c r="F4" s="407">
        <v>333.27</v>
      </c>
      <c r="G4" s="407"/>
      <c r="H4" s="14">
        <v>0</v>
      </c>
      <c r="I4" s="14" t="s">
        <v>643</v>
      </c>
      <c r="J4" s="14" t="s">
        <v>423</v>
      </c>
      <c r="K4" s="14" t="s">
        <v>670</v>
      </c>
      <c r="L4" s="14">
        <v>0</v>
      </c>
      <c r="M4" s="14">
        <v>2</v>
      </c>
      <c r="N4" s="14">
        <v>0</v>
      </c>
      <c r="O4" s="14">
        <v>0</v>
      </c>
      <c r="P4" s="190" t="s">
        <v>903</v>
      </c>
      <c r="Q4" s="190" t="s">
        <v>903</v>
      </c>
      <c r="R4" s="190" t="s">
        <v>903</v>
      </c>
      <c r="S4" s="190" t="s">
        <v>903</v>
      </c>
      <c r="T4" s="190" t="s">
        <v>903</v>
      </c>
      <c r="U4" s="398"/>
    </row>
    <row r="5" spans="1:21" x14ac:dyDescent="0.25">
      <c r="A5" t="s">
        <v>51</v>
      </c>
      <c r="B5" t="s">
        <v>139</v>
      </c>
      <c r="C5" t="s">
        <v>140</v>
      </c>
      <c r="D5" s="407">
        <v>100</v>
      </c>
      <c r="E5" s="407">
        <v>0</v>
      </c>
      <c r="F5" s="407">
        <v>664.52</v>
      </c>
      <c r="G5" s="407"/>
      <c r="H5" s="14">
        <v>0</v>
      </c>
      <c r="I5" s="14" t="s">
        <v>643</v>
      </c>
      <c r="J5" s="14" t="s">
        <v>423</v>
      </c>
      <c r="K5" s="14" t="s">
        <v>670</v>
      </c>
      <c r="L5" s="14">
        <v>0</v>
      </c>
      <c r="M5" s="14">
        <v>2</v>
      </c>
      <c r="N5" s="14">
        <v>0</v>
      </c>
      <c r="O5" s="14">
        <v>0</v>
      </c>
      <c r="P5" s="190" t="s">
        <v>903</v>
      </c>
      <c r="Q5" s="190" t="s">
        <v>903</v>
      </c>
      <c r="R5" s="190" t="s">
        <v>903</v>
      </c>
      <c r="S5" s="190" t="s">
        <v>903</v>
      </c>
      <c r="T5" s="190" t="s">
        <v>903</v>
      </c>
      <c r="U5" s="398"/>
    </row>
    <row r="6" spans="1:21" x14ac:dyDescent="0.25">
      <c r="A6" t="s">
        <v>51</v>
      </c>
      <c r="B6" t="s">
        <v>141</v>
      </c>
      <c r="C6" t="s">
        <v>142</v>
      </c>
      <c r="D6" s="407">
        <v>100</v>
      </c>
      <c r="E6" s="407">
        <v>0</v>
      </c>
      <c r="F6" s="407">
        <v>47.49</v>
      </c>
      <c r="G6" s="407"/>
      <c r="H6" s="14">
        <v>0</v>
      </c>
      <c r="I6" s="14" t="s">
        <v>643</v>
      </c>
      <c r="J6" s="14" t="s">
        <v>423</v>
      </c>
      <c r="K6" s="14" t="s">
        <v>670</v>
      </c>
      <c r="L6" s="14">
        <v>0</v>
      </c>
      <c r="M6" s="14">
        <v>2</v>
      </c>
      <c r="N6" s="14">
        <v>0</v>
      </c>
      <c r="O6" s="14">
        <v>0</v>
      </c>
      <c r="P6" s="190" t="s">
        <v>903</v>
      </c>
      <c r="Q6" s="190" t="s">
        <v>903</v>
      </c>
      <c r="R6" s="190" t="s">
        <v>903</v>
      </c>
      <c r="S6" s="190" t="s">
        <v>903</v>
      </c>
      <c r="T6" s="190" t="s">
        <v>903</v>
      </c>
      <c r="U6" s="398"/>
    </row>
    <row r="7" spans="1:21" x14ac:dyDescent="0.25">
      <c r="A7" t="s">
        <v>51</v>
      </c>
      <c r="B7" t="s">
        <v>143</v>
      </c>
      <c r="C7" t="s">
        <v>144</v>
      </c>
      <c r="D7" s="407">
        <v>100</v>
      </c>
      <c r="E7" s="407">
        <v>0</v>
      </c>
      <c r="F7" s="407">
        <v>65.06</v>
      </c>
      <c r="G7" s="407"/>
      <c r="H7" s="14">
        <v>0</v>
      </c>
      <c r="I7" s="14" t="s">
        <v>643</v>
      </c>
      <c r="J7" s="14" t="s">
        <v>423</v>
      </c>
      <c r="K7" s="14" t="s">
        <v>670</v>
      </c>
      <c r="L7" s="14">
        <v>0</v>
      </c>
      <c r="M7" s="14">
        <v>2</v>
      </c>
      <c r="N7" s="14">
        <v>0</v>
      </c>
      <c r="O7" s="14">
        <v>0</v>
      </c>
      <c r="P7" s="190" t="s">
        <v>903</v>
      </c>
      <c r="Q7" s="190" t="s">
        <v>903</v>
      </c>
      <c r="R7" s="190" t="s">
        <v>903</v>
      </c>
      <c r="S7" s="190" t="s">
        <v>903</v>
      </c>
      <c r="T7" s="190" t="s">
        <v>903</v>
      </c>
      <c r="U7" s="398"/>
    </row>
    <row r="8" spans="1:21" x14ac:dyDescent="0.25">
      <c r="A8" t="s">
        <v>51</v>
      </c>
      <c r="B8" t="s">
        <v>145</v>
      </c>
      <c r="C8" t="s">
        <v>438</v>
      </c>
      <c r="D8" s="407">
        <v>100</v>
      </c>
      <c r="E8" s="407">
        <v>0</v>
      </c>
      <c r="F8" s="407">
        <v>329.26</v>
      </c>
      <c r="G8" s="407"/>
      <c r="H8" s="14">
        <v>0</v>
      </c>
      <c r="I8" s="14" t="s">
        <v>643</v>
      </c>
      <c r="J8" s="14" t="s">
        <v>423</v>
      </c>
      <c r="K8" s="14" t="s">
        <v>670</v>
      </c>
      <c r="L8" s="14">
        <v>0</v>
      </c>
      <c r="M8" s="14">
        <v>2</v>
      </c>
      <c r="N8" s="14">
        <v>0</v>
      </c>
      <c r="O8" s="14">
        <v>0</v>
      </c>
      <c r="P8" s="190" t="s">
        <v>903</v>
      </c>
      <c r="Q8" s="190" t="s">
        <v>903</v>
      </c>
      <c r="R8" s="190" t="s">
        <v>903</v>
      </c>
      <c r="S8" s="190" t="s">
        <v>903</v>
      </c>
      <c r="T8" s="190" t="s">
        <v>903</v>
      </c>
      <c r="U8" s="398"/>
    </row>
    <row r="9" spans="1:21" x14ac:dyDescent="0.25">
      <c r="A9" t="s">
        <v>51</v>
      </c>
      <c r="B9" t="s">
        <v>148</v>
      </c>
      <c r="C9" t="s">
        <v>439</v>
      </c>
      <c r="D9" s="407">
        <v>100</v>
      </c>
      <c r="E9" s="407">
        <v>0</v>
      </c>
      <c r="F9" s="407">
        <v>19.989999999999998</v>
      </c>
      <c r="G9" s="407"/>
      <c r="H9" s="14">
        <v>0</v>
      </c>
      <c r="I9" s="14" t="s">
        <v>643</v>
      </c>
      <c r="J9" s="14" t="s">
        <v>423</v>
      </c>
      <c r="K9" s="14" t="s">
        <v>670</v>
      </c>
      <c r="L9" s="14">
        <v>0</v>
      </c>
      <c r="M9" s="14">
        <v>2</v>
      </c>
      <c r="N9" s="14">
        <v>0</v>
      </c>
      <c r="O9" s="14">
        <v>0</v>
      </c>
      <c r="P9" s="190" t="s">
        <v>903</v>
      </c>
      <c r="Q9" s="190" t="s">
        <v>903</v>
      </c>
      <c r="R9" s="190" t="s">
        <v>903</v>
      </c>
      <c r="S9" s="190" t="s">
        <v>903</v>
      </c>
      <c r="T9" s="190" t="s">
        <v>903</v>
      </c>
      <c r="U9" s="398"/>
    </row>
    <row r="10" spans="1:21" x14ac:dyDescent="0.25">
      <c r="A10" t="s">
        <v>51</v>
      </c>
      <c r="B10" t="s">
        <v>149</v>
      </c>
      <c r="C10" t="s">
        <v>150</v>
      </c>
      <c r="D10" s="407">
        <v>100</v>
      </c>
      <c r="E10" s="407">
        <v>0</v>
      </c>
      <c r="F10" s="407">
        <v>60</v>
      </c>
      <c r="G10" s="407"/>
      <c r="H10" s="14">
        <v>0</v>
      </c>
      <c r="I10" s="14" t="s">
        <v>643</v>
      </c>
      <c r="J10" s="14" t="s">
        <v>423</v>
      </c>
      <c r="K10" s="14" t="s">
        <v>670</v>
      </c>
      <c r="L10" s="14">
        <v>0</v>
      </c>
      <c r="M10" s="14">
        <v>2</v>
      </c>
      <c r="N10" s="14">
        <v>0</v>
      </c>
      <c r="O10" s="14">
        <v>0</v>
      </c>
      <c r="P10" s="190" t="s">
        <v>903</v>
      </c>
      <c r="Q10" s="190" t="s">
        <v>903</v>
      </c>
      <c r="R10" s="190" t="s">
        <v>903</v>
      </c>
      <c r="S10" s="190" t="s">
        <v>903</v>
      </c>
      <c r="T10" s="190" t="s">
        <v>903</v>
      </c>
      <c r="U10" s="398"/>
    </row>
    <row r="11" spans="1:21" x14ac:dyDescent="0.25">
      <c r="A11" t="s">
        <v>51</v>
      </c>
      <c r="B11" t="s">
        <v>151</v>
      </c>
      <c r="C11" t="s">
        <v>440</v>
      </c>
      <c r="D11" s="407">
        <v>100</v>
      </c>
      <c r="E11" s="407">
        <v>0</v>
      </c>
      <c r="F11" s="407">
        <v>675.8</v>
      </c>
      <c r="G11" s="407"/>
      <c r="H11" s="14">
        <v>0</v>
      </c>
      <c r="I11" s="14" t="s">
        <v>643</v>
      </c>
      <c r="J11" s="14" t="s">
        <v>423</v>
      </c>
      <c r="K11" s="14" t="s">
        <v>670</v>
      </c>
      <c r="L11" s="14">
        <v>0</v>
      </c>
      <c r="M11" s="14">
        <v>2</v>
      </c>
      <c r="N11" s="14">
        <v>0</v>
      </c>
      <c r="O11" s="14">
        <v>0</v>
      </c>
      <c r="P11" s="190" t="s">
        <v>903</v>
      </c>
      <c r="Q11" s="190" t="s">
        <v>903</v>
      </c>
      <c r="R11" s="190" t="s">
        <v>903</v>
      </c>
      <c r="S11" s="190" t="s">
        <v>903</v>
      </c>
      <c r="T11" s="190" t="s">
        <v>903</v>
      </c>
      <c r="U11" s="398"/>
    </row>
    <row r="12" spans="1:21" x14ac:dyDescent="0.25">
      <c r="A12" t="s">
        <v>51</v>
      </c>
      <c r="B12" t="s">
        <v>152</v>
      </c>
      <c r="C12" t="s">
        <v>153</v>
      </c>
      <c r="D12" s="407">
        <v>100</v>
      </c>
      <c r="E12" s="407">
        <v>0</v>
      </c>
      <c r="F12" s="407">
        <v>11224.64</v>
      </c>
      <c r="G12" s="407"/>
      <c r="H12" s="14">
        <v>0</v>
      </c>
      <c r="I12" s="14" t="s">
        <v>643</v>
      </c>
      <c r="J12" s="14" t="s">
        <v>423</v>
      </c>
      <c r="K12" s="14" t="s">
        <v>670</v>
      </c>
      <c r="L12" s="14">
        <v>0</v>
      </c>
      <c r="M12" s="14">
        <v>2</v>
      </c>
      <c r="N12" s="14">
        <v>0</v>
      </c>
      <c r="O12" s="14">
        <v>0</v>
      </c>
      <c r="P12" s="190" t="s">
        <v>903</v>
      </c>
      <c r="Q12" s="190" t="s">
        <v>903</v>
      </c>
      <c r="R12" s="190" t="s">
        <v>903</v>
      </c>
      <c r="S12" s="190" t="s">
        <v>903</v>
      </c>
      <c r="T12" s="190" t="s">
        <v>903</v>
      </c>
      <c r="U12" s="398"/>
    </row>
    <row r="13" spans="1:21" x14ac:dyDescent="0.25">
      <c r="A13" t="s">
        <v>51</v>
      </c>
      <c r="B13" t="s">
        <v>164</v>
      </c>
      <c r="C13" t="s">
        <v>165</v>
      </c>
      <c r="D13" s="407">
        <v>100</v>
      </c>
      <c r="E13" s="407">
        <v>0</v>
      </c>
      <c r="F13" s="407">
        <v>45.1</v>
      </c>
      <c r="G13" s="407"/>
      <c r="H13" s="14">
        <v>0</v>
      </c>
      <c r="I13" s="14" t="s">
        <v>643</v>
      </c>
      <c r="J13" s="14" t="s">
        <v>423</v>
      </c>
      <c r="K13" s="14" t="s">
        <v>670</v>
      </c>
      <c r="L13" s="14">
        <v>0</v>
      </c>
      <c r="M13" s="14">
        <v>2</v>
      </c>
      <c r="N13" s="14">
        <v>0</v>
      </c>
      <c r="O13" s="14">
        <v>0</v>
      </c>
      <c r="P13" s="190" t="s">
        <v>903</v>
      </c>
      <c r="Q13" s="190" t="s">
        <v>903</v>
      </c>
      <c r="R13" s="190" t="s">
        <v>903</v>
      </c>
      <c r="S13" s="190" t="s">
        <v>903</v>
      </c>
      <c r="T13" s="190" t="s">
        <v>903</v>
      </c>
      <c r="U13" s="398"/>
    </row>
    <row r="14" spans="1:21" x14ac:dyDescent="0.25">
      <c r="A14" t="s">
        <v>51</v>
      </c>
      <c r="B14" t="s">
        <v>166</v>
      </c>
      <c r="C14" t="s">
        <v>441</v>
      </c>
      <c r="D14" s="407">
        <v>100</v>
      </c>
      <c r="E14" s="407">
        <v>0</v>
      </c>
      <c r="F14" s="407">
        <v>65</v>
      </c>
      <c r="G14" s="407"/>
      <c r="H14" s="14">
        <v>0</v>
      </c>
      <c r="I14" s="14" t="s">
        <v>643</v>
      </c>
      <c r="J14" s="14" t="s">
        <v>423</v>
      </c>
      <c r="K14" s="14" t="s">
        <v>670</v>
      </c>
      <c r="L14" s="14">
        <v>0</v>
      </c>
      <c r="M14" s="14">
        <v>2</v>
      </c>
      <c r="N14" s="14">
        <v>0</v>
      </c>
      <c r="O14" s="14">
        <v>0</v>
      </c>
      <c r="P14" s="190" t="s">
        <v>903</v>
      </c>
      <c r="Q14" s="190" t="s">
        <v>903</v>
      </c>
      <c r="R14" s="190" t="s">
        <v>903</v>
      </c>
      <c r="S14" s="190" t="s">
        <v>903</v>
      </c>
      <c r="T14" s="190" t="s">
        <v>903</v>
      </c>
      <c r="U14" s="398"/>
    </row>
    <row r="15" spans="1:21" x14ac:dyDescent="0.25">
      <c r="A15" t="s">
        <v>51</v>
      </c>
      <c r="B15" t="s">
        <v>167</v>
      </c>
      <c r="C15" t="s">
        <v>442</v>
      </c>
      <c r="D15" s="407">
        <v>100</v>
      </c>
      <c r="E15" s="407">
        <v>0</v>
      </c>
      <c r="F15" s="407">
        <v>532.1</v>
      </c>
      <c r="G15" s="407"/>
      <c r="H15" s="14">
        <v>0</v>
      </c>
      <c r="I15" s="14" t="s">
        <v>643</v>
      </c>
      <c r="J15" s="14" t="s">
        <v>423</v>
      </c>
      <c r="K15" s="14" t="s">
        <v>670</v>
      </c>
      <c r="L15" s="14">
        <v>0</v>
      </c>
      <c r="M15" s="14">
        <v>2</v>
      </c>
      <c r="N15" s="14">
        <v>0</v>
      </c>
      <c r="O15" s="14">
        <v>0</v>
      </c>
      <c r="P15" s="190" t="s">
        <v>903</v>
      </c>
      <c r="Q15" s="190" t="s">
        <v>903</v>
      </c>
      <c r="R15" s="190" t="s">
        <v>903</v>
      </c>
      <c r="S15" s="190" t="s">
        <v>903</v>
      </c>
      <c r="T15" s="190" t="s">
        <v>903</v>
      </c>
      <c r="U15" s="398"/>
    </row>
    <row r="16" spans="1:21" x14ac:dyDescent="0.25">
      <c r="A16" t="s">
        <v>51</v>
      </c>
      <c r="B16" t="s">
        <v>168</v>
      </c>
      <c r="C16" t="s">
        <v>169</v>
      </c>
      <c r="D16" s="407">
        <v>100</v>
      </c>
      <c r="E16" s="407">
        <v>0</v>
      </c>
      <c r="F16" s="407">
        <v>158.88</v>
      </c>
      <c r="G16" s="407"/>
      <c r="H16" s="14">
        <v>0</v>
      </c>
      <c r="I16" s="14" t="s">
        <v>643</v>
      </c>
      <c r="J16" s="14" t="s">
        <v>423</v>
      </c>
      <c r="K16" s="14" t="s">
        <v>670</v>
      </c>
      <c r="L16" s="14">
        <v>0</v>
      </c>
      <c r="M16" s="14">
        <v>2</v>
      </c>
      <c r="N16" s="14">
        <v>0</v>
      </c>
      <c r="O16" s="14">
        <v>0</v>
      </c>
      <c r="P16" s="190" t="s">
        <v>903</v>
      </c>
      <c r="Q16" s="190" t="s">
        <v>903</v>
      </c>
      <c r="R16" s="190" t="s">
        <v>903</v>
      </c>
      <c r="S16" s="190" t="s">
        <v>903</v>
      </c>
      <c r="T16" s="190" t="s">
        <v>903</v>
      </c>
      <c r="U16" s="398"/>
    </row>
    <row r="17" spans="1:21" x14ac:dyDescent="0.25">
      <c r="A17" t="s">
        <v>51</v>
      </c>
      <c r="B17" t="s">
        <v>170</v>
      </c>
      <c r="C17" t="s">
        <v>171</v>
      </c>
      <c r="D17" s="407">
        <v>100</v>
      </c>
      <c r="E17" s="407">
        <v>0</v>
      </c>
      <c r="F17" s="407">
        <v>49.84</v>
      </c>
      <c r="G17" s="407"/>
      <c r="H17" s="14">
        <v>0</v>
      </c>
      <c r="I17" s="14" t="s">
        <v>643</v>
      </c>
      <c r="J17" s="14" t="s">
        <v>423</v>
      </c>
      <c r="K17" s="14" t="s">
        <v>670</v>
      </c>
      <c r="L17" s="14">
        <v>0</v>
      </c>
      <c r="M17" s="14">
        <v>2</v>
      </c>
      <c r="N17" s="14">
        <v>0</v>
      </c>
      <c r="O17" s="14">
        <v>0</v>
      </c>
      <c r="P17" s="190" t="s">
        <v>903</v>
      </c>
      <c r="Q17" s="190" t="s">
        <v>903</v>
      </c>
      <c r="R17" s="190" t="s">
        <v>903</v>
      </c>
      <c r="S17" s="190" t="s">
        <v>903</v>
      </c>
      <c r="T17" s="190" t="s">
        <v>903</v>
      </c>
      <c r="U17" s="398"/>
    </row>
    <row r="18" spans="1:21" x14ac:dyDescent="0.25">
      <c r="A18" t="s">
        <v>51</v>
      </c>
      <c r="B18" t="s">
        <v>172</v>
      </c>
      <c r="C18" t="s">
        <v>173</v>
      </c>
      <c r="D18" s="407">
        <v>100</v>
      </c>
      <c r="E18" s="407">
        <v>0</v>
      </c>
      <c r="F18" s="407">
        <v>3025</v>
      </c>
      <c r="G18" s="407"/>
      <c r="H18" s="14">
        <v>0</v>
      </c>
      <c r="I18" s="14" t="s">
        <v>643</v>
      </c>
      <c r="J18" s="14" t="s">
        <v>423</v>
      </c>
      <c r="K18" s="14" t="s">
        <v>670</v>
      </c>
      <c r="L18" s="14">
        <v>0</v>
      </c>
      <c r="M18" s="14">
        <v>2</v>
      </c>
      <c r="N18" s="14">
        <v>0</v>
      </c>
      <c r="O18" s="14">
        <v>0</v>
      </c>
      <c r="P18" s="190" t="s">
        <v>903</v>
      </c>
      <c r="Q18" s="190" t="s">
        <v>903</v>
      </c>
      <c r="R18" s="190" t="s">
        <v>903</v>
      </c>
      <c r="S18" s="190" t="s">
        <v>903</v>
      </c>
      <c r="T18" s="190" t="s">
        <v>903</v>
      </c>
      <c r="U18" s="398"/>
    </row>
    <row r="19" spans="1:21" x14ac:dyDescent="0.25">
      <c r="A19" t="s">
        <v>51</v>
      </c>
      <c r="B19" t="s">
        <v>174</v>
      </c>
      <c r="C19" t="s">
        <v>175</v>
      </c>
      <c r="D19" s="407">
        <v>100</v>
      </c>
      <c r="E19" s="407">
        <v>0</v>
      </c>
      <c r="F19" s="407">
        <v>121.2</v>
      </c>
      <c r="G19" s="407"/>
      <c r="H19" s="14">
        <v>0</v>
      </c>
      <c r="I19" s="14" t="s">
        <v>643</v>
      </c>
      <c r="J19" s="14" t="s">
        <v>423</v>
      </c>
      <c r="K19" s="14" t="s">
        <v>670</v>
      </c>
      <c r="L19" s="14">
        <v>0</v>
      </c>
      <c r="M19" s="14">
        <v>2</v>
      </c>
      <c r="N19" s="14">
        <v>0</v>
      </c>
      <c r="O19" s="14">
        <v>0</v>
      </c>
      <c r="P19" s="190" t="s">
        <v>903</v>
      </c>
      <c r="Q19" s="190" t="s">
        <v>903</v>
      </c>
      <c r="R19" s="190" t="s">
        <v>903</v>
      </c>
      <c r="S19" s="190" t="s">
        <v>903</v>
      </c>
      <c r="T19" s="190" t="s">
        <v>903</v>
      </c>
      <c r="U19" s="398"/>
    </row>
    <row r="20" spans="1:21" x14ac:dyDescent="0.25">
      <c r="A20" t="s">
        <v>51</v>
      </c>
      <c r="B20" t="s">
        <v>176</v>
      </c>
      <c r="C20" t="s">
        <v>177</v>
      </c>
      <c r="D20" s="407">
        <v>100</v>
      </c>
      <c r="E20" s="407">
        <v>0</v>
      </c>
      <c r="F20" s="407">
        <v>807.33</v>
      </c>
      <c r="G20" s="407"/>
      <c r="H20" s="14">
        <v>0</v>
      </c>
      <c r="I20" s="14" t="s">
        <v>643</v>
      </c>
      <c r="J20" s="14" t="s">
        <v>423</v>
      </c>
      <c r="K20" s="14" t="s">
        <v>670</v>
      </c>
      <c r="L20" s="14">
        <v>0</v>
      </c>
      <c r="M20" s="14">
        <v>2</v>
      </c>
      <c r="N20" s="14">
        <v>0</v>
      </c>
      <c r="O20" s="14">
        <v>0</v>
      </c>
      <c r="P20" s="190" t="s">
        <v>903</v>
      </c>
      <c r="Q20" s="190" t="s">
        <v>903</v>
      </c>
      <c r="R20" s="190" t="s">
        <v>903</v>
      </c>
      <c r="S20" s="190" t="s">
        <v>903</v>
      </c>
      <c r="T20" s="190" t="s">
        <v>903</v>
      </c>
      <c r="U20" s="398"/>
    </row>
    <row r="21" spans="1:21" x14ac:dyDescent="0.25">
      <c r="A21" t="s">
        <v>51</v>
      </c>
      <c r="B21" t="s">
        <v>180</v>
      </c>
      <c r="C21" t="s">
        <v>181</v>
      </c>
      <c r="D21" s="407">
        <v>100</v>
      </c>
      <c r="E21" s="407">
        <v>0</v>
      </c>
      <c r="F21" s="407">
        <v>87.06</v>
      </c>
      <c r="G21" s="407"/>
      <c r="H21" s="14">
        <v>0</v>
      </c>
      <c r="I21" s="14" t="s">
        <v>643</v>
      </c>
      <c r="J21" s="14" t="s">
        <v>423</v>
      </c>
      <c r="K21" s="14" t="s">
        <v>670</v>
      </c>
      <c r="L21" s="14">
        <v>0</v>
      </c>
      <c r="M21" s="14">
        <v>2</v>
      </c>
      <c r="N21" s="14">
        <v>0</v>
      </c>
      <c r="O21" s="14">
        <v>0</v>
      </c>
      <c r="P21" s="190" t="s">
        <v>903</v>
      </c>
      <c r="Q21" s="190" t="s">
        <v>903</v>
      </c>
      <c r="R21" s="190" t="s">
        <v>903</v>
      </c>
      <c r="S21" s="190" t="s">
        <v>903</v>
      </c>
      <c r="T21" s="190" t="s">
        <v>903</v>
      </c>
      <c r="U21" s="398"/>
    </row>
    <row r="22" spans="1:21" x14ac:dyDescent="0.25">
      <c r="A22" t="s">
        <v>51</v>
      </c>
      <c r="B22" t="s">
        <v>184</v>
      </c>
      <c r="C22" t="s">
        <v>185</v>
      </c>
      <c r="D22" s="407">
        <v>100</v>
      </c>
      <c r="E22" s="407">
        <v>0</v>
      </c>
      <c r="F22" s="407">
        <v>32.909999999999997</v>
      </c>
      <c r="G22" s="407"/>
      <c r="H22" s="14">
        <v>0</v>
      </c>
      <c r="I22" s="14" t="s">
        <v>643</v>
      </c>
      <c r="J22" s="14" t="s">
        <v>423</v>
      </c>
      <c r="K22" s="14" t="s">
        <v>670</v>
      </c>
      <c r="L22" s="14">
        <v>0</v>
      </c>
      <c r="M22" s="14">
        <v>2</v>
      </c>
      <c r="N22" s="14">
        <v>0</v>
      </c>
      <c r="O22" s="14">
        <v>0</v>
      </c>
      <c r="P22" s="190" t="s">
        <v>903</v>
      </c>
      <c r="Q22" s="190" t="s">
        <v>903</v>
      </c>
      <c r="R22" s="190" t="s">
        <v>903</v>
      </c>
      <c r="S22" s="190" t="s">
        <v>903</v>
      </c>
      <c r="T22" s="190" t="s">
        <v>903</v>
      </c>
      <c r="U22" s="398"/>
    </row>
    <row r="23" spans="1:21" x14ac:dyDescent="0.25">
      <c r="A23" t="s">
        <v>51</v>
      </c>
      <c r="B23" t="s">
        <v>186</v>
      </c>
      <c r="C23" t="s">
        <v>187</v>
      </c>
      <c r="D23" s="407">
        <v>100</v>
      </c>
      <c r="E23" s="407">
        <v>0</v>
      </c>
      <c r="F23" s="407">
        <v>549.73</v>
      </c>
      <c r="G23" s="407"/>
      <c r="H23" s="14">
        <v>0</v>
      </c>
      <c r="I23" s="14" t="s">
        <v>643</v>
      </c>
      <c r="J23" s="14" t="s">
        <v>423</v>
      </c>
      <c r="K23" s="14" t="s">
        <v>670</v>
      </c>
      <c r="L23" s="14">
        <v>0</v>
      </c>
      <c r="M23" s="14">
        <v>2</v>
      </c>
      <c r="N23" s="14">
        <v>0</v>
      </c>
      <c r="O23" s="14">
        <v>0</v>
      </c>
      <c r="P23" s="190" t="s">
        <v>903</v>
      </c>
      <c r="Q23" s="190" t="s">
        <v>903</v>
      </c>
      <c r="R23" s="190" t="s">
        <v>903</v>
      </c>
      <c r="S23" s="190" t="s">
        <v>903</v>
      </c>
      <c r="T23" s="190" t="s">
        <v>903</v>
      </c>
      <c r="U23" s="398"/>
    </row>
    <row r="24" spans="1:21" x14ac:dyDescent="0.25">
      <c r="A24" t="s">
        <v>51</v>
      </c>
      <c r="B24" t="s">
        <v>188</v>
      </c>
      <c r="C24" t="s">
        <v>189</v>
      </c>
      <c r="D24" s="407">
        <v>100</v>
      </c>
      <c r="E24" s="407">
        <v>0</v>
      </c>
      <c r="F24" s="407">
        <v>322</v>
      </c>
      <c r="G24" s="407"/>
      <c r="H24" s="14">
        <v>0</v>
      </c>
      <c r="I24" s="14" t="s">
        <v>643</v>
      </c>
      <c r="J24" s="14" t="s">
        <v>423</v>
      </c>
      <c r="K24" s="14" t="s">
        <v>670</v>
      </c>
      <c r="L24" s="14">
        <v>0</v>
      </c>
      <c r="M24" s="14">
        <v>2</v>
      </c>
      <c r="N24" s="14">
        <v>0</v>
      </c>
      <c r="O24" s="14">
        <v>0</v>
      </c>
      <c r="P24" s="190" t="s">
        <v>903</v>
      </c>
      <c r="Q24" s="190" t="s">
        <v>903</v>
      </c>
      <c r="R24" s="190" t="s">
        <v>903</v>
      </c>
      <c r="S24" s="190" t="s">
        <v>903</v>
      </c>
      <c r="T24" s="190" t="s">
        <v>903</v>
      </c>
      <c r="U24" s="398"/>
    </row>
    <row r="25" spans="1:21" x14ac:dyDescent="0.25">
      <c r="A25" t="s">
        <v>51</v>
      </c>
      <c r="B25" t="s">
        <v>307</v>
      </c>
      <c r="C25" t="s">
        <v>308</v>
      </c>
      <c r="D25" s="407">
        <v>100</v>
      </c>
      <c r="E25" s="407">
        <v>0</v>
      </c>
      <c r="F25" s="407">
        <v>517.5</v>
      </c>
      <c r="G25" s="407"/>
      <c r="H25" s="14">
        <v>0</v>
      </c>
      <c r="I25" s="14" t="s">
        <v>643</v>
      </c>
      <c r="J25" s="14" t="s">
        <v>423</v>
      </c>
      <c r="K25" s="14" t="s">
        <v>670</v>
      </c>
      <c r="L25" s="14">
        <v>0</v>
      </c>
      <c r="M25" s="14">
        <v>2</v>
      </c>
      <c r="N25" s="14">
        <v>0</v>
      </c>
      <c r="O25" s="14">
        <v>0</v>
      </c>
      <c r="P25" s="190" t="s">
        <v>903</v>
      </c>
      <c r="Q25" s="190" t="s">
        <v>903</v>
      </c>
      <c r="R25" s="190" t="s">
        <v>903</v>
      </c>
      <c r="S25" s="190" t="s">
        <v>903</v>
      </c>
      <c r="T25" s="190" t="s">
        <v>903</v>
      </c>
      <c r="U25" s="398"/>
    </row>
    <row r="26" spans="1:21" x14ac:dyDescent="0.25">
      <c r="A26" t="s">
        <v>51</v>
      </c>
      <c r="B26" t="s">
        <v>190</v>
      </c>
      <c r="C26" t="s">
        <v>191</v>
      </c>
      <c r="D26" s="407">
        <v>100</v>
      </c>
      <c r="E26" s="407">
        <v>0</v>
      </c>
      <c r="F26" s="407">
        <v>292</v>
      </c>
      <c r="G26" s="407"/>
      <c r="H26" s="14">
        <v>0</v>
      </c>
      <c r="I26" s="14" t="s">
        <v>643</v>
      </c>
      <c r="J26" s="14" t="s">
        <v>423</v>
      </c>
      <c r="K26" s="14" t="s">
        <v>670</v>
      </c>
      <c r="L26" s="14">
        <v>0</v>
      </c>
      <c r="M26" s="14">
        <v>2</v>
      </c>
      <c r="N26" s="14">
        <v>0</v>
      </c>
      <c r="O26" s="14">
        <v>0</v>
      </c>
      <c r="P26" s="190" t="s">
        <v>903</v>
      </c>
      <c r="Q26" s="190" t="s">
        <v>903</v>
      </c>
      <c r="R26" s="190" t="s">
        <v>903</v>
      </c>
      <c r="S26" s="190" t="s">
        <v>903</v>
      </c>
      <c r="T26" s="190" t="s">
        <v>903</v>
      </c>
      <c r="U26" s="398"/>
    </row>
    <row r="27" spans="1:21" x14ac:dyDescent="0.25">
      <c r="A27" t="s">
        <v>51</v>
      </c>
      <c r="B27" t="s">
        <v>192</v>
      </c>
      <c r="C27" t="s">
        <v>193</v>
      </c>
      <c r="D27" s="407">
        <v>100</v>
      </c>
      <c r="E27" s="407">
        <v>0</v>
      </c>
      <c r="F27" s="407">
        <v>27</v>
      </c>
      <c r="G27" s="407"/>
      <c r="H27" s="14">
        <v>0</v>
      </c>
      <c r="I27" s="14" t="s">
        <v>643</v>
      </c>
      <c r="J27" s="14" t="s">
        <v>423</v>
      </c>
      <c r="K27" s="14" t="s">
        <v>670</v>
      </c>
      <c r="L27" s="14">
        <v>0</v>
      </c>
      <c r="M27" s="14">
        <v>2</v>
      </c>
      <c r="N27" s="14">
        <v>0</v>
      </c>
      <c r="O27" s="14">
        <v>0</v>
      </c>
      <c r="P27" s="190" t="s">
        <v>903</v>
      </c>
      <c r="Q27" s="190" t="s">
        <v>903</v>
      </c>
      <c r="R27" s="190" t="s">
        <v>903</v>
      </c>
      <c r="S27" s="190" t="s">
        <v>903</v>
      </c>
      <c r="T27" s="190" t="s">
        <v>903</v>
      </c>
      <c r="U27" s="398"/>
    </row>
    <row r="28" spans="1:21" x14ac:dyDescent="0.25">
      <c r="A28" t="s">
        <v>51</v>
      </c>
      <c r="B28" t="s">
        <v>194</v>
      </c>
      <c r="C28" t="s">
        <v>195</v>
      </c>
      <c r="D28" s="407">
        <v>100</v>
      </c>
      <c r="E28" s="407">
        <v>0</v>
      </c>
      <c r="F28" s="407">
        <v>399.26</v>
      </c>
      <c r="G28" s="407"/>
      <c r="H28" s="14">
        <v>0</v>
      </c>
      <c r="I28" s="14" t="s">
        <v>643</v>
      </c>
      <c r="J28" s="14" t="s">
        <v>423</v>
      </c>
      <c r="K28" s="14" t="s">
        <v>670</v>
      </c>
      <c r="L28" s="14">
        <v>0</v>
      </c>
      <c r="M28" s="14">
        <v>2</v>
      </c>
      <c r="N28" s="14">
        <v>0</v>
      </c>
      <c r="O28" s="14">
        <v>0</v>
      </c>
      <c r="P28" s="190" t="s">
        <v>903</v>
      </c>
      <c r="Q28" s="190" t="s">
        <v>903</v>
      </c>
      <c r="R28" s="190" t="s">
        <v>903</v>
      </c>
      <c r="S28" s="190" t="s">
        <v>903</v>
      </c>
      <c r="T28" s="190" t="s">
        <v>903</v>
      </c>
      <c r="U28" s="398"/>
    </row>
    <row r="29" spans="1:21" x14ac:dyDescent="0.25">
      <c r="A29" t="s">
        <v>51</v>
      </c>
      <c r="B29" t="s">
        <v>196</v>
      </c>
      <c r="C29" t="s">
        <v>197</v>
      </c>
      <c r="D29" s="407">
        <v>100</v>
      </c>
      <c r="E29" s="407">
        <v>0</v>
      </c>
      <c r="F29" s="407">
        <v>129.06</v>
      </c>
      <c r="G29" s="407"/>
      <c r="H29" s="14">
        <v>0</v>
      </c>
      <c r="I29" s="14" t="s">
        <v>643</v>
      </c>
      <c r="J29" s="14" t="s">
        <v>423</v>
      </c>
      <c r="K29" s="14" t="s">
        <v>670</v>
      </c>
      <c r="L29" s="14">
        <v>0</v>
      </c>
      <c r="M29" s="14">
        <v>2</v>
      </c>
      <c r="N29" s="14">
        <v>0</v>
      </c>
      <c r="O29" s="14">
        <v>0</v>
      </c>
      <c r="P29" s="190" t="s">
        <v>903</v>
      </c>
      <c r="Q29" s="190" t="s">
        <v>903</v>
      </c>
      <c r="R29" s="190" t="s">
        <v>903</v>
      </c>
      <c r="S29" s="190" t="s">
        <v>903</v>
      </c>
      <c r="T29" s="190" t="s">
        <v>903</v>
      </c>
      <c r="U29" s="398"/>
    </row>
    <row r="30" spans="1:21" x14ac:dyDescent="0.25">
      <c r="A30" t="s">
        <v>51</v>
      </c>
      <c r="B30" t="s">
        <v>200</v>
      </c>
      <c r="C30" t="s">
        <v>201</v>
      </c>
      <c r="D30" s="407">
        <v>100</v>
      </c>
      <c r="E30" s="407">
        <v>0</v>
      </c>
      <c r="F30" s="407">
        <v>2782.06</v>
      </c>
      <c r="G30" s="407"/>
      <c r="H30" s="14">
        <v>0</v>
      </c>
      <c r="I30" s="14" t="s">
        <v>643</v>
      </c>
      <c r="J30" s="14" t="s">
        <v>423</v>
      </c>
      <c r="K30" s="14" t="s">
        <v>670</v>
      </c>
      <c r="L30" s="14">
        <v>0</v>
      </c>
      <c r="M30" s="14">
        <v>2</v>
      </c>
      <c r="N30" s="14">
        <v>0</v>
      </c>
      <c r="O30" s="14">
        <v>0</v>
      </c>
      <c r="P30" s="190" t="s">
        <v>903</v>
      </c>
      <c r="Q30" s="190" t="s">
        <v>903</v>
      </c>
      <c r="R30" s="190" t="s">
        <v>903</v>
      </c>
      <c r="S30" s="190" t="s">
        <v>903</v>
      </c>
      <c r="T30" s="190" t="s">
        <v>903</v>
      </c>
      <c r="U30" s="398"/>
    </row>
    <row r="31" spans="1:21" x14ac:dyDescent="0.25">
      <c r="A31" t="s">
        <v>51</v>
      </c>
      <c r="B31" t="s">
        <v>202</v>
      </c>
      <c r="C31" t="s">
        <v>203</v>
      </c>
      <c r="D31" s="407">
        <v>100</v>
      </c>
      <c r="E31" s="407">
        <v>0</v>
      </c>
      <c r="F31" s="407">
        <v>564.88</v>
      </c>
      <c r="G31" s="407"/>
      <c r="H31" s="14">
        <v>0</v>
      </c>
      <c r="I31" s="14" t="s">
        <v>643</v>
      </c>
      <c r="J31" s="14" t="s">
        <v>423</v>
      </c>
      <c r="K31" s="14" t="s">
        <v>670</v>
      </c>
      <c r="L31" s="14">
        <v>0</v>
      </c>
      <c r="M31" s="14">
        <v>2</v>
      </c>
      <c r="N31" s="14">
        <v>0</v>
      </c>
      <c r="O31" s="14">
        <v>0</v>
      </c>
      <c r="P31" s="190" t="s">
        <v>903</v>
      </c>
      <c r="Q31" s="190" t="s">
        <v>903</v>
      </c>
      <c r="R31" s="190" t="s">
        <v>903</v>
      </c>
      <c r="S31" s="190" t="s">
        <v>903</v>
      </c>
      <c r="T31" s="190" t="s">
        <v>903</v>
      </c>
      <c r="U31" s="398"/>
    </row>
    <row r="32" spans="1:21" x14ac:dyDescent="0.25">
      <c r="A32" t="s">
        <v>51</v>
      </c>
      <c r="B32" t="s">
        <v>204</v>
      </c>
      <c r="C32" t="s">
        <v>205</v>
      </c>
      <c r="D32" s="407">
        <v>100</v>
      </c>
      <c r="E32" s="407">
        <v>0</v>
      </c>
      <c r="F32" s="407">
        <v>110.28</v>
      </c>
      <c r="G32" s="407"/>
      <c r="H32" s="14">
        <v>0</v>
      </c>
      <c r="I32" s="14" t="s">
        <v>643</v>
      </c>
      <c r="J32" s="14" t="s">
        <v>423</v>
      </c>
      <c r="K32" s="14" t="s">
        <v>670</v>
      </c>
      <c r="L32" s="14">
        <v>0</v>
      </c>
      <c r="M32" s="14">
        <v>2</v>
      </c>
      <c r="N32" s="14">
        <v>0</v>
      </c>
      <c r="O32" s="14">
        <v>0</v>
      </c>
      <c r="P32" s="190" t="s">
        <v>903</v>
      </c>
      <c r="Q32" s="190" t="s">
        <v>903</v>
      </c>
      <c r="R32" s="190" t="s">
        <v>903</v>
      </c>
      <c r="S32" s="190" t="s">
        <v>903</v>
      </c>
      <c r="T32" s="190" t="s">
        <v>903</v>
      </c>
      <c r="U32" s="398"/>
    </row>
    <row r="33" spans="1:21" x14ac:dyDescent="0.25">
      <c r="A33" t="s">
        <v>51</v>
      </c>
      <c r="B33" t="s">
        <v>206</v>
      </c>
      <c r="C33" t="s">
        <v>207</v>
      </c>
      <c r="D33" s="407">
        <v>100</v>
      </c>
      <c r="E33" s="407">
        <v>0</v>
      </c>
      <c r="F33" s="407">
        <v>26.4</v>
      </c>
      <c r="G33" s="407"/>
      <c r="H33" s="14">
        <v>0</v>
      </c>
      <c r="I33" s="14" t="s">
        <v>643</v>
      </c>
      <c r="J33" s="14" t="s">
        <v>423</v>
      </c>
      <c r="K33" s="14" t="s">
        <v>670</v>
      </c>
      <c r="L33" s="14">
        <v>0</v>
      </c>
      <c r="M33" s="14">
        <v>2</v>
      </c>
      <c r="N33" s="14">
        <v>0</v>
      </c>
      <c r="O33" s="14">
        <v>0</v>
      </c>
      <c r="P33" s="190" t="s">
        <v>903</v>
      </c>
      <c r="Q33" s="190" t="s">
        <v>903</v>
      </c>
      <c r="R33" s="190" t="s">
        <v>903</v>
      </c>
      <c r="S33" s="190" t="s">
        <v>903</v>
      </c>
      <c r="T33" s="190" t="s">
        <v>903</v>
      </c>
      <c r="U33" s="398"/>
    </row>
    <row r="34" spans="1:21" x14ac:dyDescent="0.25">
      <c r="A34" t="s">
        <v>51</v>
      </c>
      <c r="B34" t="s">
        <v>208</v>
      </c>
      <c r="C34" t="s">
        <v>209</v>
      </c>
      <c r="D34" s="407">
        <v>100</v>
      </c>
      <c r="E34" s="407">
        <v>0</v>
      </c>
      <c r="F34" s="407">
        <v>100.86</v>
      </c>
      <c r="G34" s="407"/>
      <c r="H34" s="14">
        <v>0</v>
      </c>
      <c r="I34" s="14" t="s">
        <v>643</v>
      </c>
      <c r="J34" s="14" t="s">
        <v>423</v>
      </c>
      <c r="K34" s="14" t="s">
        <v>670</v>
      </c>
      <c r="L34" s="14">
        <v>0</v>
      </c>
      <c r="M34" s="14">
        <v>2</v>
      </c>
      <c r="N34" s="14">
        <v>0</v>
      </c>
      <c r="O34" s="14">
        <v>0</v>
      </c>
      <c r="P34" s="190" t="s">
        <v>903</v>
      </c>
      <c r="Q34" s="190" t="s">
        <v>903</v>
      </c>
      <c r="R34" s="190" t="s">
        <v>903</v>
      </c>
      <c r="S34" s="190" t="s">
        <v>903</v>
      </c>
      <c r="T34" s="190" t="s">
        <v>903</v>
      </c>
      <c r="U34" s="398"/>
    </row>
    <row r="35" spans="1:21" x14ac:dyDescent="0.25">
      <c r="A35" t="s">
        <v>51</v>
      </c>
      <c r="B35" t="s">
        <v>210</v>
      </c>
      <c r="C35" t="s">
        <v>211</v>
      </c>
      <c r="D35" s="407">
        <v>100</v>
      </c>
      <c r="E35" s="407">
        <v>0</v>
      </c>
      <c r="F35" s="407">
        <v>185.16</v>
      </c>
      <c r="G35" s="407"/>
      <c r="H35" s="14">
        <v>0</v>
      </c>
      <c r="I35" s="14" t="s">
        <v>643</v>
      </c>
      <c r="J35" s="14" t="s">
        <v>423</v>
      </c>
      <c r="K35" s="14" t="s">
        <v>670</v>
      </c>
      <c r="L35" s="14">
        <v>0</v>
      </c>
      <c r="M35" s="14">
        <v>2</v>
      </c>
      <c r="N35" s="14">
        <v>0</v>
      </c>
      <c r="O35" s="14">
        <v>0</v>
      </c>
      <c r="P35" s="190" t="s">
        <v>903</v>
      </c>
      <c r="Q35" s="190" t="s">
        <v>903</v>
      </c>
      <c r="R35" s="190" t="s">
        <v>903</v>
      </c>
      <c r="S35" s="190" t="s">
        <v>903</v>
      </c>
      <c r="T35" s="190" t="s">
        <v>903</v>
      </c>
      <c r="U35" s="398"/>
    </row>
    <row r="36" spans="1:21" x14ac:dyDescent="0.25">
      <c r="A36" t="s">
        <v>51</v>
      </c>
      <c r="B36" t="s">
        <v>212</v>
      </c>
      <c r="C36" t="s">
        <v>213</v>
      </c>
      <c r="D36" s="407">
        <v>100</v>
      </c>
      <c r="E36" s="407">
        <v>0</v>
      </c>
      <c r="F36" s="407">
        <v>154.62</v>
      </c>
      <c r="G36" s="407"/>
      <c r="H36" s="14">
        <v>0</v>
      </c>
      <c r="I36" s="14" t="s">
        <v>643</v>
      </c>
      <c r="J36" s="14" t="s">
        <v>423</v>
      </c>
      <c r="K36" s="14" t="s">
        <v>670</v>
      </c>
      <c r="L36" s="14">
        <v>0</v>
      </c>
      <c r="M36" s="14">
        <v>2</v>
      </c>
      <c r="N36" s="14">
        <v>0</v>
      </c>
      <c r="O36" s="14">
        <v>0</v>
      </c>
      <c r="P36" s="190" t="s">
        <v>903</v>
      </c>
      <c r="Q36" s="190" t="s">
        <v>903</v>
      </c>
      <c r="R36" s="190" t="s">
        <v>903</v>
      </c>
      <c r="S36" s="190" t="s">
        <v>903</v>
      </c>
      <c r="T36" s="190" t="s">
        <v>903</v>
      </c>
      <c r="U36" s="398"/>
    </row>
    <row r="37" spans="1:21" x14ac:dyDescent="0.25">
      <c r="A37" t="s">
        <v>51</v>
      </c>
      <c r="B37" t="s">
        <v>214</v>
      </c>
      <c r="C37" t="s">
        <v>215</v>
      </c>
      <c r="D37" s="407">
        <v>100</v>
      </c>
      <c r="E37" s="407">
        <v>0</v>
      </c>
      <c r="F37" s="407">
        <v>60</v>
      </c>
      <c r="G37" s="407"/>
      <c r="H37" s="14">
        <v>0</v>
      </c>
      <c r="I37" s="14" t="s">
        <v>643</v>
      </c>
      <c r="J37" s="14" t="s">
        <v>423</v>
      </c>
      <c r="K37" s="14" t="s">
        <v>670</v>
      </c>
      <c r="L37" s="14">
        <v>0</v>
      </c>
      <c r="M37" s="14">
        <v>2</v>
      </c>
      <c r="N37" s="14">
        <v>0</v>
      </c>
      <c r="O37" s="14">
        <v>0</v>
      </c>
      <c r="P37" s="190" t="s">
        <v>903</v>
      </c>
      <c r="Q37" s="190" t="s">
        <v>903</v>
      </c>
      <c r="R37" s="190" t="s">
        <v>903</v>
      </c>
      <c r="S37" s="190" t="s">
        <v>903</v>
      </c>
      <c r="T37" s="190" t="s">
        <v>903</v>
      </c>
      <c r="U37" s="398"/>
    </row>
    <row r="38" spans="1:21" x14ac:dyDescent="0.25">
      <c r="A38" t="s">
        <v>51</v>
      </c>
      <c r="B38" t="s">
        <v>216</v>
      </c>
      <c r="C38" t="s">
        <v>217</v>
      </c>
      <c r="D38" s="407">
        <v>100</v>
      </c>
      <c r="E38" s="407">
        <v>0</v>
      </c>
      <c r="F38" s="407">
        <v>261.07</v>
      </c>
      <c r="G38" s="407"/>
      <c r="H38" s="14">
        <v>0</v>
      </c>
      <c r="I38" s="14" t="s">
        <v>643</v>
      </c>
      <c r="J38" s="14" t="s">
        <v>423</v>
      </c>
      <c r="K38" s="14" t="s">
        <v>670</v>
      </c>
      <c r="L38" s="14">
        <v>0</v>
      </c>
      <c r="M38" s="14">
        <v>2</v>
      </c>
      <c r="N38" s="14">
        <v>0</v>
      </c>
      <c r="O38" s="14">
        <v>0</v>
      </c>
      <c r="P38" s="190" t="s">
        <v>903</v>
      </c>
      <c r="Q38" s="190" t="s">
        <v>903</v>
      </c>
      <c r="R38" s="190" t="s">
        <v>903</v>
      </c>
      <c r="S38" s="190" t="s">
        <v>903</v>
      </c>
      <c r="T38" s="190" t="s">
        <v>903</v>
      </c>
      <c r="U38" s="398"/>
    </row>
    <row r="39" spans="1:21" x14ac:dyDescent="0.25">
      <c r="A39" t="s">
        <v>51</v>
      </c>
      <c r="B39" t="s">
        <v>222</v>
      </c>
      <c r="C39" t="s">
        <v>223</v>
      </c>
      <c r="D39" s="407">
        <v>100</v>
      </c>
      <c r="E39" s="407">
        <v>0</v>
      </c>
      <c r="F39" s="407">
        <v>185.2</v>
      </c>
      <c r="G39" s="407"/>
      <c r="H39" s="14">
        <v>0</v>
      </c>
      <c r="I39" s="14" t="s">
        <v>643</v>
      </c>
      <c r="J39" s="14" t="s">
        <v>423</v>
      </c>
      <c r="K39" s="14" t="s">
        <v>670</v>
      </c>
      <c r="L39" s="14">
        <v>0</v>
      </c>
      <c r="M39" s="14">
        <v>2</v>
      </c>
      <c r="N39" s="14">
        <v>0</v>
      </c>
      <c r="O39" s="14">
        <v>0</v>
      </c>
      <c r="P39" s="190" t="s">
        <v>903</v>
      </c>
      <c r="Q39" s="190" t="s">
        <v>903</v>
      </c>
      <c r="R39" s="190" t="s">
        <v>903</v>
      </c>
      <c r="S39" s="190" t="s">
        <v>903</v>
      </c>
      <c r="T39" s="190" t="s">
        <v>903</v>
      </c>
      <c r="U39" s="398"/>
    </row>
    <row r="40" spans="1:21" x14ac:dyDescent="0.25">
      <c r="A40" t="s">
        <v>51</v>
      </c>
      <c r="B40" t="s">
        <v>224</v>
      </c>
      <c r="C40" t="s">
        <v>594</v>
      </c>
      <c r="D40" s="407">
        <v>100</v>
      </c>
      <c r="E40" s="407">
        <v>0</v>
      </c>
      <c r="F40" s="407">
        <v>1887.56</v>
      </c>
      <c r="G40" s="407"/>
      <c r="H40" s="14">
        <v>0</v>
      </c>
      <c r="I40" s="14" t="s">
        <v>643</v>
      </c>
      <c r="J40" s="14" t="s">
        <v>423</v>
      </c>
      <c r="K40" s="14" t="s">
        <v>670</v>
      </c>
      <c r="L40" s="14">
        <v>0</v>
      </c>
      <c r="M40" s="14">
        <v>2</v>
      </c>
      <c r="N40" s="14">
        <v>0</v>
      </c>
      <c r="O40" s="14">
        <v>0</v>
      </c>
      <c r="P40" s="190" t="s">
        <v>903</v>
      </c>
      <c r="Q40" s="190" t="s">
        <v>903</v>
      </c>
      <c r="R40" s="190" t="s">
        <v>903</v>
      </c>
      <c r="S40" s="190" t="s">
        <v>903</v>
      </c>
      <c r="T40" s="190" t="s">
        <v>903</v>
      </c>
      <c r="U40" s="398"/>
    </row>
    <row r="41" spans="1:21" x14ac:dyDescent="0.25">
      <c r="A41" t="s">
        <v>51</v>
      </c>
      <c r="B41" t="s">
        <v>225</v>
      </c>
      <c r="C41" t="s">
        <v>226</v>
      </c>
      <c r="D41" s="407">
        <v>100</v>
      </c>
      <c r="E41" s="407">
        <v>0</v>
      </c>
      <c r="F41" s="407">
        <v>7.96</v>
      </c>
      <c r="G41" s="407"/>
      <c r="H41" s="14">
        <v>0</v>
      </c>
      <c r="I41" s="14" t="s">
        <v>643</v>
      </c>
      <c r="J41" s="14" t="s">
        <v>423</v>
      </c>
      <c r="K41" s="14" t="s">
        <v>670</v>
      </c>
      <c r="L41" s="14">
        <v>0</v>
      </c>
      <c r="M41" s="14">
        <v>2</v>
      </c>
      <c r="N41" s="14">
        <v>0</v>
      </c>
      <c r="O41" s="14">
        <v>0</v>
      </c>
      <c r="P41" s="190" t="s">
        <v>903</v>
      </c>
      <c r="Q41" s="190" t="s">
        <v>903</v>
      </c>
      <c r="R41" s="190" t="s">
        <v>903</v>
      </c>
      <c r="S41" s="190" t="s">
        <v>903</v>
      </c>
      <c r="T41" s="190" t="s">
        <v>903</v>
      </c>
      <c r="U41" s="398"/>
    </row>
    <row r="42" spans="1:21" x14ac:dyDescent="0.25">
      <c r="A42" t="s">
        <v>51</v>
      </c>
      <c r="B42" t="s">
        <v>227</v>
      </c>
      <c r="C42" t="s">
        <v>443</v>
      </c>
      <c r="D42" s="407">
        <v>100</v>
      </c>
      <c r="E42" s="407">
        <v>0</v>
      </c>
      <c r="F42" s="407">
        <v>34</v>
      </c>
      <c r="G42" s="407"/>
      <c r="H42" s="14">
        <v>0</v>
      </c>
      <c r="I42" s="14" t="s">
        <v>643</v>
      </c>
      <c r="J42" s="14" t="s">
        <v>423</v>
      </c>
      <c r="K42" s="14" t="s">
        <v>670</v>
      </c>
      <c r="L42" s="14">
        <v>0</v>
      </c>
      <c r="M42" s="14">
        <v>2</v>
      </c>
      <c r="N42" s="14">
        <v>0</v>
      </c>
      <c r="O42" s="14">
        <v>0</v>
      </c>
      <c r="P42" s="190" t="s">
        <v>903</v>
      </c>
      <c r="Q42" s="190" t="s">
        <v>903</v>
      </c>
      <c r="R42" s="190" t="s">
        <v>903</v>
      </c>
      <c r="S42" s="190" t="s">
        <v>903</v>
      </c>
      <c r="T42" s="190" t="s">
        <v>903</v>
      </c>
      <c r="U42" s="398"/>
    </row>
    <row r="43" spans="1:21" x14ac:dyDescent="0.25">
      <c r="A43" t="s">
        <v>51</v>
      </c>
      <c r="B43" t="s">
        <v>228</v>
      </c>
      <c r="C43" t="s">
        <v>444</v>
      </c>
      <c r="D43" s="407">
        <v>100</v>
      </c>
      <c r="E43" s="407">
        <v>0</v>
      </c>
      <c r="F43" s="407">
        <v>500</v>
      </c>
      <c r="G43" s="407"/>
      <c r="H43" s="14">
        <v>0</v>
      </c>
      <c r="I43" s="14" t="s">
        <v>643</v>
      </c>
      <c r="J43" s="14" t="s">
        <v>423</v>
      </c>
      <c r="K43" s="14" t="s">
        <v>670</v>
      </c>
      <c r="L43" s="14">
        <v>0</v>
      </c>
      <c r="M43" s="14">
        <v>2</v>
      </c>
      <c r="N43" s="14">
        <v>0</v>
      </c>
      <c r="O43" s="14">
        <v>0</v>
      </c>
      <c r="P43" s="190" t="s">
        <v>903</v>
      </c>
      <c r="Q43" s="190" t="s">
        <v>903</v>
      </c>
      <c r="R43" s="190" t="s">
        <v>903</v>
      </c>
      <c r="S43" s="190" t="s">
        <v>903</v>
      </c>
      <c r="T43" s="190" t="s">
        <v>903</v>
      </c>
      <c r="U43" s="398"/>
    </row>
    <row r="44" spans="1:21" x14ac:dyDescent="0.25">
      <c r="A44" t="s">
        <v>51</v>
      </c>
      <c r="B44" t="s">
        <v>229</v>
      </c>
      <c r="C44" t="s">
        <v>230</v>
      </c>
      <c r="D44" s="407">
        <v>100</v>
      </c>
      <c r="E44" s="407">
        <v>0</v>
      </c>
      <c r="F44" s="407">
        <v>1897.9</v>
      </c>
      <c r="G44" s="407"/>
      <c r="H44" s="14">
        <v>0</v>
      </c>
      <c r="I44" s="14" t="s">
        <v>643</v>
      </c>
      <c r="J44" s="14" t="s">
        <v>423</v>
      </c>
      <c r="K44" s="14" t="s">
        <v>670</v>
      </c>
      <c r="L44" s="14">
        <v>0</v>
      </c>
      <c r="M44" s="14">
        <v>2</v>
      </c>
      <c r="N44" s="14">
        <v>0</v>
      </c>
      <c r="O44" s="14">
        <v>0</v>
      </c>
      <c r="P44" s="190" t="s">
        <v>903</v>
      </c>
      <c r="Q44" s="190" t="s">
        <v>903</v>
      </c>
      <c r="R44" s="190" t="s">
        <v>903</v>
      </c>
      <c r="S44" s="190" t="s">
        <v>903</v>
      </c>
      <c r="T44" s="190" t="s">
        <v>903</v>
      </c>
      <c r="U44" s="398"/>
    </row>
    <row r="45" spans="1:21" x14ac:dyDescent="0.25">
      <c r="A45" t="s">
        <v>51</v>
      </c>
      <c r="B45" t="s">
        <v>231</v>
      </c>
      <c r="C45" t="s">
        <v>232</v>
      </c>
      <c r="D45" s="407">
        <v>100</v>
      </c>
      <c r="E45" s="407">
        <v>0</v>
      </c>
      <c r="F45" s="407">
        <v>164.1</v>
      </c>
      <c r="G45" s="407"/>
      <c r="H45" s="14">
        <v>0</v>
      </c>
      <c r="I45" s="14" t="s">
        <v>643</v>
      </c>
      <c r="J45" s="14" t="s">
        <v>423</v>
      </c>
      <c r="K45" s="14" t="s">
        <v>670</v>
      </c>
      <c r="L45" s="14">
        <v>0</v>
      </c>
      <c r="M45" s="14">
        <v>2</v>
      </c>
      <c r="N45" s="14">
        <v>0</v>
      </c>
      <c r="O45" s="14">
        <v>0</v>
      </c>
      <c r="P45" s="190" t="s">
        <v>903</v>
      </c>
      <c r="Q45" s="190" t="s">
        <v>903</v>
      </c>
      <c r="R45" s="190" t="s">
        <v>903</v>
      </c>
      <c r="S45" s="190" t="s">
        <v>903</v>
      </c>
      <c r="T45" s="190" t="s">
        <v>903</v>
      </c>
      <c r="U45" s="398"/>
    </row>
    <row r="46" spans="1:21" x14ac:dyDescent="0.25">
      <c r="A46" t="s">
        <v>51</v>
      </c>
      <c r="B46" t="s">
        <v>311</v>
      </c>
      <c r="C46" t="s">
        <v>312</v>
      </c>
      <c r="D46" s="407">
        <v>100</v>
      </c>
      <c r="E46" s="407">
        <v>0</v>
      </c>
      <c r="F46" s="407">
        <v>393.06</v>
      </c>
      <c r="G46" s="407"/>
      <c r="H46" s="14">
        <v>0</v>
      </c>
      <c r="I46" s="14" t="s">
        <v>643</v>
      </c>
      <c r="J46" s="14" t="s">
        <v>423</v>
      </c>
      <c r="K46" s="14" t="s">
        <v>670</v>
      </c>
      <c r="L46" s="14">
        <v>0</v>
      </c>
      <c r="M46" s="14">
        <v>2</v>
      </c>
      <c r="N46" s="14">
        <v>0</v>
      </c>
      <c r="O46" s="14">
        <v>0</v>
      </c>
      <c r="P46" s="190" t="s">
        <v>903</v>
      </c>
      <c r="Q46" s="190" t="s">
        <v>903</v>
      </c>
      <c r="R46" s="190" t="s">
        <v>903</v>
      </c>
      <c r="S46" s="190" t="s">
        <v>903</v>
      </c>
      <c r="T46" s="190" t="s">
        <v>903</v>
      </c>
      <c r="U46" s="398"/>
    </row>
    <row r="47" spans="1:21" x14ac:dyDescent="0.25">
      <c r="A47" t="s">
        <v>51</v>
      </c>
      <c r="B47" t="s">
        <v>233</v>
      </c>
      <c r="C47" t="s">
        <v>234</v>
      </c>
      <c r="D47" s="407">
        <v>100</v>
      </c>
      <c r="E47" s="407">
        <v>0</v>
      </c>
      <c r="F47" s="407">
        <v>9240.7900000000009</v>
      </c>
      <c r="G47" s="407"/>
      <c r="H47" s="14">
        <v>0</v>
      </c>
      <c r="I47" s="14" t="s">
        <v>643</v>
      </c>
      <c r="J47" s="14" t="s">
        <v>423</v>
      </c>
      <c r="K47" s="14" t="s">
        <v>670</v>
      </c>
      <c r="L47" s="14">
        <v>0</v>
      </c>
      <c r="M47" s="14">
        <v>2</v>
      </c>
      <c r="N47" s="14">
        <v>0</v>
      </c>
      <c r="O47" s="14">
        <v>0</v>
      </c>
      <c r="P47" s="190" t="s">
        <v>903</v>
      </c>
      <c r="Q47" s="190" t="s">
        <v>903</v>
      </c>
      <c r="R47" s="190" t="s">
        <v>903</v>
      </c>
      <c r="S47" s="190" t="s">
        <v>903</v>
      </c>
      <c r="T47" s="190" t="s">
        <v>903</v>
      </c>
      <c r="U47" s="398"/>
    </row>
    <row r="48" spans="1:21" x14ac:dyDescent="0.25">
      <c r="A48" t="s">
        <v>51</v>
      </c>
      <c r="B48" t="s">
        <v>235</v>
      </c>
      <c r="C48" t="s">
        <v>236</v>
      </c>
      <c r="D48" s="407">
        <v>100</v>
      </c>
      <c r="E48" s="407">
        <v>0</v>
      </c>
      <c r="F48" s="407">
        <v>2131.0500000000002</v>
      </c>
      <c r="G48" s="407"/>
      <c r="H48" s="14">
        <v>0</v>
      </c>
      <c r="I48" s="14" t="s">
        <v>643</v>
      </c>
      <c r="J48" s="14" t="s">
        <v>423</v>
      </c>
      <c r="K48" s="14" t="s">
        <v>670</v>
      </c>
      <c r="L48" s="14">
        <v>0</v>
      </c>
      <c r="M48" s="14">
        <v>2</v>
      </c>
      <c r="N48" s="14">
        <v>0</v>
      </c>
      <c r="O48" s="14">
        <v>0</v>
      </c>
      <c r="P48" s="190" t="s">
        <v>903</v>
      </c>
      <c r="Q48" s="190" t="s">
        <v>903</v>
      </c>
      <c r="R48" s="190" t="s">
        <v>903</v>
      </c>
      <c r="S48" s="190" t="s">
        <v>903</v>
      </c>
      <c r="T48" s="190" t="s">
        <v>903</v>
      </c>
      <c r="U48" s="398"/>
    </row>
    <row r="49" spans="1:21" x14ac:dyDescent="0.25">
      <c r="A49" t="s">
        <v>51</v>
      </c>
      <c r="B49" t="s">
        <v>237</v>
      </c>
      <c r="C49" t="s">
        <v>238</v>
      </c>
      <c r="D49" s="407">
        <v>100</v>
      </c>
      <c r="E49" s="407">
        <v>0</v>
      </c>
      <c r="F49" s="407">
        <v>443.45</v>
      </c>
      <c r="G49" s="407"/>
      <c r="H49" s="14">
        <v>0</v>
      </c>
      <c r="I49" s="14" t="s">
        <v>643</v>
      </c>
      <c r="J49" s="14" t="s">
        <v>423</v>
      </c>
      <c r="K49" s="14" t="s">
        <v>670</v>
      </c>
      <c r="L49" s="14">
        <v>0</v>
      </c>
      <c r="M49" s="14">
        <v>2</v>
      </c>
      <c r="N49" s="14">
        <v>0</v>
      </c>
      <c r="O49" s="14">
        <v>0</v>
      </c>
      <c r="P49" s="190" t="s">
        <v>903</v>
      </c>
      <c r="Q49" s="190" t="s">
        <v>903</v>
      </c>
      <c r="R49" s="190" t="s">
        <v>903</v>
      </c>
      <c r="S49" s="190" t="s">
        <v>903</v>
      </c>
      <c r="T49" s="190" t="s">
        <v>903</v>
      </c>
      <c r="U49" s="398"/>
    </row>
    <row r="50" spans="1:21" x14ac:dyDescent="0.25">
      <c r="A50" t="s">
        <v>51</v>
      </c>
      <c r="B50" t="s">
        <v>239</v>
      </c>
      <c r="C50" t="s">
        <v>240</v>
      </c>
      <c r="D50" s="407">
        <v>100</v>
      </c>
      <c r="E50" s="407">
        <v>0</v>
      </c>
      <c r="F50" s="407">
        <v>1231</v>
      </c>
      <c r="G50" s="407"/>
      <c r="H50" s="14">
        <v>0</v>
      </c>
      <c r="I50" s="14" t="s">
        <v>643</v>
      </c>
      <c r="J50" s="14" t="s">
        <v>423</v>
      </c>
      <c r="K50" s="14" t="s">
        <v>670</v>
      </c>
      <c r="L50" s="14">
        <v>0</v>
      </c>
      <c r="M50" s="14">
        <v>2</v>
      </c>
      <c r="N50" s="14">
        <v>0</v>
      </c>
      <c r="O50" s="14">
        <v>0</v>
      </c>
      <c r="P50" s="190" t="s">
        <v>903</v>
      </c>
      <c r="Q50" s="190" t="s">
        <v>903</v>
      </c>
      <c r="R50" s="190" t="s">
        <v>903</v>
      </c>
      <c r="S50" s="190" t="s">
        <v>903</v>
      </c>
      <c r="T50" s="190" t="s">
        <v>903</v>
      </c>
      <c r="U50" s="398"/>
    </row>
    <row r="51" spans="1:21" x14ac:dyDescent="0.25">
      <c r="A51" t="s">
        <v>51</v>
      </c>
      <c r="B51" t="s">
        <v>241</v>
      </c>
      <c r="C51" t="s">
        <v>242</v>
      </c>
      <c r="D51" s="407">
        <v>100</v>
      </c>
      <c r="E51" s="407">
        <v>0</v>
      </c>
      <c r="F51" s="407">
        <v>73788</v>
      </c>
      <c r="G51" s="407"/>
      <c r="H51" s="14">
        <v>0</v>
      </c>
      <c r="I51" s="14" t="s">
        <v>643</v>
      </c>
      <c r="J51" s="14" t="s">
        <v>423</v>
      </c>
      <c r="K51" s="14" t="s">
        <v>670</v>
      </c>
      <c r="L51" s="14">
        <v>0</v>
      </c>
      <c r="M51" s="14">
        <v>2</v>
      </c>
      <c r="N51" s="14">
        <v>0</v>
      </c>
      <c r="O51" s="14">
        <v>0</v>
      </c>
      <c r="P51" s="190" t="s">
        <v>903</v>
      </c>
      <c r="Q51" s="190" t="s">
        <v>903</v>
      </c>
      <c r="R51" s="190" t="s">
        <v>903</v>
      </c>
      <c r="S51" s="190" t="s">
        <v>903</v>
      </c>
      <c r="T51" s="190" t="s">
        <v>903</v>
      </c>
      <c r="U51" s="398"/>
    </row>
    <row r="52" spans="1:21" x14ac:dyDescent="0.25">
      <c r="A52" t="s">
        <v>51</v>
      </c>
      <c r="B52" t="s">
        <v>588</v>
      </c>
      <c r="C52" t="s">
        <v>589</v>
      </c>
      <c r="D52" s="407">
        <v>100</v>
      </c>
      <c r="E52" s="407">
        <v>0</v>
      </c>
      <c r="F52" s="407">
        <v>-472.03</v>
      </c>
      <c r="G52" s="407" t="s">
        <v>128</v>
      </c>
      <c r="H52" s="14">
        <v>0</v>
      </c>
      <c r="I52" s="14" t="s">
        <v>643</v>
      </c>
      <c r="J52" s="14" t="s">
        <v>423</v>
      </c>
      <c r="K52" s="14" t="s">
        <v>670</v>
      </c>
      <c r="L52" s="14">
        <v>0</v>
      </c>
      <c r="M52" s="14">
        <v>2</v>
      </c>
      <c r="N52" s="14">
        <v>0</v>
      </c>
      <c r="O52" s="14">
        <v>0</v>
      </c>
      <c r="P52" s="190" t="s">
        <v>903</v>
      </c>
      <c r="Q52" s="190" t="s">
        <v>903</v>
      </c>
      <c r="R52" s="190" t="s">
        <v>903</v>
      </c>
      <c r="S52" s="190" t="s">
        <v>903</v>
      </c>
      <c r="T52" s="190" t="s">
        <v>903</v>
      </c>
      <c r="U52" s="398"/>
    </row>
    <row r="53" spans="1:21" x14ac:dyDescent="0.25">
      <c r="A53" t="s">
        <v>51</v>
      </c>
      <c r="B53" t="s">
        <v>243</v>
      </c>
      <c r="C53" t="s">
        <v>244</v>
      </c>
      <c r="D53" s="407">
        <v>100</v>
      </c>
      <c r="E53" s="407">
        <v>0</v>
      </c>
      <c r="F53" s="407">
        <v>14405.04</v>
      </c>
      <c r="G53" s="407"/>
      <c r="H53" s="14">
        <v>0</v>
      </c>
      <c r="I53" s="14" t="s">
        <v>643</v>
      </c>
      <c r="J53" s="14" t="s">
        <v>423</v>
      </c>
      <c r="K53" s="14" t="s">
        <v>670</v>
      </c>
      <c r="L53" s="14">
        <v>0</v>
      </c>
      <c r="M53" s="14">
        <v>2</v>
      </c>
      <c r="N53" s="14">
        <v>0</v>
      </c>
      <c r="O53" s="14">
        <v>0</v>
      </c>
      <c r="P53" s="190" t="s">
        <v>903</v>
      </c>
      <c r="Q53" s="190" t="s">
        <v>903</v>
      </c>
      <c r="R53" s="190" t="s">
        <v>903</v>
      </c>
      <c r="S53" s="190" t="s">
        <v>903</v>
      </c>
      <c r="T53" s="190" t="s">
        <v>903</v>
      </c>
      <c r="U53" s="398"/>
    </row>
    <row r="54" spans="1:21" x14ac:dyDescent="0.25">
      <c r="A54" t="s">
        <v>51</v>
      </c>
      <c r="B54" t="s">
        <v>247</v>
      </c>
      <c r="C54" t="s">
        <v>248</v>
      </c>
      <c r="D54" s="407">
        <v>100</v>
      </c>
      <c r="E54" s="407">
        <v>0</v>
      </c>
      <c r="F54" s="407">
        <v>2.8</v>
      </c>
      <c r="G54" s="407"/>
      <c r="H54" s="14">
        <v>0</v>
      </c>
      <c r="I54" s="14" t="s">
        <v>643</v>
      </c>
      <c r="J54" s="14" t="s">
        <v>423</v>
      </c>
      <c r="K54" s="14" t="s">
        <v>670</v>
      </c>
      <c r="L54" s="14">
        <v>0</v>
      </c>
      <c r="M54" s="14">
        <v>2</v>
      </c>
      <c r="N54" s="14">
        <v>0</v>
      </c>
      <c r="O54" s="14">
        <v>0</v>
      </c>
      <c r="P54" s="190" t="s">
        <v>903</v>
      </c>
      <c r="Q54" s="190" t="s">
        <v>903</v>
      </c>
      <c r="R54" s="190" t="s">
        <v>903</v>
      </c>
      <c r="S54" s="190" t="s">
        <v>903</v>
      </c>
      <c r="T54" s="190" t="s">
        <v>903</v>
      </c>
      <c r="U54" s="398"/>
    </row>
    <row r="55" spans="1:21" x14ac:dyDescent="0.25">
      <c r="A55" t="s">
        <v>51</v>
      </c>
      <c r="B55" t="s">
        <v>249</v>
      </c>
      <c r="C55" t="s">
        <v>250</v>
      </c>
      <c r="D55" s="407">
        <v>100</v>
      </c>
      <c r="E55" s="407">
        <v>0</v>
      </c>
      <c r="F55" s="407">
        <v>-1.02</v>
      </c>
      <c r="G55" s="407" t="s">
        <v>128</v>
      </c>
      <c r="H55" s="14">
        <v>0</v>
      </c>
      <c r="I55" s="14" t="s">
        <v>643</v>
      </c>
      <c r="J55" s="14" t="s">
        <v>423</v>
      </c>
      <c r="K55" s="14" t="s">
        <v>670</v>
      </c>
      <c r="L55" s="14">
        <v>0</v>
      </c>
      <c r="M55" s="14">
        <v>2</v>
      </c>
      <c r="N55" s="14">
        <v>0</v>
      </c>
      <c r="O55" s="14">
        <v>0</v>
      </c>
      <c r="P55" s="190" t="s">
        <v>903</v>
      </c>
      <c r="Q55" s="190" t="s">
        <v>903</v>
      </c>
      <c r="R55" s="190" t="s">
        <v>903</v>
      </c>
      <c r="S55" s="190" t="s">
        <v>903</v>
      </c>
      <c r="T55" s="190" t="s">
        <v>903</v>
      </c>
      <c r="U55" s="398"/>
    </row>
    <row r="56" spans="1:21" x14ac:dyDescent="0.25">
      <c r="A56" t="s">
        <v>51</v>
      </c>
      <c r="B56" t="s">
        <v>251</v>
      </c>
      <c r="C56" t="s">
        <v>252</v>
      </c>
      <c r="D56" s="407">
        <v>100</v>
      </c>
      <c r="E56" s="407">
        <v>0</v>
      </c>
      <c r="F56" s="407">
        <v>8138.75</v>
      </c>
      <c r="G56" s="407"/>
      <c r="H56" s="14">
        <v>0</v>
      </c>
      <c r="I56" s="14" t="s">
        <v>643</v>
      </c>
      <c r="J56" s="14" t="s">
        <v>423</v>
      </c>
      <c r="K56" s="14" t="s">
        <v>670</v>
      </c>
      <c r="L56" s="14">
        <v>0</v>
      </c>
      <c r="M56" s="14">
        <v>2</v>
      </c>
      <c r="N56" s="14">
        <v>0</v>
      </c>
      <c r="O56" s="14">
        <v>0</v>
      </c>
      <c r="P56" s="190" t="s">
        <v>903</v>
      </c>
      <c r="Q56" s="190" t="s">
        <v>903</v>
      </c>
      <c r="R56" s="190" t="s">
        <v>903</v>
      </c>
      <c r="S56" s="190" t="s">
        <v>903</v>
      </c>
      <c r="T56" s="190" t="s">
        <v>903</v>
      </c>
      <c r="U56" s="398"/>
    </row>
    <row r="57" spans="1:21" x14ac:dyDescent="0.25">
      <c r="A57" t="s">
        <v>51</v>
      </c>
      <c r="B57" t="s">
        <v>255</v>
      </c>
      <c r="C57" t="s">
        <v>256</v>
      </c>
      <c r="D57" s="407">
        <v>100</v>
      </c>
      <c r="E57" s="407">
        <v>0</v>
      </c>
      <c r="F57" s="407">
        <v>28405.18</v>
      </c>
      <c r="G57" s="407"/>
      <c r="H57" s="14">
        <v>0</v>
      </c>
      <c r="I57" s="14" t="s">
        <v>643</v>
      </c>
      <c r="J57" s="14" t="s">
        <v>423</v>
      </c>
      <c r="K57" s="14" t="s">
        <v>670</v>
      </c>
      <c r="L57" s="14">
        <v>0</v>
      </c>
      <c r="M57" s="14">
        <v>2</v>
      </c>
      <c r="N57" s="14">
        <v>0</v>
      </c>
      <c r="O57" s="14">
        <v>0</v>
      </c>
      <c r="P57" s="190" t="s">
        <v>903</v>
      </c>
      <c r="Q57" s="190" t="s">
        <v>903</v>
      </c>
      <c r="R57" s="190" t="s">
        <v>903</v>
      </c>
      <c r="S57" s="190" t="s">
        <v>903</v>
      </c>
      <c r="T57" s="190" t="s">
        <v>903</v>
      </c>
      <c r="U57" s="398"/>
    </row>
    <row r="58" spans="1:21" x14ac:dyDescent="0.25">
      <c r="A58" t="s">
        <v>51</v>
      </c>
      <c r="B58" t="s">
        <v>257</v>
      </c>
      <c r="C58" t="s">
        <v>258</v>
      </c>
      <c r="D58" s="407">
        <v>100</v>
      </c>
      <c r="E58" s="407">
        <v>0</v>
      </c>
      <c r="F58" s="407">
        <v>-1439.75</v>
      </c>
      <c r="G58" s="407" t="s">
        <v>128</v>
      </c>
      <c r="H58" s="14">
        <v>0</v>
      </c>
      <c r="I58" s="14" t="s">
        <v>643</v>
      </c>
      <c r="J58" s="14" t="s">
        <v>423</v>
      </c>
      <c r="K58" s="14" t="s">
        <v>670</v>
      </c>
      <c r="L58" s="14">
        <v>0</v>
      </c>
      <c r="M58" s="14">
        <v>2</v>
      </c>
      <c r="N58" s="14">
        <v>0</v>
      </c>
      <c r="O58" s="14">
        <v>0</v>
      </c>
      <c r="P58" s="190" t="s">
        <v>903</v>
      </c>
      <c r="Q58" s="190" t="s">
        <v>903</v>
      </c>
      <c r="R58" s="190" t="s">
        <v>903</v>
      </c>
      <c r="S58" s="190" t="s">
        <v>903</v>
      </c>
      <c r="T58" s="190" t="s">
        <v>903</v>
      </c>
      <c r="U58" s="398"/>
    </row>
    <row r="59" spans="1:21" x14ac:dyDescent="0.25">
      <c r="A59" t="s">
        <v>51</v>
      </c>
      <c r="B59" t="s">
        <v>259</v>
      </c>
      <c r="C59" t="s">
        <v>260</v>
      </c>
      <c r="D59" s="407">
        <v>100</v>
      </c>
      <c r="E59" s="407">
        <v>0</v>
      </c>
      <c r="F59" s="407">
        <v>1061.6099999999999</v>
      </c>
      <c r="G59" s="407"/>
      <c r="H59" s="14">
        <v>0</v>
      </c>
      <c r="I59" s="14" t="s">
        <v>643</v>
      </c>
      <c r="J59" s="14" t="s">
        <v>423</v>
      </c>
      <c r="K59" s="14" t="s">
        <v>670</v>
      </c>
      <c r="L59" s="14">
        <v>0</v>
      </c>
      <c r="M59" s="14">
        <v>2</v>
      </c>
      <c r="N59" s="14">
        <v>0</v>
      </c>
      <c r="O59" s="14">
        <v>0</v>
      </c>
      <c r="P59" s="190" t="s">
        <v>903</v>
      </c>
      <c r="Q59" s="190" t="s">
        <v>903</v>
      </c>
      <c r="R59" s="190" t="s">
        <v>903</v>
      </c>
      <c r="S59" s="190" t="s">
        <v>903</v>
      </c>
      <c r="T59" s="190" t="s">
        <v>903</v>
      </c>
      <c r="U59" s="398"/>
    </row>
    <row r="60" spans="1:21" x14ac:dyDescent="0.25">
      <c r="A60" t="s">
        <v>51</v>
      </c>
      <c r="B60" t="s">
        <v>261</v>
      </c>
      <c r="C60" t="s">
        <v>262</v>
      </c>
      <c r="D60" s="407">
        <v>100</v>
      </c>
      <c r="E60" s="407">
        <v>0</v>
      </c>
      <c r="F60" s="407">
        <v>6929.58</v>
      </c>
      <c r="G60" s="407"/>
      <c r="H60" s="14">
        <v>0</v>
      </c>
      <c r="I60" s="14" t="s">
        <v>643</v>
      </c>
      <c r="J60" s="14" t="s">
        <v>423</v>
      </c>
      <c r="K60" s="14" t="s">
        <v>670</v>
      </c>
      <c r="L60" s="14">
        <v>0</v>
      </c>
      <c r="M60" s="14">
        <v>2</v>
      </c>
      <c r="N60" s="14">
        <v>0</v>
      </c>
      <c r="O60" s="14">
        <v>0</v>
      </c>
      <c r="P60" s="190" t="s">
        <v>903</v>
      </c>
      <c r="Q60" s="190" t="s">
        <v>903</v>
      </c>
      <c r="R60" s="190" t="s">
        <v>903</v>
      </c>
      <c r="S60" s="190" t="s">
        <v>903</v>
      </c>
      <c r="T60" s="190" t="s">
        <v>903</v>
      </c>
      <c r="U60" s="398"/>
    </row>
    <row r="61" spans="1:21" x14ac:dyDescent="0.25">
      <c r="A61" t="s">
        <v>51</v>
      </c>
      <c r="B61" t="s">
        <v>263</v>
      </c>
      <c r="C61" t="s">
        <v>264</v>
      </c>
      <c r="D61" s="407">
        <v>100</v>
      </c>
      <c r="E61" s="407">
        <v>0</v>
      </c>
      <c r="F61" s="407">
        <v>3792.61</v>
      </c>
      <c r="G61" s="407"/>
      <c r="H61" s="14">
        <v>0</v>
      </c>
      <c r="I61" s="14" t="s">
        <v>643</v>
      </c>
      <c r="J61" s="14" t="s">
        <v>423</v>
      </c>
      <c r="K61" s="14" t="s">
        <v>670</v>
      </c>
      <c r="L61" s="14">
        <v>0</v>
      </c>
      <c r="M61" s="14">
        <v>2</v>
      </c>
      <c r="N61" s="14">
        <v>0</v>
      </c>
      <c r="O61" s="14">
        <v>0</v>
      </c>
      <c r="P61" s="190" t="s">
        <v>903</v>
      </c>
      <c r="Q61" s="190" t="s">
        <v>903</v>
      </c>
      <c r="R61" s="190" t="s">
        <v>903</v>
      </c>
      <c r="S61" s="190" t="s">
        <v>903</v>
      </c>
      <c r="T61" s="190" t="s">
        <v>903</v>
      </c>
      <c r="U61" s="398"/>
    </row>
    <row r="62" spans="1:21" x14ac:dyDescent="0.25">
      <c r="A62" t="s">
        <v>51</v>
      </c>
      <c r="B62" t="s">
        <v>265</v>
      </c>
      <c r="C62" t="s">
        <v>266</v>
      </c>
      <c r="D62" s="407">
        <v>100</v>
      </c>
      <c r="E62" s="407">
        <v>0</v>
      </c>
      <c r="F62" s="407">
        <v>1035.78</v>
      </c>
      <c r="G62" s="407"/>
      <c r="H62" s="14">
        <v>0</v>
      </c>
      <c r="I62" s="14" t="s">
        <v>643</v>
      </c>
      <c r="J62" s="14" t="s">
        <v>423</v>
      </c>
      <c r="K62" s="14" t="s">
        <v>670</v>
      </c>
      <c r="L62" s="14">
        <v>0</v>
      </c>
      <c r="M62" s="14">
        <v>2</v>
      </c>
      <c r="N62" s="14">
        <v>0</v>
      </c>
      <c r="O62" s="14">
        <v>0</v>
      </c>
      <c r="P62" s="190" t="s">
        <v>903</v>
      </c>
      <c r="Q62" s="190" t="s">
        <v>903</v>
      </c>
      <c r="R62" s="190" t="s">
        <v>903</v>
      </c>
      <c r="S62" s="190" t="s">
        <v>903</v>
      </c>
      <c r="T62" s="190" t="s">
        <v>903</v>
      </c>
      <c r="U62" s="398"/>
    </row>
    <row r="63" spans="1:21" x14ac:dyDescent="0.25">
      <c r="A63" t="s">
        <v>51</v>
      </c>
      <c r="B63" t="s">
        <v>267</v>
      </c>
      <c r="C63" t="s">
        <v>268</v>
      </c>
      <c r="D63" s="407">
        <v>100</v>
      </c>
      <c r="E63" s="407">
        <v>0</v>
      </c>
      <c r="F63" s="407">
        <v>2613.54</v>
      </c>
      <c r="G63" s="407"/>
      <c r="H63" s="14">
        <v>0</v>
      </c>
      <c r="I63" s="14" t="s">
        <v>643</v>
      </c>
      <c r="J63" s="14" t="s">
        <v>423</v>
      </c>
      <c r="K63" s="14" t="s">
        <v>670</v>
      </c>
      <c r="L63" s="14">
        <v>0</v>
      </c>
      <c r="M63" s="14">
        <v>2</v>
      </c>
      <c r="N63" s="14">
        <v>0</v>
      </c>
      <c r="O63" s="14">
        <v>0</v>
      </c>
      <c r="P63" s="190" t="s">
        <v>903</v>
      </c>
      <c r="Q63" s="190" t="s">
        <v>903</v>
      </c>
      <c r="R63" s="190" t="s">
        <v>903</v>
      </c>
      <c r="S63" s="190" t="s">
        <v>903</v>
      </c>
      <c r="T63" s="190" t="s">
        <v>903</v>
      </c>
      <c r="U63" s="398"/>
    </row>
    <row r="64" spans="1:21" x14ac:dyDescent="0.25">
      <c r="A64" t="s">
        <v>51</v>
      </c>
      <c r="B64" t="s">
        <v>269</v>
      </c>
      <c r="C64" t="s">
        <v>270</v>
      </c>
      <c r="D64" s="407">
        <v>100</v>
      </c>
      <c r="E64" s="407">
        <v>0</v>
      </c>
      <c r="F64" s="407">
        <v>166.86</v>
      </c>
      <c r="G64" s="407"/>
      <c r="H64" s="14">
        <v>0</v>
      </c>
      <c r="I64" s="14" t="s">
        <v>643</v>
      </c>
      <c r="J64" s="14" t="s">
        <v>423</v>
      </c>
      <c r="K64" s="14" t="s">
        <v>670</v>
      </c>
      <c r="L64" s="14">
        <v>0</v>
      </c>
      <c r="M64" s="14">
        <v>2</v>
      </c>
      <c r="N64" s="14">
        <v>0</v>
      </c>
      <c r="O64" s="14">
        <v>0</v>
      </c>
      <c r="P64" s="190" t="s">
        <v>903</v>
      </c>
      <c r="Q64" s="190" t="s">
        <v>903</v>
      </c>
      <c r="R64" s="190" t="s">
        <v>903</v>
      </c>
      <c r="S64" s="190" t="s">
        <v>903</v>
      </c>
      <c r="T64" s="190" t="s">
        <v>903</v>
      </c>
      <c r="U64" s="398"/>
    </row>
    <row r="65" spans="1:21" x14ac:dyDescent="0.25">
      <c r="A65" t="s">
        <v>51</v>
      </c>
      <c r="B65" t="s">
        <v>271</v>
      </c>
      <c r="C65" t="s">
        <v>272</v>
      </c>
      <c r="D65" s="407">
        <v>100</v>
      </c>
      <c r="E65" s="407">
        <v>0</v>
      </c>
      <c r="F65" s="407">
        <v>775.78</v>
      </c>
      <c r="G65" s="407"/>
      <c r="H65" s="14">
        <v>0</v>
      </c>
      <c r="I65" s="14" t="s">
        <v>643</v>
      </c>
      <c r="J65" s="14" t="s">
        <v>423</v>
      </c>
      <c r="K65" s="14" t="s">
        <v>670</v>
      </c>
      <c r="L65" s="14">
        <v>0</v>
      </c>
      <c r="M65" s="14">
        <v>2</v>
      </c>
      <c r="N65" s="14">
        <v>0</v>
      </c>
      <c r="O65" s="14">
        <v>0</v>
      </c>
      <c r="P65" s="190" t="s">
        <v>903</v>
      </c>
      <c r="Q65" s="190" t="s">
        <v>903</v>
      </c>
      <c r="R65" s="190" t="s">
        <v>903</v>
      </c>
      <c r="S65" s="190" t="s">
        <v>903</v>
      </c>
      <c r="T65" s="190" t="s">
        <v>903</v>
      </c>
      <c r="U65" s="398"/>
    </row>
    <row r="66" spans="1:21" x14ac:dyDescent="0.25">
      <c r="A66" t="s">
        <v>51</v>
      </c>
      <c r="B66" t="s">
        <v>273</v>
      </c>
      <c r="C66" t="s">
        <v>274</v>
      </c>
      <c r="D66" s="407">
        <v>100</v>
      </c>
      <c r="E66" s="407">
        <v>0</v>
      </c>
      <c r="F66" s="407">
        <v>346.69</v>
      </c>
      <c r="G66" s="407"/>
      <c r="H66" s="14">
        <v>0</v>
      </c>
      <c r="I66" s="14" t="s">
        <v>643</v>
      </c>
      <c r="J66" s="14" t="s">
        <v>423</v>
      </c>
      <c r="K66" s="14" t="s">
        <v>670</v>
      </c>
      <c r="L66" s="14">
        <v>0</v>
      </c>
      <c r="M66" s="14">
        <v>2</v>
      </c>
      <c r="N66" s="14">
        <v>0</v>
      </c>
      <c r="O66" s="14">
        <v>0</v>
      </c>
      <c r="P66" s="190" t="s">
        <v>903</v>
      </c>
      <c r="Q66" s="190" t="s">
        <v>903</v>
      </c>
      <c r="R66" s="190" t="s">
        <v>903</v>
      </c>
      <c r="S66" s="190" t="s">
        <v>903</v>
      </c>
      <c r="T66" s="190" t="s">
        <v>903</v>
      </c>
      <c r="U66" s="398"/>
    </row>
    <row r="67" spans="1:21" x14ac:dyDescent="0.25">
      <c r="A67" t="s">
        <v>51</v>
      </c>
      <c r="B67" t="s">
        <v>275</v>
      </c>
      <c r="C67" t="s">
        <v>276</v>
      </c>
      <c r="D67" s="407">
        <v>100</v>
      </c>
      <c r="E67" s="407">
        <v>0</v>
      </c>
      <c r="F67" s="407">
        <v>129.97</v>
      </c>
      <c r="G67" s="407"/>
      <c r="H67" s="14">
        <v>0</v>
      </c>
      <c r="I67" s="14" t="s">
        <v>643</v>
      </c>
      <c r="J67" s="14" t="s">
        <v>423</v>
      </c>
      <c r="K67" s="14" t="s">
        <v>670</v>
      </c>
      <c r="L67" s="14">
        <v>0</v>
      </c>
      <c r="M67" s="14">
        <v>2</v>
      </c>
      <c r="N67" s="14">
        <v>0</v>
      </c>
      <c r="O67" s="14">
        <v>0</v>
      </c>
      <c r="P67" s="190" t="s">
        <v>903</v>
      </c>
      <c r="Q67" s="190" t="s">
        <v>903</v>
      </c>
      <c r="R67" s="190" t="s">
        <v>903</v>
      </c>
      <c r="S67" s="190" t="s">
        <v>903</v>
      </c>
      <c r="T67" s="190" t="s">
        <v>903</v>
      </c>
      <c r="U67" s="398"/>
    </row>
    <row r="68" spans="1:21" x14ac:dyDescent="0.25">
      <c r="A68" t="s">
        <v>51</v>
      </c>
      <c r="B68" t="s">
        <v>590</v>
      </c>
      <c r="C68" t="s">
        <v>591</v>
      </c>
      <c r="D68" s="407">
        <v>100</v>
      </c>
      <c r="E68" s="407">
        <v>0</v>
      </c>
      <c r="F68" s="407">
        <v>2256.14</v>
      </c>
      <c r="G68" s="407"/>
      <c r="H68" s="14">
        <v>0</v>
      </c>
      <c r="I68" s="14" t="s">
        <v>643</v>
      </c>
      <c r="J68" s="14" t="s">
        <v>423</v>
      </c>
      <c r="K68" s="14" t="s">
        <v>670</v>
      </c>
      <c r="L68" s="14">
        <v>0</v>
      </c>
      <c r="M68" s="14">
        <v>2</v>
      </c>
      <c r="N68" s="14">
        <v>0</v>
      </c>
      <c r="O68" s="14">
        <v>0</v>
      </c>
      <c r="P68" s="190" t="s">
        <v>903</v>
      </c>
      <c r="Q68" s="190" t="s">
        <v>903</v>
      </c>
      <c r="R68" s="190" t="s">
        <v>903</v>
      </c>
      <c r="S68" s="190" t="s">
        <v>903</v>
      </c>
      <c r="T68" s="190" t="s">
        <v>903</v>
      </c>
      <c r="U68" s="398"/>
    </row>
    <row r="69" spans="1:21" x14ac:dyDescent="0.25">
      <c r="A69" t="s">
        <v>51</v>
      </c>
      <c r="B69" t="s">
        <v>313</v>
      </c>
      <c r="C69" t="s">
        <v>314</v>
      </c>
      <c r="D69" s="407">
        <v>100</v>
      </c>
      <c r="E69" s="407">
        <v>0</v>
      </c>
      <c r="F69" s="407">
        <v>477.52</v>
      </c>
      <c r="G69" s="407"/>
      <c r="H69" s="14">
        <v>0</v>
      </c>
      <c r="I69" s="14" t="s">
        <v>643</v>
      </c>
      <c r="J69" s="14" t="s">
        <v>423</v>
      </c>
      <c r="K69" s="14" t="s">
        <v>670</v>
      </c>
      <c r="L69" s="14">
        <v>0</v>
      </c>
      <c r="M69" s="14">
        <v>2</v>
      </c>
      <c r="N69" s="14">
        <v>0</v>
      </c>
      <c r="O69" s="14">
        <v>0</v>
      </c>
      <c r="P69" s="190" t="s">
        <v>903</v>
      </c>
      <c r="Q69" s="190" t="s">
        <v>903</v>
      </c>
      <c r="R69" s="190" t="s">
        <v>903</v>
      </c>
      <c r="S69" s="190" t="s">
        <v>903</v>
      </c>
      <c r="T69" s="190" t="s">
        <v>903</v>
      </c>
      <c r="U69" s="398"/>
    </row>
    <row r="70" spans="1:21" x14ac:dyDescent="0.25">
      <c r="A70" t="s">
        <v>51</v>
      </c>
      <c r="B70" t="s">
        <v>277</v>
      </c>
      <c r="C70" t="s">
        <v>278</v>
      </c>
      <c r="D70" s="407">
        <v>100</v>
      </c>
      <c r="E70" s="407">
        <v>0</v>
      </c>
      <c r="F70" s="407">
        <v>508.26</v>
      </c>
      <c r="G70" s="407"/>
      <c r="H70" s="14">
        <v>0</v>
      </c>
      <c r="I70" s="14" t="s">
        <v>643</v>
      </c>
      <c r="J70" s="14" t="s">
        <v>423</v>
      </c>
      <c r="K70" s="14" t="s">
        <v>670</v>
      </c>
      <c r="L70" s="14">
        <v>0</v>
      </c>
      <c r="M70" s="14">
        <v>2</v>
      </c>
      <c r="N70" s="14">
        <v>0</v>
      </c>
      <c r="O70" s="14">
        <v>0</v>
      </c>
      <c r="P70" s="190" t="s">
        <v>903</v>
      </c>
      <c r="Q70" s="190" t="s">
        <v>903</v>
      </c>
      <c r="R70" s="190" t="s">
        <v>903</v>
      </c>
      <c r="S70" s="190" t="s">
        <v>903</v>
      </c>
      <c r="T70" s="190" t="s">
        <v>903</v>
      </c>
      <c r="U70" s="398"/>
    </row>
    <row r="71" spans="1:21" x14ac:dyDescent="0.25">
      <c r="A71" t="s">
        <v>51</v>
      </c>
      <c r="B71" t="s">
        <v>279</v>
      </c>
      <c r="C71" t="s">
        <v>280</v>
      </c>
      <c r="D71" s="407">
        <v>100</v>
      </c>
      <c r="E71" s="407">
        <v>0</v>
      </c>
      <c r="F71" s="407">
        <v>195.31</v>
      </c>
      <c r="G71" s="407"/>
      <c r="H71" s="14">
        <v>0</v>
      </c>
      <c r="I71" s="14" t="s">
        <v>643</v>
      </c>
      <c r="J71" s="14" t="s">
        <v>423</v>
      </c>
      <c r="K71" s="14" t="s">
        <v>670</v>
      </c>
      <c r="L71" s="14">
        <v>0</v>
      </c>
      <c r="M71" s="14">
        <v>2</v>
      </c>
      <c r="N71" s="14">
        <v>0</v>
      </c>
      <c r="O71" s="14">
        <v>0</v>
      </c>
      <c r="P71" s="190" t="s">
        <v>903</v>
      </c>
      <c r="Q71" s="190" t="s">
        <v>903</v>
      </c>
      <c r="R71" s="190" t="s">
        <v>903</v>
      </c>
      <c r="S71" s="190" t="s">
        <v>903</v>
      </c>
      <c r="T71" s="190" t="s">
        <v>903</v>
      </c>
      <c r="U71" s="398"/>
    </row>
    <row r="72" spans="1:21" x14ac:dyDescent="0.25">
      <c r="A72" t="s">
        <v>51</v>
      </c>
      <c r="B72" t="s">
        <v>281</v>
      </c>
      <c r="C72" t="s">
        <v>282</v>
      </c>
      <c r="D72" s="407">
        <v>100</v>
      </c>
      <c r="E72" s="407">
        <v>0</v>
      </c>
      <c r="F72" s="407">
        <v>1428.59</v>
      </c>
      <c r="G72" s="407"/>
      <c r="H72" s="14">
        <v>0</v>
      </c>
      <c r="I72" s="14" t="s">
        <v>643</v>
      </c>
      <c r="J72" s="14" t="s">
        <v>423</v>
      </c>
      <c r="K72" s="14" t="s">
        <v>670</v>
      </c>
      <c r="L72" s="14">
        <v>0</v>
      </c>
      <c r="M72" s="14">
        <v>2</v>
      </c>
      <c r="N72" s="14">
        <v>0</v>
      </c>
      <c r="O72" s="14">
        <v>0</v>
      </c>
      <c r="P72" s="190" t="s">
        <v>903</v>
      </c>
      <c r="Q72" s="190" t="s">
        <v>903</v>
      </c>
      <c r="R72" s="190" t="s">
        <v>903</v>
      </c>
      <c r="S72" s="190" t="s">
        <v>903</v>
      </c>
      <c r="T72" s="190" t="s">
        <v>903</v>
      </c>
      <c r="U72" s="398"/>
    </row>
    <row r="73" spans="1:21" x14ac:dyDescent="0.25">
      <c r="A73" t="s">
        <v>51</v>
      </c>
      <c r="B73" t="s">
        <v>283</v>
      </c>
      <c r="C73" t="s">
        <v>284</v>
      </c>
      <c r="D73" s="407">
        <v>100</v>
      </c>
      <c r="E73" s="407">
        <v>0</v>
      </c>
      <c r="F73" s="407">
        <v>150</v>
      </c>
      <c r="G73" s="407"/>
      <c r="H73" s="14">
        <v>0</v>
      </c>
      <c r="I73" s="14" t="s">
        <v>643</v>
      </c>
      <c r="J73" s="14" t="s">
        <v>423</v>
      </c>
      <c r="K73" s="14" t="s">
        <v>670</v>
      </c>
      <c r="L73" s="14">
        <v>0</v>
      </c>
      <c r="M73" s="14">
        <v>2</v>
      </c>
      <c r="N73" s="14">
        <v>0</v>
      </c>
      <c r="O73" s="14">
        <v>0</v>
      </c>
      <c r="P73" s="190" t="s">
        <v>903</v>
      </c>
      <c r="Q73" s="190" t="s">
        <v>903</v>
      </c>
      <c r="R73" s="190" t="s">
        <v>903</v>
      </c>
      <c r="S73" s="190" t="s">
        <v>903</v>
      </c>
      <c r="T73" s="190" t="s">
        <v>903</v>
      </c>
    </row>
    <row r="74" spans="1:21" x14ac:dyDescent="0.25">
      <c r="A74" t="s">
        <v>51</v>
      </c>
      <c r="B74" t="s">
        <v>285</v>
      </c>
      <c r="C74" t="s">
        <v>286</v>
      </c>
      <c r="D74" s="407">
        <v>100</v>
      </c>
      <c r="E74" s="407">
        <v>0</v>
      </c>
      <c r="F74" s="407">
        <v>5555.22</v>
      </c>
      <c r="G74" s="407"/>
      <c r="H74" s="14">
        <v>0</v>
      </c>
      <c r="I74" s="14" t="s">
        <v>643</v>
      </c>
      <c r="J74" s="14" t="s">
        <v>423</v>
      </c>
      <c r="K74" s="14" t="s">
        <v>670</v>
      </c>
      <c r="L74" s="14">
        <v>0</v>
      </c>
      <c r="M74" s="14">
        <v>2</v>
      </c>
      <c r="N74" s="14">
        <v>0</v>
      </c>
      <c r="O74" s="14">
        <v>0</v>
      </c>
      <c r="P74" s="190" t="s">
        <v>903</v>
      </c>
      <c r="Q74" s="190" t="s">
        <v>903</v>
      </c>
      <c r="R74" s="190" t="s">
        <v>903</v>
      </c>
      <c r="S74" s="190" t="s">
        <v>903</v>
      </c>
      <c r="T74" s="190" t="s">
        <v>903</v>
      </c>
    </row>
    <row r="75" spans="1:21" x14ac:dyDescent="0.25">
      <c r="A75" t="s">
        <v>51</v>
      </c>
      <c r="B75" t="s">
        <v>287</v>
      </c>
      <c r="C75" t="s">
        <v>288</v>
      </c>
      <c r="D75" s="407">
        <v>100</v>
      </c>
      <c r="E75" s="407">
        <v>0</v>
      </c>
      <c r="F75" s="407">
        <v>1354.07</v>
      </c>
      <c r="G75" s="407"/>
      <c r="H75" s="14">
        <v>0</v>
      </c>
      <c r="I75" s="14" t="s">
        <v>643</v>
      </c>
      <c r="J75" s="14" t="s">
        <v>423</v>
      </c>
      <c r="K75" s="14" t="s">
        <v>670</v>
      </c>
      <c r="L75" s="14">
        <v>0</v>
      </c>
      <c r="M75" s="14">
        <v>2</v>
      </c>
      <c r="N75" s="14">
        <v>0</v>
      </c>
      <c r="O75" s="14">
        <v>0</v>
      </c>
      <c r="P75" s="190" t="s">
        <v>903</v>
      </c>
      <c r="Q75" s="190" t="s">
        <v>903</v>
      </c>
      <c r="R75" s="190" t="s">
        <v>903</v>
      </c>
      <c r="S75" s="190" t="s">
        <v>903</v>
      </c>
      <c r="T75" s="190" t="s">
        <v>903</v>
      </c>
    </row>
    <row r="76" spans="1:21" x14ac:dyDescent="0.25">
      <c r="A76" t="s">
        <v>51</v>
      </c>
      <c r="B76" t="s">
        <v>289</v>
      </c>
      <c r="C76" t="s">
        <v>290</v>
      </c>
      <c r="D76" s="407">
        <v>100</v>
      </c>
      <c r="E76" s="407">
        <v>0</v>
      </c>
      <c r="F76" s="407">
        <v>236.61</v>
      </c>
      <c r="G76" s="407"/>
      <c r="H76" s="14">
        <v>0</v>
      </c>
      <c r="I76" s="14" t="s">
        <v>643</v>
      </c>
      <c r="J76" s="14" t="s">
        <v>423</v>
      </c>
      <c r="K76" s="14" t="s">
        <v>670</v>
      </c>
      <c r="L76" s="14">
        <v>0</v>
      </c>
      <c r="M76" s="14">
        <v>2</v>
      </c>
      <c r="N76" s="14">
        <v>0</v>
      </c>
      <c r="O76" s="14">
        <v>0</v>
      </c>
      <c r="P76" s="190" t="s">
        <v>903</v>
      </c>
      <c r="Q76" s="190" t="s">
        <v>903</v>
      </c>
      <c r="R76" s="190" t="s">
        <v>903</v>
      </c>
      <c r="S76" s="190" t="s">
        <v>903</v>
      </c>
      <c r="T76" s="190" t="s">
        <v>903</v>
      </c>
    </row>
    <row r="77" spans="1:21" x14ac:dyDescent="0.25">
      <c r="A77" t="s">
        <v>51</v>
      </c>
      <c r="B77" t="s">
        <v>315</v>
      </c>
      <c r="C77" t="s">
        <v>316</v>
      </c>
      <c r="D77" s="407">
        <v>100</v>
      </c>
      <c r="E77" s="407">
        <v>0</v>
      </c>
      <c r="F77" s="407">
        <v>13864.73</v>
      </c>
      <c r="G77" s="407"/>
      <c r="H77" s="14">
        <v>0</v>
      </c>
      <c r="I77" s="14" t="s">
        <v>643</v>
      </c>
      <c r="J77" s="14" t="s">
        <v>423</v>
      </c>
      <c r="K77" s="14" t="s">
        <v>670</v>
      </c>
      <c r="L77" s="14">
        <v>0</v>
      </c>
      <c r="M77" s="14">
        <v>2</v>
      </c>
      <c r="N77" s="14">
        <v>0</v>
      </c>
      <c r="O77" s="14">
        <v>0</v>
      </c>
      <c r="P77" s="190" t="s">
        <v>903</v>
      </c>
      <c r="Q77" s="190" t="s">
        <v>903</v>
      </c>
      <c r="R77" s="190" t="s">
        <v>903</v>
      </c>
      <c r="S77" s="190" t="s">
        <v>903</v>
      </c>
      <c r="T77" s="190" t="s">
        <v>903</v>
      </c>
    </row>
    <row r="78" spans="1:21" x14ac:dyDescent="0.25">
      <c r="A78" t="s">
        <v>51</v>
      </c>
      <c r="B78" t="s">
        <v>327</v>
      </c>
      <c r="C78" t="s">
        <v>328</v>
      </c>
      <c r="D78" s="407">
        <v>100</v>
      </c>
      <c r="E78" s="407">
        <v>0</v>
      </c>
      <c r="F78" s="407">
        <v>879.92</v>
      </c>
      <c r="G78" s="407"/>
      <c r="H78" s="14">
        <v>0</v>
      </c>
      <c r="I78" s="14" t="s">
        <v>643</v>
      </c>
      <c r="J78" s="14" t="s">
        <v>423</v>
      </c>
      <c r="K78" s="14" t="s">
        <v>670</v>
      </c>
      <c r="L78" s="14">
        <v>0</v>
      </c>
      <c r="M78" s="14">
        <v>2</v>
      </c>
      <c r="N78" s="14">
        <v>0</v>
      </c>
      <c r="O78" s="14">
        <v>0</v>
      </c>
      <c r="P78" s="190" t="s">
        <v>903</v>
      </c>
      <c r="Q78" s="190" t="s">
        <v>903</v>
      </c>
      <c r="R78" s="190" t="s">
        <v>903</v>
      </c>
      <c r="S78" s="190" t="s">
        <v>903</v>
      </c>
      <c r="T78" s="190" t="s">
        <v>903</v>
      </c>
    </row>
    <row r="79" spans="1:21" x14ac:dyDescent="0.25">
      <c r="A79" t="s">
        <v>51</v>
      </c>
      <c r="B79" t="s">
        <v>317</v>
      </c>
      <c r="C79" t="s">
        <v>318</v>
      </c>
      <c r="D79" s="407">
        <v>100</v>
      </c>
      <c r="E79" s="407">
        <v>0</v>
      </c>
      <c r="F79" s="407">
        <v>2099.3000000000002</v>
      </c>
      <c r="G79" s="407"/>
      <c r="H79" s="14">
        <v>0</v>
      </c>
      <c r="I79" s="14" t="s">
        <v>643</v>
      </c>
      <c r="J79" s="14" t="s">
        <v>423</v>
      </c>
      <c r="K79" s="14" t="s">
        <v>670</v>
      </c>
      <c r="L79" s="14">
        <v>0</v>
      </c>
      <c r="M79" s="14">
        <v>2</v>
      </c>
      <c r="N79" s="14">
        <v>0</v>
      </c>
      <c r="O79" s="14">
        <v>0</v>
      </c>
      <c r="P79" s="190" t="s">
        <v>903</v>
      </c>
      <c r="Q79" s="190" t="s">
        <v>903</v>
      </c>
      <c r="R79" s="190" t="s">
        <v>903</v>
      </c>
      <c r="S79" s="190" t="s">
        <v>903</v>
      </c>
      <c r="T79" s="190" t="s">
        <v>903</v>
      </c>
    </row>
    <row r="80" spans="1:21" x14ac:dyDescent="0.25">
      <c r="A80" t="s">
        <v>51</v>
      </c>
      <c r="B80" t="s">
        <v>319</v>
      </c>
      <c r="C80" t="s">
        <v>320</v>
      </c>
      <c r="D80" s="407">
        <v>100</v>
      </c>
      <c r="E80" s="407">
        <v>0</v>
      </c>
      <c r="F80" s="407">
        <v>594.12</v>
      </c>
      <c r="G80" s="407"/>
      <c r="H80" s="14">
        <v>0</v>
      </c>
      <c r="I80" s="14" t="s">
        <v>643</v>
      </c>
      <c r="J80" s="14" t="s">
        <v>423</v>
      </c>
      <c r="K80" s="14" t="s">
        <v>670</v>
      </c>
      <c r="L80" s="14">
        <v>0</v>
      </c>
      <c r="M80" s="14">
        <v>2</v>
      </c>
      <c r="N80" s="14">
        <v>0</v>
      </c>
      <c r="O80" s="14">
        <v>0</v>
      </c>
      <c r="P80" s="190" t="s">
        <v>903</v>
      </c>
      <c r="Q80" s="190" t="s">
        <v>903</v>
      </c>
      <c r="R80" s="190" t="s">
        <v>903</v>
      </c>
      <c r="S80" s="190" t="s">
        <v>903</v>
      </c>
      <c r="T80" s="190" t="s">
        <v>903</v>
      </c>
    </row>
    <row r="81" spans="1:20" x14ac:dyDescent="0.25">
      <c r="A81" t="s">
        <v>51</v>
      </c>
      <c r="B81" t="s">
        <v>321</v>
      </c>
      <c r="C81" t="s">
        <v>322</v>
      </c>
      <c r="D81" s="407">
        <v>100</v>
      </c>
      <c r="E81" s="407">
        <v>0</v>
      </c>
      <c r="F81" s="407">
        <v>1433.9</v>
      </c>
      <c r="G81" s="407"/>
      <c r="H81" s="14">
        <v>0</v>
      </c>
      <c r="I81" s="14" t="s">
        <v>643</v>
      </c>
      <c r="J81" s="14" t="s">
        <v>423</v>
      </c>
      <c r="K81" s="14" t="s">
        <v>670</v>
      </c>
      <c r="L81" s="14">
        <v>0</v>
      </c>
      <c r="M81" s="14">
        <v>2</v>
      </c>
      <c r="N81" s="14">
        <v>0</v>
      </c>
      <c r="O81" s="14">
        <v>0</v>
      </c>
      <c r="P81" s="190" t="s">
        <v>903</v>
      </c>
      <c r="Q81" s="190" t="s">
        <v>903</v>
      </c>
      <c r="R81" s="190" t="s">
        <v>903</v>
      </c>
      <c r="S81" s="190" t="s">
        <v>903</v>
      </c>
      <c r="T81" s="190" t="s">
        <v>903</v>
      </c>
    </row>
    <row r="82" spans="1:20" x14ac:dyDescent="0.25">
      <c r="A82" t="s">
        <v>51</v>
      </c>
      <c r="B82" t="s">
        <v>291</v>
      </c>
      <c r="C82" t="s">
        <v>292</v>
      </c>
      <c r="D82" s="407">
        <v>100</v>
      </c>
      <c r="E82" s="407">
        <v>0</v>
      </c>
      <c r="F82" s="407">
        <v>-3755.5</v>
      </c>
      <c r="G82" s="407" t="s">
        <v>128</v>
      </c>
      <c r="H82" s="14">
        <v>0</v>
      </c>
      <c r="I82" s="14" t="s">
        <v>643</v>
      </c>
      <c r="J82" s="14" t="s">
        <v>423</v>
      </c>
      <c r="K82" s="14" t="s">
        <v>670</v>
      </c>
      <c r="L82" s="14">
        <v>0</v>
      </c>
      <c r="M82" s="14">
        <v>2</v>
      </c>
      <c r="N82" s="14">
        <v>0</v>
      </c>
      <c r="O82" s="14">
        <v>0</v>
      </c>
      <c r="P82" s="190" t="s">
        <v>903</v>
      </c>
      <c r="Q82" s="190" t="s">
        <v>903</v>
      </c>
      <c r="R82" s="190" t="s">
        <v>903</v>
      </c>
      <c r="S82" s="190" t="s">
        <v>903</v>
      </c>
      <c r="T82" s="190" t="s">
        <v>903</v>
      </c>
    </row>
    <row r="83" spans="1:20" x14ac:dyDescent="0.25">
      <c r="A83" t="s">
        <v>51</v>
      </c>
      <c r="B83" t="s">
        <v>295</v>
      </c>
      <c r="C83" t="s">
        <v>296</v>
      </c>
      <c r="D83" s="407">
        <v>100</v>
      </c>
      <c r="E83" s="407">
        <v>0</v>
      </c>
      <c r="F83" s="407">
        <v>-228708.48000000001</v>
      </c>
      <c r="G83" s="407" t="s">
        <v>128</v>
      </c>
      <c r="H83" s="14">
        <v>0</v>
      </c>
      <c r="I83" s="14" t="s">
        <v>643</v>
      </c>
      <c r="J83" s="14" t="s">
        <v>423</v>
      </c>
      <c r="K83" s="14" t="s">
        <v>670</v>
      </c>
      <c r="L83" s="14">
        <v>0</v>
      </c>
      <c r="M83" s="14">
        <v>2</v>
      </c>
      <c r="N83" s="14">
        <v>0</v>
      </c>
      <c r="O83" s="14">
        <v>0</v>
      </c>
      <c r="P83" s="190" t="s">
        <v>903</v>
      </c>
      <c r="Q83" s="190" t="s">
        <v>903</v>
      </c>
      <c r="R83" s="190" t="s">
        <v>903</v>
      </c>
      <c r="S83" s="190" t="s">
        <v>903</v>
      </c>
      <c r="T83" s="190" t="s">
        <v>903</v>
      </c>
    </row>
    <row r="84" spans="1:20" x14ac:dyDescent="0.25">
      <c r="A84" t="s">
        <v>51</v>
      </c>
      <c r="B84" t="s">
        <v>297</v>
      </c>
      <c r="C84" t="s">
        <v>298</v>
      </c>
      <c r="D84" s="407">
        <v>100</v>
      </c>
      <c r="E84" s="407">
        <v>0</v>
      </c>
      <c r="F84" s="407">
        <v>-896</v>
      </c>
      <c r="G84" s="407" t="s">
        <v>128</v>
      </c>
      <c r="H84" s="14">
        <v>0</v>
      </c>
      <c r="I84" s="14" t="s">
        <v>643</v>
      </c>
      <c r="J84" s="14" t="s">
        <v>423</v>
      </c>
      <c r="K84" s="14" t="s">
        <v>670</v>
      </c>
      <c r="L84" s="14">
        <v>0</v>
      </c>
      <c r="M84" s="14">
        <v>2</v>
      </c>
      <c r="N84" s="14">
        <v>0</v>
      </c>
      <c r="O84" s="14">
        <v>0</v>
      </c>
      <c r="P84" s="190" t="s">
        <v>903</v>
      </c>
      <c r="Q84" s="190" t="s">
        <v>903</v>
      </c>
      <c r="R84" s="190" t="s">
        <v>903</v>
      </c>
      <c r="S84" s="190" t="s">
        <v>903</v>
      </c>
      <c r="T84" s="190" t="s">
        <v>903</v>
      </c>
    </row>
    <row r="85" spans="1:20" x14ac:dyDescent="0.25">
      <c r="A85" t="s">
        <v>51</v>
      </c>
      <c r="B85" t="s">
        <v>323</v>
      </c>
      <c r="C85" t="s">
        <v>324</v>
      </c>
      <c r="D85" s="407">
        <v>100</v>
      </c>
      <c r="E85" s="407">
        <v>0</v>
      </c>
      <c r="F85" s="407">
        <v>-421.89</v>
      </c>
      <c r="G85" s="407" t="s">
        <v>128</v>
      </c>
      <c r="H85" s="14">
        <v>0</v>
      </c>
      <c r="I85" s="14" t="s">
        <v>643</v>
      </c>
      <c r="J85" s="14" t="s">
        <v>423</v>
      </c>
      <c r="K85" s="14" t="s">
        <v>670</v>
      </c>
      <c r="L85" s="14">
        <v>0</v>
      </c>
      <c r="M85" s="14">
        <v>2</v>
      </c>
      <c r="N85" s="14">
        <v>0</v>
      </c>
      <c r="O85" s="14">
        <v>0</v>
      </c>
      <c r="P85" s="190" t="s">
        <v>903</v>
      </c>
      <c r="Q85" s="190" t="s">
        <v>903</v>
      </c>
      <c r="R85" s="190" t="s">
        <v>903</v>
      </c>
      <c r="S85" s="190" t="s">
        <v>903</v>
      </c>
      <c r="T85" s="190" t="s">
        <v>903</v>
      </c>
    </row>
    <row r="86" spans="1:20" x14ac:dyDescent="0.25">
      <c r="A86" t="s">
        <v>51</v>
      </c>
      <c r="B86" t="s">
        <v>325</v>
      </c>
      <c r="C86" t="s">
        <v>326</v>
      </c>
      <c r="D86" s="407">
        <v>100</v>
      </c>
      <c r="E86" s="407">
        <v>0</v>
      </c>
      <c r="F86" s="407">
        <v>823.94</v>
      </c>
      <c r="G86" s="407"/>
      <c r="H86" s="14">
        <v>0</v>
      </c>
      <c r="I86" s="14" t="s">
        <v>643</v>
      </c>
      <c r="J86" s="14" t="s">
        <v>423</v>
      </c>
      <c r="K86" s="14" t="s">
        <v>670</v>
      </c>
      <c r="L86" s="14">
        <v>0</v>
      </c>
      <c r="M86" s="14">
        <v>2</v>
      </c>
      <c r="N86" s="14">
        <v>0</v>
      </c>
      <c r="O86" s="14">
        <v>0</v>
      </c>
      <c r="P86" s="190" t="s">
        <v>903</v>
      </c>
      <c r="Q86" s="190" t="s">
        <v>903</v>
      </c>
      <c r="R86" s="190" t="s">
        <v>903</v>
      </c>
      <c r="S86" s="190" t="s">
        <v>903</v>
      </c>
      <c r="T86" s="190" t="s">
        <v>903</v>
      </c>
    </row>
    <row r="87" spans="1:20" x14ac:dyDescent="0.25">
      <c r="A87" t="s">
        <v>51</v>
      </c>
      <c r="B87" t="s">
        <v>299</v>
      </c>
      <c r="C87" t="s">
        <v>300</v>
      </c>
      <c r="D87" s="407">
        <v>100</v>
      </c>
      <c r="E87" s="407">
        <v>0</v>
      </c>
      <c r="F87" s="407">
        <v>-3</v>
      </c>
      <c r="G87" s="407" t="s">
        <v>128</v>
      </c>
      <c r="H87" s="14">
        <v>0</v>
      </c>
      <c r="I87" s="14" t="s">
        <v>643</v>
      </c>
      <c r="J87" s="14" t="s">
        <v>423</v>
      </c>
      <c r="K87" s="14" t="s">
        <v>670</v>
      </c>
      <c r="L87" s="14">
        <v>0</v>
      </c>
      <c r="M87" s="14">
        <v>2</v>
      </c>
      <c r="N87" s="14">
        <v>0</v>
      </c>
      <c r="O87" s="14">
        <v>0</v>
      </c>
      <c r="P87" s="190" t="s">
        <v>903</v>
      </c>
      <c r="Q87" s="190" t="s">
        <v>903</v>
      </c>
      <c r="R87" s="190" t="s">
        <v>903</v>
      </c>
      <c r="S87" s="190" t="s">
        <v>903</v>
      </c>
      <c r="T87" s="190" t="s">
        <v>903</v>
      </c>
    </row>
    <row r="88" spans="1:20" x14ac:dyDescent="0.25">
      <c r="D88" s="407"/>
      <c r="E88" s="407"/>
      <c r="F88" s="407"/>
      <c r="G88" s="407"/>
      <c r="H88" s="14"/>
      <c r="I88" s="14"/>
      <c r="J88" s="14"/>
      <c r="K88" s="14"/>
      <c r="L88" s="14"/>
      <c r="M88" s="14"/>
      <c r="N88" s="14"/>
      <c r="O88" s="14"/>
      <c r="P88" s="190"/>
    </row>
  </sheetData>
  <autoFilter ref="A1:U87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CC"/>
  </sheetPr>
  <dimension ref="A1:T72"/>
  <sheetViews>
    <sheetView showGridLines="0" zoomScale="90" zoomScaleNormal="90" workbookViewId="0"/>
  </sheetViews>
  <sheetFormatPr baseColWidth="10" defaultRowHeight="15" x14ac:dyDescent="0.25"/>
  <cols>
    <col min="3" max="3" width="40" bestFit="1" customWidth="1"/>
    <col min="8" max="13" width="17.7109375" style="4" customWidth="1"/>
    <col min="14" max="14" width="17.7109375" customWidth="1"/>
    <col min="15" max="15" width="41.5703125" bestFit="1" customWidth="1"/>
  </cols>
  <sheetData>
    <row r="1" spans="1:20" x14ac:dyDescent="0.25">
      <c r="A1" s="5" t="s">
        <v>121</v>
      </c>
      <c r="B1" s="5" t="s">
        <v>122</v>
      </c>
      <c r="C1" s="5" t="s">
        <v>123</v>
      </c>
      <c r="D1" s="5" t="s">
        <v>124</v>
      </c>
      <c r="E1" s="5" t="s">
        <v>125</v>
      </c>
      <c r="F1" s="5" t="s">
        <v>126</v>
      </c>
      <c r="G1" s="5" t="s">
        <v>127</v>
      </c>
      <c r="H1" s="13" t="s">
        <v>424</v>
      </c>
      <c r="I1" s="13" t="s">
        <v>426</v>
      </c>
      <c r="J1" s="13" t="s">
        <v>428</v>
      </c>
      <c r="K1" s="13" t="s">
        <v>607</v>
      </c>
      <c r="L1" s="13" t="s">
        <v>608</v>
      </c>
      <c r="M1" s="13" t="s">
        <v>425</v>
      </c>
      <c r="N1" s="13" t="s">
        <v>429</v>
      </c>
      <c r="O1" s="13" t="s">
        <v>435</v>
      </c>
      <c r="P1" s="189" t="s">
        <v>583</v>
      </c>
      <c r="Q1" s="189" t="s">
        <v>584</v>
      </c>
      <c r="R1" s="189" t="s">
        <v>585</v>
      </c>
      <c r="S1" s="189" t="s">
        <v>586</v>
      </c>
      <c r="T1" s="189" t="s">
        <v>587</v>
      </c>
    </row>
    <row r="2" spans="1:20" x14ac:dyDescent="0.25">
      <c r="A2" t="s">
        <v>51</v>
      </c>
      <c r="B2" t="s">
        <v>129</v>
      </c>
      <c r="C2" t="s">
        <v>130</v>
      </c>
      <c r="D2">
        <v>100</v>
      </c>
      <c r="E2">
        <v>0</v>
      </c>
      <c r="F2">
        <v>100</v>
      </c>
      <c r="H2" s="14">
        <v>0</v>
      </c>
      <c r="I2" s="14" t="s">
        <v>643</v>
      </c>
      <c r="J2" s="14" t="s">
        <v>423</v>
      </c>
      <c r="K2" s="14" t="s">
        <v>670</v>
      </c>
      <c r="L2" s="14">
        <v>0</v>
      </c>
      <c r="M2" s="14">
        <v>2</v>
      </c>
      <c r="N2" s="14">
        <v>0</v>
      </c>
      <c r="O2" s="14">
        <v>0</v>
      </c>
      <c r="P2" s="190" t="s">
        <v>903</v>
      </c>
      <c r="Q2" s="190" t="s">
        <v>903</v>
      </c>
      <c r="R2" s="190" t="s">
        <v>903</v>
      </c>
      <c r="S2" s="190" t="s">
        <v>903</v>
      </c>
      <c r="T2" s="190" t="s">
        <v>903</v>
      </c>
    </row>
    <row r="3" spans="1:20" x14ac:dyDescent="0.25">
      <c r="A3" t="s">
        <v>51</v>
      </c>
      <c r="B3" t="s">
        <v>131</v>
      </c>
      <c r="C3" t="s">
        <v>132</v>
      </c>
      <c r="D3">
        <v>100</v>
      </c>
      <c r="E3">
        <v>0</v>
      </c>
      <c r="F3">
        <v>100</v>
      </c>
      <c r="H3" s="14">
        <v>0</v>
      </c>
      <c r="I3" s="14" t="s">
        <v>643</v>
      </c>
      <c r="J3" s="14" t="s">
        <v>423</v>
      </c>
      <c r="K3" s="14" t="s">
        <v>670</v>
      </c>
      <c r="L3" s="14">
        <v>0</v>
      </c>
      <c r="M3" s="14">
        <v>2</v>
      </c>
      <c r="N3" s="14">
        <v>0</v>
      </c>
      <c r="O3" s="14">
        <v>0</v>
      </c>
      <c r="P3" s="190" t="s">
        <v>903</v>
      </c>
      <c r="Q3" s="190" t="s">
        <v>903</v>
      </c>
      <c r="R3" s="190" t="s">
        <v>903</v>
      </c>
      <c r="S3" s="190" t="s">
        <v>903</v>
      </c>
      <c r="T3" s="190" t="s">
        <v>903</v>
      </c>
    </row>
    <row r="4" spans="1:20" x14ac:dyDescent="0.25">
      <c r="A4" t="s">
        <v>51</v>
      </c>
      <c r="B4" t="s">
        <v>137</v>
      </c>
      <c r="C4" t="s">
        <v>138</v>
      </c>
      <c r="D4">
        <v>100</v>
      </c>
      <c r="E4">
        <v>0</v>
      </c>
      <c r="F4">
        <v>100</v>
      </c>
      <c r="H4" s="14">
        <v>0</v>
      </c>
      <c r="I4" s="14" t="s">
        <v>643</v>
      </c>
      <c r="J4" s="14" t="s">
        <v>423</v>
      </c>
      <c r="K4" s="14" t="s">
        <v>670</v>
      </c>
      <c r="L4" s="14">
        <v>0</v>
      </c>
      <c r="M4" s="14">
        <v>2</v>
      </c>
      <c r="N4" s="14">
        <v>0</v>
      </c>
      <c r="O4" s="14">
        <v>0</v>
      </c>
      <c r="P4" s="190" t="s">
        <v>903</v>
      </c>
      <c r="Q4" s="190" t="s">
        <v>903</v>
      </c>
      <c r="R4" s="190" t="s">
        <v>903</v>
      </c>
      <c r="S4" s="190" t="s">
        <v>903</v>
      </c>
      <c r="T4" s="190" t="s">
        <v>903</v>
      </c>
    </row>
    <row r="5" spans="1:20" x14ac:dyDescent="0.25">
      <c r="A5" t="s">
        <v>51</v>
      </c>
      <c r="B5" t="s">
        <v>139</v>
      </c>
      <c r="C5" t="s">
        <v>140</v>
      </c>
      <c r="D5">
        <v>100</v>
      </c>
      <c r="E5">
        <v>0</v>
      </c>
      <c r="F5">
        <v>100</v>
      </c>
      <c r="H5" s="14">
        <v>0</v>
      </c>
      <c r="I5" s="14" t="s">
        <v>643</v>
      </c>
      <c r="J5" s="14" t="s">
        <v>423</v>
      </c>
      <c r="K5" s="14" t="s">
        <v>670</v>
      </c>
      <c r="L5" s="14">
        <v>0</v>
      </c>
      <c r="M5" s="14">
        <v>2</v>
      </c>
      <c r="N5" s="14">
        <v>0</v>
      </c>
      <c r="O5" s="14">
        <v>0</v>
      </c>
      <c r="P5" s="190" t="s">
        <v>903</v>
      </c>
      <c r="Q5" s="190" t="s">
        <v>903</v>
      </c>
      <c r="R5" s="190" t="s">
        <v>903</v>
      </c>
      <c r="S5" s="190" t="s">
        <v>903</v>
      </c>
      <c r="T5" s="190" t="s">
        <v>903</v>
      </c>
    </row>
    <row r="6" spans="1:20" x14ac:dyDescent="0.25">
      <c r="A6" t="s">
        <v>51</v>
      </c>
      <c r="B6" t="s">
        <v>145</v>
      </c>
      <c r="C6" t="s">
        <v>438</v>
      </c>
      <c r="D6">
        <v>100</v>
      </c>
      <c r="E6">
        <v>0</v>
      </c>
      <c r="F6">
        <v>100</v>
      </c>
      <c r="H6" s="14">
        <v>0</v>
      </c>
      <c r="I6" s="14" t="s">
        <v>643</v>
      </c>
      <c r="J6" s="14" t="s">
        <v>423</v>
      </c>
      <c r="K6" s="14" t="s">
        <v>670</v>
      </c>
      <c r="L6" s="14">
        <v>0</v>
      </c>
      <c r="M6" s="14">
        <v>2</v>
      </c>
      <c r="N6" s="14">
        <v>0</v>
      </c>
      <c r="O6" s="14">
        <v>0</v>
      </c>
      <c r="P6" s="190" t="s">
        <v>903</v>
      </c>
      <c r="Q6" s="190" t="s">
        <v>903</v>
      </c>
      <c r="R6" s="190" t="s">
        <v>903</v>
      </c>
      <c r="S6" s="190" t="s">
        <v>903</v>
      </c>
      <c r="T6" s="190" t="s">
        <v>903</v>
      </c>
    </row>
    <row r="7" spans="1:20" x14ac:dyDescent="0.25">
      <c r="A7" t="s">
        <v>51</v>
      </c>
      <c r="B7" t="s">
        <v>152</v>
      </c>
      <c r="C7" t="s">
        <v>153</v>
      </c>
      <c r="D7">
        <v>100</v>
      </c>
      <c r="E7">
        <v>0</v>
      </c>
      <c r="F7">
        <v>100</v>
      </c>
      <c r="H7" s="14">
        <v>0</v>
      </c>
      <c r="I7" s="14" t="s">
        <v>643</v>
      </c>
      <c r="J7" s="14" t="s">
        <v>423</v>
      </c>
      <c r="K7" s="14" t="s">
        <v>670</v>
      </c>
      <c r="L7" s="14">
        <v>0</v>
      </c>
      <c r="M7" s="14">
        <v>2</v>
      </c>
      <c r="N7" s="14">
        <v>0</v>
      </c>
      <c r="O7" s="14">
        <v>0</v>
      </c>
      <c r="P7" s="190" t="s">
        <v>903</v>
      </c>
      <c r="Q7" s="190" t="s">
        <v>903</v>
      </c>
      <c r="R7" s="190" t="s">
        <v>903</v>
      </c>
      <c r="S7" s="190" t="s">
        <v>903</v>
      </c>
      <c r="T7" s="190" t="s">
        <v>903</v>
      </c>
    </row>
    <row r="8" spans="1:20" x14ac:dyDescent="0.25">
      <c r="A8" t="s">
        <v>51</v>
      </c>
      <c r="B8" t="s">
        <v>156</v>
      </c>
      <c r="C8" t="s">
        <v>157</v>
      </c>
      <c r="D8">
        <v>100</v>
      </c>
      <c r="E8">
        <v>0</v>
      </c>
      <c r="F8">
        <v>100</v>
      </c>
      <c r="H8" s="14">
        <v>0</v>
      </c>
      <c r="I8" s="14" t="s">
        <v>643</v>
      </c>
      <c r="J8" s="14" t="s">
        <v>423</v>
      </c>
      <c r="K8" s="14" t="s">
        <v>670</v>
      </c>
      <c r="L8" s="14">
        <v>0</v>
      </c>
      <c r="M8" s="14">
        <v>2</v>
      </c>
      <c r="N8" s="14">
        <v>0</v>
      </c>
      <c r="O8" s="14">
        <v>0</v>
      </c>
      <c r="P8" s="190" t="s">
        <v>903</v>
      </c>
      <c r="Q8" s="190" t="s">
        <v>903</v>
      </c>
      <c r="R8" s="190" t="s">
        <v>903</v>
      </c>
      <c r="S8" s="190" t="s">
        <v>903</v>
      </c>
      <c r="T8" s="190" t="s">
        <v>903</v>
      </c>
    </row>
    <row r="9" spans="1:20" x14ac:dyDescent="0.25">
      <c r="A9" t="s">
        <v>51</v>
      </c>
      <c r="B9" t="s">
        <v>164</v>
      </c>
      <c r="C9" t="s">
        <v>165</v>
      </c>
      <c r="D9">
        <v>100</v>
      </c>
      <c r="E9">
        <v>0</v>
      </c>
      <c r="F9">
        <v>100</v>
      </c>
      <c r="H9" s="14">
        <v>0</v>
      </c>
      <c r="I9" s="14" t="s">
        <v>643</v>
      </c>
      <c r="J9" s="14" t="s">
        <v>423</v>
      </c>
      <c r="K9" s="14" t="s">
        <v>670</v>
      </c>
      <c r="L9" s="14">
        <v>0</v>
      </c>
      <c r="M9" s="14">
        <v>2</v>
      </c>
      <c r="N9" s="14">
        <v>0</v>
      </c>
      <c r="O9" s="14">
        <v>0</v>
      </c>
      <c r="P9" s="190" t="s">
        <v>903</v>
      </c>
      <c r="Q9" s="190" t="s">
        <v>903</v>
      </c>
      <c r="R9" s="190" t="s">
        <v>903</v>
      </c>
      <c r="S9" s="190" t="s">
        <v>903</v>
      </c>
      <c r="T9" s="190" t="s">
        <v>903</v>
      </c>
    </row>
    <row r="10" spans="1:20" x14ac:dyDescent="0.25">
      <c r="A10" t="s">
        <v>51</v>
      </c>
      <c r="B10" t="s">
        <v>494</v>
      </c>
      <c r="C10" t="s">
        <v>495</v>
      </c>
      <c r="D10">
        <v>100</v>
      </c>
      <c r="E10">
        <v>0</v>
      </c>
      <c r="F10">
        <v>100</v>
      </c>
      <c r="H10" s="14">
        <v>0</v>
      </c>
      <c r="I10" s="14" t="s">
        <v>643</v>
      </c>
      <c r="J10" s="14" t="s">
        <v>423</v>
      </c>
      <c r="K10" s="14" t="s">
        <v>670</v>
      </c>
      <c r="L10" s="14">
        <v>0</v>
      </c>
      <c r="M10" s="14">
        <v>2</v>
      </c>
      <c r="N10" s="14">
        <v>0</v>
      </c>
      <c r="O10" s="14">
        <v>0</v>
      </c>
      <c r="P10" s="190" t="s">
        <v>903</v>
      </c>
      <c r="Q10" s="190" t="s">
        <v>903</v>
      </c>
      <c r="R10" s="190" t="s">
        <v>903</v>
      </c>
      <c r="S10" s="190" t="s">
        <v>903</v>
      </c>
      <c r="T10" s="190" t="s">
        <v>903</v>
      </c>
    </row>
    <row r="11" spans="1:20" x14ac:dyDescent="0.25">
      <c r="A11" t="s">
        <v>51</v>
      </c>
      <c r="B11" t="s">
        <v>168</v>
      </c>
      <c r="C11" t="s">
        <v>169</v>
      </c>
      <c r="D11">
        <v>100</v>
      </c>
      <c r="E11">
        <v>0</v>
      </c>
      <c r="F11">
        <v>100</v>
      </c>
      <c r="H11" s="14">
        <v>0</v>
      </c>
      <c r="I11" s="14" t="s">
        <v>643</v>
      </c>
      <c r="J11" s="14" t="s">
        <v>423</v>
      </c>
      <c r="K11" s="14" t="s">
        <v>670</v>
      </c>
      <c r="L11" s="14">
        <v>0</v>
      </c>
      <c r="M11" s="14">
        <v>2</v>
      </c>
      <c r="N11" s="14">
        <v>0</v>
      </c>
      <c r="O11" s="14">
        <v>0</v>
      </c>
      <c r="P11" s="190" t="s">
        <v>903</v>
      </c>
      <c r="Q11" s="190" t="s">
        <v>903</v>
      </c>
      <c r="R11" s="190" t="s">
        <v>903</v>
      </c>
      <c r="S11" s="190" t="s">
        <v>903</v>
      </c>
      <c r="T11" s="190" t="s">
        <v>903</v>
      </c>
    </row>
    <row r="12" spans="1:20" x14ac:dyDescent="0.25">
      <c r="A12" t="s">
        <v>51</v>
      </c>
      <c r="B12" t="s">
        <v>170</v>
      </c>
      <c r="C12" t="s">
        <v>171</v>
      </c>
      <c r="D12">
        <v>100</v>
      </c>
      <c r="E12">
        <v>0</v>
      </c>
      <c r="F12">
        <v>100</v>
      </c>
      <c r="G12" t="s">
        <v>128</v>
      </c>
      <c r="H12" s="14">
        <v>0</v>
      </c>
      <c r="I12" s="14" t="s">
        <v>643</v>
      </c>
      <c r="J12" s="14" t="s">
        <v>423</v>
      </c>
      <c r="K12" s="14" t="s">
        <v>670</v>
      </c>
      <c r="L12" s="14">
        <v>0</v>
      </c>
      <c r="M12" s="14">
        <v>2</v>
      </c>
      <c r="N12" s="14">
        <v>0</v>
      </c>
      <c r="O12" s="14">
        <v>0</v>
      </c>
      <c r="P12" s="190" t="s">
        <v>903</v>
      </c>
      <c r="Q12" s="190" t="s">
        <v>903</v>
      </c>
      <c r="R12" s="190" t="s">
        <v>903</v>
      </c>
      <c r="S12" s="190" t="s">
        <v>903</v>
      </c>
      <c r="T12" s="190" t="s">
        <v>903</v>
      </c>
    </row>
    <row r="13" spans="1:20" x14ac:dyDescent="0.25">
      <c r="A13" t="s">
        <v>51</v>
      </c>
      <c r="B13" t="s">
        <v>180</v>
      </c>
      <c r="C13" t="s">
        <v>181</v>
      </c>
      <c r="D13">
        <v>100</v>
      </c>
      <c r="E13">
        <v>0</v>
      </c>
      <c r="F13">
        <v>100</v>
      </c>
      <c r="H13" s="14">
        <v>0</v>
      </c>
      <c r="I13" s="14" t="s">
        <v>643</v>
      </c>
      <c r="J13" s="14" t="s">
        <v>423</v>
      </c>
      <c r="K13" s="14" t="s">
        <v>670</v>
      </c>
      <c r="L13" s="14">
        <v>0</v>
      </c>
      <c r="M13" s="14">
        <v>2</v>
      </c>
      <c r="N13" s="14">
        <v>0</v>
      </c>
      <c r="O13" s="14">
        <v>0</v>
      </c>
      <c r="P13" s="190" t="s">
        <v>903</v>
      </c>
      <c r="Q13" s="190" t="s">
        <v>903</v>
      </c>
      <c r="R13" s="190" t="s">
        <v>903</v>
      </c>
      <c r="S13" s="190" t="s">
        <v>903</v>
      </c>
      <c r="T13" s="190" t="s">
        <v>903</v>
      </c>
    </row>
    <row r="14" spans="1:20" x14ac:dyDescent="0.25">
      <c r="A14" t="s">
        <v>51</v>
      </c>
      <c r="B14" t="s">
        <v>184</v>
      </c>
      <c r="C14" t="s">
        <v>185</v>
      </c>
      <c r="D14">
        <v>100</v>
      </c>
      <c r="E14">
        <v>0</v>
      </c>
      <c r="F14">
        <v>100</v>
      </c>
      <c r="H14" s="14">
        <v>0</v>
      </c>
      <c r="I14" s="14" t="s">
        <v>643</v>
      </c>
      <c r="J14" s="14" t="s">
        <v>423</v>
      </c>
      <c r="K14" s="14" t="s">
        <v>670</v>
      </c>
      <c r="L14" s="14">
        <v>0</v>
      </c>
      <c r="M14" s="14">
        <v>2</v>
      </c>
      <c r="N14" s="14">
        <v>0</v>
      </c>
      <c r="O14" s="14">
        <v>0</v>
      </c>
      <c r="P14" s="190" t="s">
        <v>903</v>
      </c>
      <c r="Q14" s="190" t="s">
        <v>903</v>
      </c>
      <c r="R14" s="190" t="s">
        <v>903</v>
      </c>
      <c r="S14" s="190" t="s">
        <v>903</v>
      </c>
      <c r="T14" s="190" t="s">
        <v>903</v>
      </c>
    </row>
    <row r="15" spans="1:20" x14ac:dyDescent="0.25">
      <c r="A15" t="s">
        <v>51</v>
      </c>
      <c r="B15" t="s">
        <v>188</v>
      </c>
      <c r="C15" t="s">
        <v>189</v>
      </c>
      <c r="D15">
        <v>100</v>
      </c>
      <c r="E15">
        <v>0</v>
      </c>
      <c r="F15">
        <v>100</v>
      </c>
      <c r="H15" s="14">
        <v>0</v>
      </c>
      <c r="I15" s="14" t="s">
        <v>643</v>
      </c>
      <c r="J15" s="14" t="s">
        <v>423</v>
      </c>
      <c r="K15" s="14" t="s">
        <v>670</v>
      </c>
      <c r="L15" s="14">
        <v>0</v>
      </c>
      <c r="M15" s="14">
        <v>2</v>
      </c>
      <c r="N15" s="14">
        <v>0</v>
      </c>
      <c r="O15" s="14">
        <v>0</v>
      </c>
      <c r="P15" s="190" t="s">
        <v>903</v>
      </c>
      <c r="Q15" s="190" t="s">
        <v>903</v>
      </c>
      <c r="R15" s="190" t="s">
        <v>903</v>
      </c>
      <c r="S15" s="190" t="s">
        <v>903</v>
      </c>
      <c r="T15" s="190" t="s">
        <v>903</v>
      </c>
    </row>
    <row r="16" spans="1:20" x14ac:dyDescent="0.25">
      <c r="A16" t="s">
        <v>51</v>
      </c>
      <c r="B16" t="s">
        <v>307</v>
      </c>
      <c r="C16" t="s">
        <v>308</v>
      </c>
      <c r="D16">
        <v>100</v>
      </c>
      <c r="E16">
        <v>0</v>
      </c>
      <c r="F16">
        <v>100</v>
      </c>
      <c r="H16" s="14">
        <v>0</v>
      </c>
      <c r="I16" s="14" t="s">
        <v>643</v>
      </c>
      <c r="J16" s="14" t="s">
        <v>423</v>
      </c>
      <c r="K16" s="14" t="s">
        <v>670</v>
      </c>
      <c r="L16" s="14">
        <v>0</v>
      </c>
      <c r="M16" s="14">
        <v>2</v>
      </c>
      <c r="N16" s="14">
        <v>0</v>
      </c>
      <c r="O16" s="14">
        <v>0</v>
      </c>
      <c r="P16" s="190" t="s">
        <v>903</v>
      </c>
      <c r="Q16" s="190" t="s">
        <v>903</v>
      </c>
      <c r="R16" s="190" t="s">
        <v>903</v>
      </c>
      <c r="S16" s="190" t="s">
        <v>903</v>
      </c>
      <c r="T16" s="190" t="s">
        <v>903</v>
      </c>
    </row>
    <row r="17" spans="1:20" x14ac:dyDescent="0.25">
      <c r="A17" t="s">
        <v>51</v>
      </c>
      <c r="B17" t="s">
        <v>190</v>
      </c>
      <c r="C17" t="s">
        <v>191</v>
      </c>
      <c r="D17">
        <v>100</v>
      </c>
      <c r="E17">
        <v>0</v>
      </c>
      <c r="F17">
        <v>100</v>
      </c>
      <c r="H17" s="14">
        <v>0</v>
      </c>
      <c r="I17" s="14" t="s">
        <v>643</v>
      </c>
      <c r="J17" s="14" t="s">
        <v>423</v>
      </c>
      <c r="K17" s="14" t="s">
        <v>670</v>
      </c>
      <c r="L17" s="14">
        <v>0</v>
      </c>
      <c r="M17" s="14">
        <v>2</v>
      </c>
      <c r="N17" s="14">
        <v>0</v>
      </c>
      <c r="O17" s="14">
        <v>0</v>
      </c>
      <c r="P17" s="190" t="s">
        <v>903</v>
      </c>
      <c r="Q17" s="190" t="s">
        <v>903</v>
      </c>
      <c r="R17" s="190" t="s">
        <v>903</v>
      </c>
      <c r="S17" s="190" t="s">
        <v>903</v>
      </c>
      <c r="T17" s="190" t="s">
        <v>903</v>
      </c>
    </row>
    <row r="18" spans="1:20" x14ac:dyDescent="0.25">
      <c r="A18" t="s">
        <v>51</v>
      </c>
      <c r="B18" t="s">
        <v>194</v>
      </c>
      <c r="C18" t="s">
        <v>195</v>
      </c>
      <c r="D18">
        <v>100</v>
      </c>
      <c r="E18">
        <v>0</v>
      </c>
      <c r="F18">
        <v>100</v>
      </c>
      <c r="H18" s="14">
        <v>0</v>
      </c>
      <c r="I18" s="14" t="s">
        <v>643</v>
      </c>
      <c r="J18" s="14" t="s">
        <v>423</v>
      </c>
      <c r="K18" s="14" t="s">
        <v>670</v>
      </c>
      <c r="L18" s="14">
        <v>0</v>
      </c>
      <c r="M18" s="14">
        <v>2</v>
      </c>
      <c r="N18" s="14">
        <v>0</v>
      </c>
      <c r="O18" s="14">
        <v>0</v>
      </c>
      <c r="P18" s="190" t="s">
        <v>903</v>
      </c>
      <c r="Q18" s="190" t="s">
        <v>903</v>
      </c>
      <c r="R18" s="190" t="s">
        <v>903</v>
      </c>
      <c r="S18" s="190" t="s">
        <v>903</v>
      </c>
      <c r="T18" s="190" t="s">
        <v>903</v>
      </c>
    </row>
    <row r="19" spans="1:20" x14ac:dyDescent="0.25">
      <c r="A19" t="s">
        <v>51</v>
      </c>
      <c r="B19" t="s">
        <v>196</v>
      </c>
      <c r="C19" t="s">
        <v>197</v>
      </c>
      <c r="D19">
        <v>100</v>
      </c>
      <c r="E19">
        <v>0</v>
      </c>
      <c r="F19">
        <v>100</v>
      </c>
      <c r="G19" t="s">
        <v>128</v>
      </c>
      <c r="H19" s="14">
        <v>0</v>
      </c>
      <c r="I19" s="14" t="s">
        <v>643</v>
      </c>
      <c r="J19" s="14" t="s">
        <v>423</v>
      </c>
      <c r="K19" s="14" t="s">
        <v>670</v>
      </c>
      <c r="L19" s="14">
        <v>0</v>
      </c>
      <c r="M19" s="14">
        <v>2</v>
      </c>
      <c r="N19" s="14">
        <v>0</v>
      </c>
      <c r="O19" s="14">
        <v>0</v>
      </c>
      <c r="P19" s="190" t="s">
        <v>903</v>
      </c>
      <c r="Q19" s="190" t="s">
        <v>903</v>
      </c>
      <c r="R19" s="190" t="s">
        <v>903</v>
      </c>
      <c r="S19" s="190" t="s">
        <v>903</v>
      </c>
      <c r="T19" s="190" t="s">
        <v>903</v>
      </c>
    </row>
    <row r="20" spans="1:20" x14ac:dyDescent="0.25">
      <c r="A20" t="s">
        <v>51</v>
      </c>
      <c r="B20" t="s">
        <v>198</v>
      </c>
      <c r="C20" t="s">
        <v>199</v>
      </c>
      <c r="D20">
        <v>100</v>
      </c>
      <c r="E20">
        <v>0</v>
      </c>
      <c r="F20">
        <v>100</v>
      </c>
      <c r="H20" s="14">
        <v>0</v>
      </c>
      <c r="I20" s="14" t="s">
        <v>643</v>
      </c>
      <c r="J20" s="14" t="s">
        <v>423</v>
      </c>
      <c r="K20" s="14" t="s">
        <v>670</v>
      </c>
      <c r="L20" s="14">
        <v>0</v>
      </c>
      <c r="M20" s="14">
        <v>2</v>
      </c>
      <c r="N20" s="14">
        <v>0</v>
      </c>
      <c r="O20" s="14">
        <v>0</v>
      </c>
      <c r="P20" s="190" t="s">
        <v>903</v>
      </c>
      <c r="Q20" s="190" t="s">
        <v>903</v>
      </c>
      <c r="R20" s="190" t="s">
        <v>903</v>
      </c>
      <c r="S20" s="190" t="s">
        <v>903</v>
      </c>
      <c r="T20" s="190" t="s">
        <v>903</v>
      </c>
    </row>
    <row r="21" spans="1:20" x14ac:dyDescent="0.25">
      <c r="A21" t="s">
        <v>51</v>
      </c>
      <c r="B21" t="s">
        <v>202</v>
      </c>
      <c r="C21" t="s">
        <v>203</v>
      </c>
      <c r="D21">
        <v>100</v>
      </c>
      <c r="E21">
        <v>0</v>
      </c>
      <c r="F21">
        <v>100</v>
      </c>
      <c r="H21" s="14">
        <v>0</v>
      </c>
      <c r="I21" s="14" t="s">
        <v>643</v>
      </c>
      <c r="J21" s="14" t="s">
        <v>423</v>
      </c>
      <c r="K21" s="14" t="s">
        <v>670</v>
      </c>
      <c r="L21" s="14">
        <v>0</v>
      </c>
      <c r="M21" s="14">
        <v>2</v>
      </c>
      <c r="N21" s="14">
        <v>0</v>
      </c>
      <c r="O21" s="14">
        <v>0</v>
      </c>
      <c r="P21" s="190" t="s">
        <v>903</v>
      </c>
      <c r="Q21" s="190" t="s">
        <v>903</v>
      </c>
      <c r="R21" s="190" t="s">
        <v>903</v>
      </c>
      <c r="S21" s="190" t="s">
        <v>903</v>
      </c>
      <c r="T21" s="190" t="s">
        <v>903</v>
      </c>
    </row>
    <row r="22" spans="1:20" x14ac:dyDescent="0.25">
      <c r="A22" t="s">
        <v>51</v>
      </c>
      <c r="B22" t="s">
        <v>204</v>
      </c>
      <c r="C22" t="s">
        <v>205</v>
      </c>
      <c r="D22">
        <v>100</v>
      </c>
      <c r="E22">
        <v>0</v>
      </c>
      <c r="F22">
        <v>100</v>
      </c>
      <c r="H22" s="14">
        <v>0</v>
      </c>
      <c r="I22" s="14" t="s">
        <v>643</v>
      </c>
      <c r="J22" s="14" t="s">
        <v>423</v>
      </c>
      <c r="K22" s="14" t="s">
        <v>670</v>
      </c>
      <c r="L22" s="14">
        <v>0</v>
      </c>
      <c r="M22" s="14">
        <v>2</v>
      </c>
      <c r="N22" s="14">
        <v>0</v>
      </c>
      <c r="O22" s="14">
        <v>0</v>
      </c>
      <c r="P22" s="190" t="s">
        <v>903</v>
      </c>
      <c r="Q22" s="190" t="s">
        <v>903</v>
      </c>
      <c r="R22" s="190" t="s">
        <v>903</v>
      </c>
      <c r="S22" s="190" t="s">
        <v>903</v>
      </c>
      <c r="T22" s="190" t="s">
        <v>903</v>
      </c>
    </row>
    <row r="23" spans="1:20" x14ac:dyDescent="0.25">
      <c r="A23" t="s">
        <v>51</v>
      </c>
      <c r="B23" t="s">
        <v>206</v>
      </c>
      <c r="C23" t="s">
        <v>207</v>
      </c>
      <c r="D23">
        <v>100</v>
      </c>
      <c r="E23">
        <v>0</v>
      </c>
      <c r="F23">
        <v>100</v>
      </c>
      <c r="G23" t="s">
        <v>128</v>
      </c>
      <c r="H23" s="14">
        <v>0</v>
      </c>
      <c r="I23" s="14" t="s">
        <v>643</v>
      </c>
      <c r="J23" s="14" t="s">
        <v>423</v>
      </c>
      <c r="K23" s="14" t="s">
        <v>670</v>
      </c>
      <c r="L23" s="14">
        <v>0</v>
      </c>
      <c r="M23" s="14">
        <v>2</v>
      </c>
      <c r="N23" s="14">
        <v>0</v>
      </c>
      <c r="O23" s="14">
        <v>0</v>
      </c>
      <c r="P23" s="190" t="s">
        <v>903</v>
      </c>
      <c r="Q23" s="190" t="s">
        <v>903</v>
      </c>
      <c r="R23" s="190" t="s">
        <v>903</v>
      </c>
      <c r="S23" s="190" t="s">
        <v>903</v>
      </c>
      <c r="T23" s="190" t="s">
        <v>903</v>
      </c>
    </row>
    <row r="24" spans="1:20" x14ac:dyDescent="0.25">
      <c r="A24" t="s">
        <v>51</v>
      </c>
      <c r="B24" t="s">
        <v>208</v>
      </c>
      <c r="C24" t="s">
        <v>209</v>
      </c>
      <c r="D24">
        <v>100</v>
      </c>
      <c r="E24">
        <v>0</v>
      </c>
      <c r="F24">
        <v>100</v>
      </c>
      <c r="H24" s="14">
        <v>0</v>
      </c>
      <c r="I24" s="14" t="s">
        <v>643</v>
      </c>
      <c r="J24" s="14" t="s">
        <v>423</v>
      </c>
      <c r="K24" s="14" t="s">
        <v>670</v>
      </c>
      <c r="L24" s="14">
        <v>0</v>
      </c>
      <c r="M24" s="14">
        <v>2</v>
      </c>
      <c r="N24" s="14">
        <v>0</v>
      </c>
      <c r="O24" s="14">
        <v>0</v>
      </c>
      <c r="P24" s="190" t="s">
        <v>903</v>
      </c>
      <c r="Q24" s="190" t="s">
        <v>903</v>
      </c>
      <c r="R24" s="190" t="s">
        <v>903</v>
      </c>
      <c r="S24" s="190" t="s">
        <v>903</v>
      </c>
      <c r="T24" s="190" t="s">
        <v>903</v>
      </c>
    </row>
    <row r="25" spans="1:20" x14ac:dyDescent="0.25">
      <c r="A25" t="s">
        <v>51</v>
      </c>
      <c r="B25" t="s">
        <v>210</v>
      </c>
      <c r="C25" t="s">
        <v>211</v>
      </c>
      <c r="D25">
        <v>100</v>
      </c>
      <c r="E25">
        <v>0</v>
      </c>
      <c r="F25">
        <v>100</v>
      </c>
      <c r="H25" s="14">
        <v>0</v>
      </c>
      <c r="I25" s="14" t="s">
        <v>643</v>
      </c>
      <c r="J25" s="14" t="s">
        <v>423</v>
      </c>
      <c r="K25" s="14" t="s">
        <v>670</v>
      </c>
      <c r="L25" s="14">
        <v>0</v>
      </c>
      <c r="M25" s="14">
        <v>2</v>
      </c>
      <c r="N25" s="14">
        <v>0</v>
      </c>
      <c r="O25" s="14">
        <v>0</v>
      </c>
      <c r="P25" s="190" t="s">
        <v>903</v>
      </c>
      <c r="Q25" s="190" t="s">
        <v>903</v>
      </c>
      <c r="R25" s="190" t="s">
        <v>903</v>
      </c>
      <c r="S25" s="190" t="s">
        <v>903</v>
      </c>
      <c r="T25" s="190" t="s">
        <v>903</v>
      </c>
    </row>
    <row r="26" spans="1:20" x14ac:dyDescent="0.25">
      <c r="A26" t="s">
        <v>51</v>
      </c>
      <c r="B26" t="s">
        <v>212</v>
      </c>
      <c r="C26" t="s">
        <v>213</v>
      </c>
      <c r="D26">
        <v>100</v>
      </c>
      <c r="E26">
        <v>0</v>
      </c>
      <c r="F26">
        <v>100</v>
      </c>
      <c r="H26" s="14">
        <v>0</v>
      </c>
      <c r="I26" s="14" t="s">
        <v>643</v>
      </c>
      <c r="J26" s="14" t="s">
        <v>423</v>
      </c>
      <c r="K26" s="14" t="s">
        <v>670</v>
      </c>
      <c r="L26" s="14">
        <v>0</v>
      </c>
      <c r="M26" s="14">
        <v>2</v>
      </c>
      <c r="N26" s="14">
        <v>0</v>
      </c>
      <c r="O26" s="14">
        <v>0</v>
      </c>
      <c r="P26" s="190" t="s">
        <v>903</v>
      </c>
      <c r="Q26" s="190" t="s">
        <v>903</v>
      </c>
      <c r="R26" s="190" t="s">
        <v>903</v>
      </c>
      <c r="S26" s="190" t="s">
        <v>903</v>
      </c>
      <c r="T26" s="190" t="s">
        <v>903</v>
      </c>
    </row>
    <row r="27" spans="1:20" x14ac:dyDescent="0.25">
      <c r="A27" t="s">
        <v>51</v>
      </c>
      <c r="B27" t="s">
        <v>216</v>
      </c>
      <c r="C27" t="s">
        <v>217</v>
      </c>
      <c r="D27">
        <v>100</v>
      </c>
      <c r="E27">
        <v>0</v>
      </c>
      <c r="F27">
        <v>100</v>
      </c>
      <c r="H27" s="14">
        <v>0</v>
      </c>
      <c r="I27" s="14" t="s">
        <v>643</v>
      </c>
      <c r="J27" s="14" t="s">
        <v>423</v>
      </c>
      <c r="K27" s="14" t="s">
        <v>670</v>
      </c>
      <c r="L27" s="14">
        <v>0</v>
      </c>
      <c r="M27" s="14">
        <v>2</v>
      </c>
      <c r="N27" s="14">
        <v>0</v>
      </c>
      <c r="O27" s="14">
        <v>0</v>
      </c>
      <c r="P27" s="190" t="s">
        <v>903</v>
      </c>
      <c r="Q27" s="190" t="s">
        <v>903</v>
      </c>
      <c r="R27" s="190" t="s">
        <v>903</v>
      </c>
      <c r="S27" s="190" t="s">
        <v>903</v>
      </c>
      <c r="T27" s="190" t="s">
        <v>903</v>
      </c>
    </row>
    <row r="28" spans="1:20" x14ac:dyDescent="0.25">
      <c r="A28" t="s">
        <v>51</v>
      </c>
      <c r="B28" t="s">
        <v>222</v>
      </c>
      <c r="C28" t="s">
        <v>223</v>
      </c>
      <c r="D28">
        <v>100</v>
      </c>
      <c r="E28">
        <v>0</v>
      </c>
      <c r="F28">
        <v>100</v>
      </c>
      <c r="H28" s="14">
        <v>0</v>
      </c>
      <c r="I28" s="14" t="s">
        <v>643</v>
      </c>
      <c r="J28" s="14" t="s">
        <v>423</v>
      </c>
      <c r="K28" s="14" t="s">
        <v>670</v>
      </c>
      <c r="L28" s="14">
        <v>0</v>
      </c>
      <c r="M28" s="14">
        <v>2</v>
      </c>
      <c r="N28" s="14">
        <v>0</v>
      </c>
      <c r="O28" s="14">
        <v>0</v>
      </c>
      <c r="P28" s="190" t="s">
        <v>903</v>
      </c>
      <c r="Q28" s="190" t="s">
        <v>903</v>
      </c>
      <c r="R28" s="190" t="s">
        <v>903</v>
      </c>
      <c r="S28" s="190" t="s">
        <v>903</v>
      </c>
      <c r="T28" s="190" t="s">
        <v>903</v>
      </c>
    </row>
    <row r="29" spans="1:20" x14ac:dyDescent="0.25">
      <c r="A29" t="s">
        <v>51</v>
      </c>
      <c r="B29" t="s">
        <v>224</v>
      </c>
      <c r="C29" t="s">
        <v>594</v>
      </c>
      <c r="D29">
        <v>100</v>
      </c>
      <c r="E29">
        <v>0</v>
      </c>
      <c r="F29">
        <v>100</v>
      </c>
      <c r="H29" s="14">
        <v>0</v>
      </c>
      <c r="I29" s="14" t="s">
        <v>643</v>
      </c>
      <c r="J29" s="14" t="s">
        <v>423</v>
      </c>
      <c r="K29" s="14" t="s">
        <v>670</v>
      </c>
      <c r="L29" s="14">
        <v>0</v>
      </c>
      <c r="M29" s="14">
        <v>2</v>
      </c>
      <c r="N29" s="14">
        <v>0</v>
      </c>
      <c r="O29" s="14">
        <v>0</v>
      </c>
      <c r="P29" s="190" t="s">
        <v>903</v>
      </c>
      <c r="Q29" s="190" t="s">
        <v>903</v>
      </c>
      <c r="R29" s="190" t="s">
        <v>903</v>
      </c>
      <c r="S29" s="190" t="s">
        <v>903</v>
      </c>
      <c r="T29" s="190" t="s">
        <v>903</v>
      </c>
    </row>
    <row r="30" spans="1:20" x14ac:dyDescent="0.25">
      <c r="A30" t="s">
        <v>51</v>
      </c>
      <c r="B30" t="s">
        <v>225</v>
      </c>
      <c r="C30" t="s">
        <v>226</v>
      </c>
      <c r="D30">
        <v>100</v>
      </c>
      <c r="E30">
        <v>0</v>
      </c>
      <c r="F30">
        <v>100</v>
      </c>
      <c r="H30" s="14">
        <v>0</v>
      </c>
      <c r="I30" s="14" t="s">
        <v>643</v>
      </c>
      <c r="J30" s="14" t="s">
        <v>423</v>
      </c>
      <c r="K30" s="14" t="s">
        <v>670</v>
      </c>
      <c r="L30" s="14">
        <v>0</v>
      </c>
      <c r="M30" s="14">
        <v>2</v>
      </c>
      <c r="N30" s="14">
        <v>0</v>
      </c>
      <c r="O30" s="14">
        <v>0</v>
      </c>
      <c r="P30" s="190" t="s">
        <v>903</v>
      </c>
      <c r="Q30" s="190" t="s">
        <v>903</v>
      </c>
      <c r="R30" s="190" t="s">
        <v>903</v>
      </c>
      <c r="S30" s="190" t="s">
        <v>903</v>
      </c>
      <c r="T30" s="190" t="s">
        <v>903</v>
      </c>
    </row>
    <row r="31" spans="1:20" x14ac:dyDescent="0.25">
      <c r="A31" t="s">
        <v>51</v>
      </c>
      <c r="B31" t="s">
        <v>228</v>
      </c>
      <c r="C31" t="s">
        <v>444</v>
      </c>
      <c r="D31">
        <v>100</v>
      </c>
      <c r="E31">
        <v>0</v>
      </c>
      <c r="F31">
        <v>100</v>
      </c>
      <c r="H31" s="14">
        <v>0</v>
      </c>
      <c r="I31" s="14" t="s">
        <v>643</v>
      </c>
      <c r="J31" s="14" t="s">
        <v>423</v>
      </c>
      <c r="K31" s="14" t="s">
        <v>670</v>
      </c>
      <c r="L31" s="14">
        <v>0</v>
      </c>
      <c r="M31" s="14">
        <v>2</v>
      </c>
      <c r="N31" s="14">
        <v>0</v>
      </c>
      <c r="O31" s="14">
        <v>0</v>
      </c>
      <c r="P31" s="190" t="s">
        <v>903</v>
      </c>
      <c r="Q31" s="190" t="s">
        <v>903</v>
      </c>
      <c r="R31" s="190" t="s">
        <v>903</v>
      </c>
      <c r="S31" s="190" t="s">
        <v>903</v>
      </c>
      <c r="T31" s="190" t="s">
        <v>903</v>
      </c>
    </row>
    <row r="32" spans="1:20" x14ac:dyDescent="0.25">
      <c r="A32" t="s">
        <v>51</v>
      </c>
      <c r="B32" t="s">
        <v>592</v>
      </c>
      <c r="C32" t="s">
        <v>593</v>
      </c>
      <c r="D32">
        <v>100</v>
      </c>
      <c r="E32">
        <v>0</v>
      </c>
      <c r="F32">
        <v>100</v>
      </c>
      <c r="H32" s="14">
        <v>0</v>
      </c>
      <c r="I32" s="14" t="s">
        <v>643</v>
      </c>
      <c r="J32" s="14" t="s">
        <v>423</v>
      </c>
      <c r="K32" s="14" t="s">
        <v>670</v>
      </c>
      <c r="L32" s="14">
        <v>0</v>
      </c>
      <c r="M32" s="14">
        <v>2</v>
      </c>
      <c r="N32" s="14">
        <v>0</v>
      </c>
      <c r="O32" s="14">
        <v>0</v>
      </c>
      <c r="P32" s="190" t="s">
        <v>903</v>
      </c>
      <c r="Q32" s="190" t="s">
        <v>903</v>
      </c>
      <c r="R32" s="190" t="s">
        <v>903</v>
      </c>
      <c r="S32" s="190" t="s">
        <v>903</v>
      </c>
      <c r="T32" s="190" t="s">
        <v>903</v>
      </c>
    </row>
    <row r="33" spans="1:20" x14ac:dyDescent="0.25">
      <c r="A33" t="s">
        <v>51</v>
      </c>
      <c r="B33" t="s">
        <v>229</v>
      </c>
      <c r="C33" t="s">
        <v>230</v>
      </c>
      <c r="D33">
        <v>100</v>
      </c>
      <c r="E33">
        <v>0</v>
      </c>
      <c r="F33">
        <v>100</v>
      </c>
      <c r="H33" s="14">
        <v>0</v>
      </c>
      <c r="I33" s="14" t="s">
        <v>643</v>
      </c>
      <c r="J33" s="14" t="s">
        <v>423</v>
      </c>
      <c r="K33" s="14" t="s">
        <v>670</v>
      </c>
      <c r="L33" s="14">
        <v>0</v>
      </c>
      <c r="M33" s="14">
        <v>2</v>
      </c>
      <c r="N33" s="14">
        <v>0</v>
      </c>
      <c r="O33" s="14">
        <v>0</v>
      </c>
      <c r="P33" s="190" t="s">
        <v>903</v>
      </c>
      <c r="Q33" s="190" t="s">
        <v>903</v>
      </c>
      <c r="R33" s="190" t="s">
        <v>903</v>
      </c>
      <c r="S33" s="190" t="s">
        <v>903</v>
      </c>
      <c r="T33" s="190" t="s">
        <v>903</v>
      </c>
    </row>
    <row r="34" spans="1:20" x14ac:dyDescent="0.25">
      <c r="A34" t="s">
        <v>51</v>
      </c>
      <c r="B34" t="s">
        <v>311</v>
      </c>
      <c r="C34" t="s">
        <v>312</v>
      </c>
      <c r="D34">
        <v>100</v>
      </c>
      <c r="E34">
        <v>0</v>
      </c>
      <c r="F34">
        <v>100</v>
      </c>
      <c r="H34" s="14">
        <v>0</v>
      </c>
      <c r="I34" s="14" t="s">
        <v>643</v>
      </c>
      <c r="J34" s="14" t="s">
        <v>423</v>
      </c>
      <c r="K34" s="14" t="s">
        <v>670</v>
      </c>
      <c r="L34" s="14">
        <v>0</v>
      </c>
      <c r="M34" s="14">
        <v>2</v>
      </c>
      <c r="N34" s="14">
        <v>0</v>
      </c>
      <c r="O34" s="14">
        <v>0</v>
      </c>
      <c r="P34" s="190" t="s">
        <v>903</v>
      </c>
      <c r="Q34" s="190" t="s">
        <v>903</v>
      </c>
      <c r="R34" s="190" t="s">
        <v>903</v>
      </c>
      <c r="S34" s="190" t="s">
        <v>903</v>
      </c>
      <c r="T34" s="190" t="s">
        <v>903</v>
      </c>
    </row>
    <row r="35" spans="1:20" x14ac:dyDescent="0.25">
      <c r="A35" t="s">
        <v>51</v>
      </c>
      <c r="B35" t="s">
        <v>496</v>
      </c>
      <c r="C35" t="s">
        <v>497</v>
      </c>
      <c r="D35">
        <v>100</v>
      </c>
      <c r="E35">
        <v>0</v>
      </c>
      <c r="F35">
        <v>100</v>
      </c>
      <c r="H35" s="14">
        <v>0</v>
      </c>
      <c r="I35" s="14" t="s">
        <v>643</v>
      </c>
      <c r="J35" s="14" t="s">
        <v>423</v>
      </c>
      <c r="K35" s="14" t="s">
        <v>670</v>
      </c>
      <c r="L35" s="14">
        <v>0</v>
      </c>
      <c r="M35" s="14">
        <v>2</v>
      </c>
      <c r="N35" s="14">
        <v>0</v>
      </c>
      <c r="O35" s="14">
        <v>0</v>
      </c>
      <c r="P35" s="190" t="s">
        <v>903</v>
      </c>
      <c r="Q35" s="190" t="s">
        <v>903</v>
      </c>
      <c r="R35" s="190" t="s">
        <v>903</v>
      </c>
      <c r="S35" s="190" t="s">
        <v>903</v>
      </c>
      <c r="T35" s="190" t="s">
        <v>903</v>
      </c>
    </row>
    <row r="36" spans="1:20" x14ac:dyDescent="0.25">
      <c r="A36" t="s">
        <v>51</v>
      </c>
      <c r="B36" t="s">
        <v>233</v>
      </c>
      <c r="C36" t="s">
        <v>234</v>
      </c>
      <c r="D36">
        <v>100</v>
      </c>
      <c r="E36">
        <v>0</v>
      </c>
      <c r="F36">
        <v>100</v>
      </c>
      <c r="H36" s="14">
        <v>0</v>
      </c>
      <c r="I36" s="14" t="s">
        <v>643</v>
      </c>
      <c r="J36" s="14" t="s">
        <v>423</v>
      </c>
      <c r="K36" s="14" t="s">
        <v>670</v>
      </c>
      <c r="L36" s="14">
        <v>0</v>
      </c>
      <c r="M36" s="14">
        <v>2</v>
      </c>
      <c r="N36" s="14">
        <v>0</v>
      </c>
      <c r="O36" s="14">
        <v>0</v>
      </c>
      <c r="P36" s="190" t="s">
        <v>903</v>
      </c>
      <c r="Q36" s="190" t="s">
        <v>903</v>
      </c>
      <c r="R36" s="190" t="s">
        <v>903</v>
      </c>
      <c r="S36" s="190" t="s">
        <v>903</v>
      </c>
      <c r="T36" s="190" t="s">
        <v>903</v>
      </c>
    </row>
    <row r="37" spans="1:20" x14ac:dyDescent="0.25">
      <c r="A37" t="s">
        <v>51</v>
      </c>
      <c r="B37" t="s">
        <v>235</v>
      </c>
      <c r="C37" t="s">
        <v>236</v>
      </c>
      <c r="D37">
        <v>100</v>
      </c>
      <c r="E37">
        <v>0</v>
      </c>
      <c r="F37">
        <v>100</v>
      </c>
      <c r="H37" s="14">
        <v>0</v>
      </c>
      <c r="I37" s="14" t="s">
        <v>643</v>
      </c>
      <c r="J37" s="14" t="s">
        <v>423</v>
      </c>
      <c r="K37" s="14" t="s">
        <v>670</v>
      </c>
      <c r="L37" s="14">
        <v>0</v>
      </c>
      <c r="M37" s="14">
        <v>2</v>
      </c>
      <c r="N37" s="14">
        <v>0</v>
      </c>
      <c r="O37" s="14">
        <v>0</v>
      </c>
      <c r="P37" s="190" t="s">
        <v>903</v>
      </c>
      <c r="Q37" s="190" t="s">
        <v>903</v>
      </c>
      <c r="R37" s="190" t="s">
        <v>903</v>
      </c>
      <c r="S37" s="190" t="s">
        <v>903</v>
      </c>
      <c r="T37" s="190" t="s">
        <v>903</v>
      </c>
    </row>
    <row r="38" spans="1:20" x14ac:dyDescent="0.25">
      <c r="A38" t="s">
        <v>51</v>
      </c>
      <c r="B38" t="s">
        <v>237</v>
      </c>
      <c r="C38" t="s">
        <v>238</v>
      </c>
      <c r="D38">
        <v>100</v>
      </c>
      <c r="E38">
        <v>0</v>
      </c>
      <c r="F38">
        <v>100</v>
      </c>
      <c r="H38" s="14">
        <v>0</v>
      </c>
      <c r="I38" s="14" t="s">
        <v>643</v>
      </c>
      <c r="J38" s="14" t="s">
        <v>423</v>
      </c>
      <c r="K38" s="14" t="s">
        <v>670</v>
      </c>
      <c r="L38" s="14">
        <v>0</v>
      </c>
      <c r="M38" s="14">
        <v>2</v>
      </c>
      <c r="N38" s="14">
        <v>0</v>
      </c>
      <c r="O38" s="14">
        <v>0</v>
      </c>
      <c r="P38" s="190" t="s">
        <v>903</v>
      </c>
      <c r="Q38" s="190" t="s">
        <v>903</v>
      </c>
      <c r="R38" s="190" t="s">
        <v>903</v>
      </c>
      <c r="S38" s="190" t="s">
        <v>903</v>
      </c>
      <c r="T38" s="190" t="s">
        <v>903</v>
      </c>
    </row>
    <row r="39" spans="1:20" x14ac:dyDescent="0.25">
      <c r="A39" t="s">
        <v>51</v>
      </c>
      <c r="B39" t="s">
        <v>239</v>
      </c>
      <c r="C39" t="s">
        <v>240</v>
      </c>
      <c r="D39">
        <v>100</v>
      </c>
      <c r="E39">
        <v>0</v>
      </c>
      <c r="F39">
        <v>100</v>
      </c>
      <c r="H39" s="14">
        <v>0</v>
      </c>
      <c r="I39" s="14" t="s">
        <v>643</v>
      </c>
      <c r="J39" s="14" t="s">
        <v>423</v>
      </c>
      <c r="K39" s="14" t="s">
        <v>670</v>
      </c>
      <c r="L39" s="14">
        <v>0</v>
      </c>
      <c r="M39" s="14">
        <v>2</v>
      </c>
      <c r="N39" s="14">
        <v>0</v>
      </c>
      <c r="O39" s="14">
        <v>0</v>
      </c>
      <c r="P39" s="190" t="s">
        <v>903</v>
      </c>
      <c r="Q39" s="190" t="s">
        <v>903</v>
      </c>
      <c r="R39" s="190" t="s">
        <v>903</v>
      </c>
      <c r="S39" s="190" t="s">
        <v>903</v>
      </c>
      <c r="T39" s="190" t="s">
        <v>903</v>
      </c>
    </row>
    <row r="40" spans="1:20" x14ac:dyDescent="0.25">
      <c r="A40" t="s">
        <v>51</v>
      </c>
      <c r="B40" t="s">
        <v>241</v>
      </c>
      <c r="C40" t="s">
        <v>242</v>
      </c>
      <c r="D40">
        <v>100</v>
      </c>
      <c r="E40">
        <v>0</v>
      </c>
      <c r="F40">
        <v>100</v>
      </c>
      <c r="H40" s="14">
        <v>0</v>
      </c>
      <c r="I40" s="14" t="s">
        <v>643</v>
      </c>
      <c r="J40" s="14" t="s">
        <v>423</v>
      </c>
      <c r="K40" s="14" t="s">
        <v>670</v>
      </c>
      <c r="L40" s="14">
        <v>0</v>
      </c>
      <c r="M40" s="14">
        <v>2</v>
      </c>
      <c r="N40" s="14">
        <v>0</v>
      </c>
      <c r="O40" s="14">
        <v>0</v>
      </c>
      <c r="P40" s="190" t="s">
        <v>903</v>
      </c>
      <c r="Q40" s="190" t="s">
        <v>903</v>
      </c>
      <c r="R40" s="190" t="s">
        <v>903</v>
      </c>
      <c r="S40" s="190" t="s">
        <v>903</v>
      </c>
      <c r="T40" s="190" t="s">
        <v>903</v>
      </c>
    </row>
    <row r="41" spans="1:20" x14ac:dyDescent="0.25">
      <c r="A41" t="s">
        <v>51</v>
      </c>
      <c r="B41" t="s">
        <v>588</v>
      </c>
      <c r="C41" t="s">
        <v>589</v>
      </c>
      <c r="D41">
        <v>100</v>
      </c>
      <c r="E41">
        <v>0</v>
      </c>
      <c r="F41">
        <v>100</v>
      </c>
      <c r="G41" t="s">
        <v>128</v>
      </c>
      <c r="H41" s="14">
        <v>0</v>
      </c>
      <c r="I41" s="14" t="s">
        <v>643</v>
      </c>
      <c r="J41" s="14" t="s">
        <v>423</v>
      </c>
      <c r="K41" s="14" t="s">
        <v>670</v>
      </c>
      <c r="L41" s="14">
        <v>0</v>
      </c>
      <c r="M41" s="14">
        <v>2</v>
      </c>
      <c r="N41" s="14">
        <v>0</v>
      </c>
      <c r="O41" s="14">
        <v>0</v>
      </c>
      <c r="P41" s="190" t="s">
        <v>903</v>
      </c>
      <c r="Q41" s="190" t="s">
        <v>903</v>
      </c>
      <c r="R41" s="190" t="s">
        <v>903</v>
      </c>
      <c r="S41" s="190" t="s">
        <v>903</v>
      </c>
      <c r="T41" s="190" t="s">
        <v>903</v>
      </c>
    </row>
    <row r="42" spans="1:20" x14ac:dyDescent="0.25">
      <c r="A42" t="s">
        <v>51</v>
      </c>
      <c r="B42" t="s">
        <v>243</v>
      </c>
      <c r="C42" t="s">
        <v>244</v>
      </c>
      <c r="D42">
        <v>100</v>
      </c>
      <c r="E42">
        <v>0</v>
      </c>
      <c r="F42">
        <v>100</v>
      </c>
      <c r="H42" s="14">
        <v>0</v>
      </c>
      <c r="I42" s="14" t="s">
        <v>643</v>
      </c>
      <c r="J42" s="14" t="s">
        <v>423</v>
      </c>
      <c r="K42" s="14" t="s">
        <v>670</v>
      </c>
      <c r="L42" s="14">
        <v>0</v>
      </c>
      <c r="M42" s="14">
        <v>2</v>
      </c>
      <c r="N42" s="14">
        <v>0</v>
      </c>
      <c r="O42" s="14">
        <v>0</v>
      </c>
      <c r="P42" s="190" t="s">
        <v>903</v>
      </c>
      <c r="Q42" s="190" t="s">
        <v>903</v>
      </c>
      <c r="R42" s="190" t="s">
        <v>903</v>
      </c>
      <c r="S42" s="190" t="s">
        <v>903</v>
      </c>
      <c r="T42" s="190" t="s">
        <v>903</v>
      </c>
    </row>
    <row r="43" spans="1:20" x14ac:dyDescent="0.25">
      <c r="A43" t="s">
        <v>51</v>
      </c>
      <c r="B43" t="s">
        <v>245</v>
      </c>
      <c r="C43" t="s">
        <v>246</v>
      </c>
      <c r="D43">
        <v>100</v>
      </c>
      <c r="E43">
        <v>0</v>
      </c>
      <c r="F43">
        <v>100</v>
      </c>
      <c r="H43" s="14">
        <v>0</v>
      </c>
      <c r="I43" s="14" t="s">
        <v>643</v>
      </c>
      <c r="J43" s="14" t="s">
        <v>423</v>
      </c>
      <c r="K43" s="14" t="s">
        <v>670</v>
      </c>
      <c r="L43" s="14">
        <v>0</v>
      </c>
      <c r="M43" s="14">
        <v>2</v>
      </c>
      <c r="N43" s="14">
        <v>0</v>
      </c>
      <c r="O43" s="14">
        <v>0</v>
      </c>
      <c r="P43" s="190" t="s">
        <v>903</v>
      </c>
      <c r="Q43" s="190" t="s">
        <v>903</v>
      </c>
      <c r="R43" s="190" t="s">
        <v>903</v>
      </c>
      <c r="S43" s="190" t="s">
        <v>903</v>
      </c>
      <c r="T43" s="190" t="s">
        <v>903</v>
      </c>
    </row>
    <row r="44" spans="1:20" x14ac:dyDescent="0.25">
      <c r="A44" t="s">
        <v>51</v>
      </c>
      <c r="B44" t="s">
        <v>251</v>
      </c>
      <c r="C44" t="s">
        <v>252</v>
      </c>
      <c r="D44">
        <v>100</v>
      </c>
      <c r="E44">
        <v>0</v>
      </c>
      <c r="F44">
        <v>100</v>
      </c>
      <c r="H44" s="14">
        <v>0</v>
      </c>
      <c r="I44" s="14" t="s">
        <v>643</v>
      </c>
      <c r="J44" s="14" t="s">
        <v>423</v>
      </c>
      <c r="K44" s="14" t="s">
        <v>670</v>
      </c>
      <c r="L44" s="14">
        <v>0</v>
      </c>
      <c r="M44" s="14">
        <v>2</v>
      </c>
      <c r="N44" s="14">
        <v>0</v>
      </c>
      <c r="O44" s="14">
        <v>0</v>
      </c>
      <c r="P44" s="190" t="s">
        <v>903</v>
      </c>
      <c r="Q44" s="190" t="s">
        <v>903</v>
      </c>
      <c r="R44" s="190" t="s">
        <v>903</v>
      </c>
      <c r="S44" s="190" t="s">
        <v>903</v>
      </c>
      <c r="T44" s="190" t="s">
        <v>903</v>
      </c>
    </row>
    <row r="45" spans="1:20" x14ac:dyDescent="0.25">
      <c r="A45" t="s">
        <v>51</v>
      </c>
      <c r="B45" t="s">
        <v>255</v>
      </c>
      <c r="C45" t="s">
        <v>256</v>
      </c>
      <c r="D45">
        <v>100</v>
      </c>
      <c r="E45">
        <v>0</v>
      </c>
      <c r="F45">
        <v>100</v>
      </c>
      <c r="H45" s="14">
        <v>0</v>
      </c>
      <c r="I45" s="14" t="s">
        <v>643</v>
      </c>
      <c r="J45" s="14" t="s">
        <v>423</v>
      </c>
      <c r="K45" s="14" t="s">
        <v>670</v>
      </c>
      <c r="L45" s="14">
        <v>0</v>
      </c>
      <c r="M45" s="14">
        <v>2</v>
      </c>
      <c r="N45" s="14">
        <v>0</v>
      </c>
      <c r="O45" s="14">
        <v>0</v>
      </c>
      <c r="P45" s="190" t="s">
        <v>903</v>
      </c>
      <c r="Q45" s="190" t="s">
        <v>903</v>
      </c>
      <c r="R45" s="190" t="s">
        <v>903</v>
      </c>
      <c r="S45" s="190" t="s">
        <v>903</v>
      </c>
      <c r="T45" s="190" t="s">
        <v>903</v>
      </c>
    </row>
    <row r="46" spans="1:20" x14ac:dyDescent="0.25">
      <c r="A46" t="s">
        <v>51</v>
      </c>
      <c r="B46" t="s">
        <v>257</v>
      </c>
      <c r="C46" t="s">
        <v>258</v>
      </c>
      <c r="D46">
        <v>100</v>
      </c>
      <c r="E46">
        <v>0</v>
      </c>
      <c r="F46">
        <v>100</v>
      </c>
      <c r="G46" t="s">
        <v>128</v>
      </c>
      <c r="H46" s="14">
        <v>0</v>
      </c>
      <c r="I46" s="14" t="s">
        <v>643</v>
      </c>
      <c r="J46" s="14" t="s">
        <v>423</v>
      </c>
      <c r="K46" s="14" t="s">
        <v>670</v>
      </c>
      <c r="L46" s="14">
        <v>0</v>
      </c>
      <c r="M46" s="14">
        <v>2</v>
      </c>
      <c r="N46" s="14">
        <v>0</v>
      </c>
      <c r="O46" s="14">
        <v>0</v>
      </c>
      <c r="P46" s="190" t="s">
        <v>903</v>
      </c>
      <c r="Q46" s="190" t="s">
        <v>903</v>
      </c>
      <c r="R46" s="190" t="s">
        <v>903</v>
      </c>
      <c r="S46" s="190" t="s">
        <v>903</v>
      </c>
      <c r="T46" s="190" t="s">
        <v>903</v>
      </c>
    </row>
    <row r="47" spans="1:20" x14ac:dyDescent="0.25">
      <c r="A47" t="s">
        <v>51</v>
      </c>
      <c r="B47" t="s">
        <v>259</v>
      </c>
      <c r="C47" t="s">
        <v>260</v>
      </c>
      <c r="D47">
        <v>100</v>
      </c>
      <c r="E47">
        <v>0</v>
      </c>
      <c r="F47">
        <v>100</v>
      </c>
      <c r="H47" s="14">
        <v>0</v>
      </c>
      <c r="I47" s="14" t="s">
        <v>643</v>
      </c>
      <c r="J47" s="14" t="s">
        <v>423</v>
      </c>
      <c r="K47" s="14" t="s">
        <v>670</v>
      </c>
      <c r="L47" s="14">
        <v>0</v>
      </c>
      <c r="M47" s="14">
        <v>2</v>
      </c>
      <c r="N47" s="14">
        <v>0</v>
      </c>
      <c r="O47" s="14">
        <v>0</v>
      </c>
      <c r="P47" s="190" t="s">
        <v>903</v>
      </c>
      <c r="Q47" s="190" t="s">
        <v>903</v>
      </c>
      <c r="R47" s="190" t="s">
        <v>903</v>
      </c>
      <c r="S47" s="190" t="s">
        <v>903</v>
      </c>
      <c r="T47" s="190" t="s">
        <v>903</v>
      </c>
    </row>
    <row r="48" spans="1:20" x14ac:dyDescent="0.25">
      <c r="A48" t="s">
        <v>51</v>
      </c>
      <c r="B48" t="s">
        <v>261</v>
      </c>
      <c r="C48" t="s">
        <v>262</v>
      </c>
      <c r="D48">
        <v>100</v>
      </c>
      <c r="E48">
        <v>0</v>
      </c>
      <c r="F48">
        <v>100</v>
      </c>
      <c r="H48" s="14">
        <v>0</v>
      </c>
      <c r="I48" s="14" t="s">
        <v>643</v>
      </c>
      <c r="J48" s="14" t="s">
        <v>423</v>
      </c>
      <c r="K48" s="14" t="s">
        <v>670</v>
      </c>
      <c r="L48" s="14">
        <v>0</v>
      </c>
      <c r="M48" s="14">
        <v>2</v>
      </c>
      <c r="N48" s="14">
        <v>0</v>
      </c>
      <c r="O48" s="14">
        <v>0</v>
      </c>
      <c r="P48" s="190" t="s">
        <v>903</v>
      </c>
      <c r="Q48" s="190" t="s">
        <v>903</v>
      </c>
      <c r="R48" s="190" t="s">
        <v>903</v>
      </c>
      <c r="S48" s="190" t="s">
        <v>903</v>
      </c>
      <c r="T48" s="190" t="s">
        <v>903</v>
      </c>
    </row>
    <row r="49" spans="1:20" x14ac:dyDescent="0.25">
      <c r="A49" t="s">
        <v>51</v>
      </c>
      <c r="B49" t="s">
        <v>263</v>
      </c>
      <c r="C49" t="s">
        <v>264</v>
      </c>
      <c r="D49">
        <v>100</v>
      </c>
      <c r="E49">
        <v>0</v>
      </c>
      <c r="F49">
        <v>100</v>
      </c>
      <c r="H49" s="14">
        <v>0</v>
      </c>
      <c r="I49" s="14" t="s">
        <v>643</v>
      </c>
      <c r="J49" s="14" t="s">
        <v>423</v>
      </c>
      <c r="K49" s="14" t="s">
        <v>670</v>
      </c>
      <c r="L49" s="14">
        <v>0</v>
      </c>
      <c r="M49" s="14">
        <v>2</v>
      </c>
      <c r="N49" s="14">
        <v>0</v>
      </c>
      <c r="O49" s="14">
        <v>0</v>
      </c>
      <c r="P49" s="190" t="s">
        <v>903</v>
      </c>
      <c r="Q49" s="190" t="s">
        <v>903</v>
      </c>
      <c r="R49" s="190" t="s">
        <v>903</v>
      </c>
      <c r="S49" s="190" t="s">
        <v>903</v>
      </c>
      <c r="T49" s="190" t="s">
        <v>903</v>
      </c>
    </row>
    <row r="50" spans="1:20" x14ac:dyDescent="0.25">
      <c r="A50" t="s">
        <v>51</v>
      </c>
      <c r="B50" t="s">
        <v>265</v>
      </c>
      <c r="C50" t="s">
        <v>266</v>
      </c>
      <c r="D50">
        <v>100</v>
      </c>
      <c r="E50">
        <v>0</v>
      </c>
      <c r="F50">
        <v>100</v>
      </c>
      <c r="H50" s="14">
        <v>0</v>
      </c>
      <c r="I50" s="14" t="s">
        <v>643</v>
      </c>
      <c r="J50" s="14" t="s">
        <v>423</v>
      </c>
      <c r="K50" s="14" t="s">
        <v>670</v>
      </c>
      <c r="L50" s="14">
        <v>0</v>
      </c>
      <c r="M50" s="14">
        <v>2</v>
      </c>
      <c r="N50" s="14">
        <v>0</v>
      </c>
      <c r="O50" s="14">
        <v>0</v>
      </c>
      <c r="P50" s="190" t="s">
        <v>903</v>
      </c>
      <c r="Q50" s="190" t="s">
        <v>903</v>
      </c>
      <c r="R50" s="190" t="s">
        <v>903</v>
      </c>
      <c r="S50" s="190" t="s">
        <v>903</v>
      </c>
      <c r="T50" s="190" t="s">
        <v>903</v>
      </c>
    </row>
    <row r="51" spans="1:20" x14ac:dyDescent="0.25">
      <c r="A51" t="s">
        <v>51</v>
      </c>
      <c r="B51" t="s">
        <v>267</v>
      </c>
      <c r="C51" t="s">
        <v>268</v>
      </c>
      <c r="D51">
        <v>100</v>
      </c>
      <c r="E51">
        <v>0</v>
      </c>
      <c r="F51">
        <v>100</v>
      </c>
      <c r="H51" s="14">
        <v>0</v>
      </c>
      <c r="I51" s="14" t="s">
        <v>643</v>
      </c>
      <c r="J51" s="14" t="s">
        <v>423</v>
      </c>
      <c r="K51" s="14" t="s">
        <v>670</v>
      </c>
      <c r="L51" s="14">
        <v>0</v>
      </c>
      <c r="M51" s="14">
        <v>2</v>
      </c>
      <c r="N51" s="14">
        <v>0</v>
      </c>
      <c r="O51" s="14">
        <v>0</v>
      </c>
      <c r="P51" s="190" t="s">
        <v>903</v>
      </c>
      <c r="Q51" s="190" t="s">
        <v>903</v>
      </c>
      <c r="R51" s="190" t="s">
        <v>903</v>
      </c>
      <c r="S51" s="190" t="s">
        <v>903</v>
      </c>
      <c r="T51" s="190" t="s">
        <v>903</v>
      </c>
    </row>
    <row r="52" spans="1:20" x14ac:dyDescent="0.25">
      <c r="A52" t="s">
        <v>51</v>
      </c>
      <c r="B52" t="s">
        <v>269</v>
      </c>
      <c r="C52" t="s">
        <v>270</v>
      </c>
      <c r="D52">
        <v>100</v>
      </c>
      <c r="E52">
        <v>0</v>
      </c>
      <c r="F52">
        <v>100</v>
      </c>
      <c r="H52" s="14">
        <v>0</v>
      </c>
      <c r="I52" s="14" t="s">
        <v>643</v>
      </c>
      <c r="J52" s="14" t="s">
        <v>423</v>
      </c>
      <c r="K52" s="14" t="s">
        <v>670</v>
      </c>
      <c r="L52" s="14">
        <v>0</v>
      </c>
      <c r="M52" s="14">
        <v>2</v>
      </c>
      <c r="N52" s="14">
        <v>0</v>
      </c>
      <c r="O52" s="14">
        <v>0</v>
      </c>
      <c r="P52" s="190" t="s">
        <v>903</v>
      </c>
      <c r="Q52" s="190" t="s">
        <v>903</v>
      </c>
      <c r="R52" s="190" t="s">
        <v>903</v>
      </c>
      <c r="S52" s="190" t="s">
        <v>903</v>
      </c>
      <c r="T52" s="190" t="s">
        <v>903</v>
      </c>
    </row>
    <row r="53" spans="1:20" x14ac:dyDescent="0.25">
      <c r="A53" t="s">
        <v>51</v>
      </c>
      <c r="B53" t="s">
        <v>271</v>
      </c>
      <c r="C53" t="s">
        <v>272</v>
      </c>
      <c r="D53">
        <v>100</v>
      </c>
      <c r="E53">
        <v>0</v>
      </c>
      <c r="F53">
        <v>100</v>
      </c>
      <c r="H53" s="14">
        <v>0</v>
      </c>
      <c r="I53" s="14" t="s">
        <v>643</v>
      </c>
      <c r="J53" s="14" t="s">
        <v>423</v>
      </c>
      <c r="K53" s="14" t="s">
        <v>670</v>
      </c>
      <c r="L53" s="14">
        <v>0</v>
      </c>
      <c r="M53" s="14">
        <v>2</v>
      </c>
      <c r="N53" s="14">
        <v>0</v>
      </c>
      <c r="O53" s="14">
        <v>0</v>
      </c>
      <c r="P53" s="190" t="s">
        <v>903</v>
      </c>
      <c r="Q53" s="190" t="s">
        <v>903</v>
      </c>
      <c r="R53" s="190" t="s">
        <v>903</v>
      </c>
      <c r="S53" s="190" t="s">
        <v>903</v>
      </c>
      <c r="T53" s="190" t="s">
        <v>903</v>
      </c>
    </row>
    <row r="54" spans="1:20" x14ac:dyDescent="0.25">
      <c r="A54" t="s">
        <v>51</v>
      </c>
      <c r="B54" t="s">
        <v>273</v>
      </c>
      <c r="C54" t="s">
        <v>274</v>
      </c>
      <c r="D54">
        <v>100</v>
      </c>
      <c r="E54">
        <v>0</v>
      </c>
      <c r="F54">
        <v>100</v>
      </c>
      <c r="H54" s="14">
        <v>0</v>
      </c>
      <c r="I54" s="14" t="s">
        <v>643</v>
      </c>
      <c r="J54" s="14" t="s">
        <v>423</v>
      </c>
      <c r="K54" s="14" t="s">
        <v>670</v>
      </c>
      <c r="L54" s="14">
        <v>0</v>
      </c>
      <c r="M54" s="14">
        <v>2</v>
      </c>
      <c r="N54" s="14">
        <v>0</v>
      </c>
      <c r="O54" s="14">
        <v>0</v>
      </c>
      <c r="P54" s="190" t="s">
        <v>903</v>
      </c>
      <c r="Q54" s="190" t="s">
        <v>903</v>
      </c>
      <c r="R54" s="190" t="s">
        <v>903</v>
      </c>
      <c r="S54" s="190" t="s">
        <v>903</v>
      </c>
      <c r="T54" s="190" t="s">
        <v>903</v>
      </c>
    </row>
    <row r="55" spans="1:20" x14ac:dyDescent="0.25">
      <c r="A55" t="s">
        <v>51</v>
      </c>
      <c r="B55" t="s">
        <v>275</v>
      </c>
      <c r="C55" t="s">
        <v>276</v>
      </c>
      <c r="D55">
        <v>100</v>
      </c>
      <c r="E55">
        <v>0</v>
      </c>
      <c r="F55">
        <v>100</v>
      </c>
      <c r="H55" s="14">
        <v>0</v>
      </c>
      <c r="I55" s="14" t="s">
        <v>643</v>
      </c>
      <c r="J55" s="14" t="s">
        <v>423</v>
      </c>
      <c r="K55" s="14" t="s">
        <v>670</v>
      </c>
      <c r="L55" s="14">
        <v>0</v>
      </c>
      <c r="M55" s="14">
        <v>2</v>
      </c>
      <c r="N55" s="14">
        <v>0</v>
      </c>
      <c r="O55" s="14">
        <v>0</v>
      </c>
      <c r="P55" s="190" t="s">
        <v>903</v>
      </c>
      <c r="Q55" s="190" t="s">
        <v>903</v>
      </c>
      <c r="R55" s="190" t="s">
        <v>903</v>
      </c>
      <c r="S55" s="190" t="s">
        <v>903</v>
      </c>
      <c r="T55" s="190" t="s">
        <v>903</v>
      </c>
    </row>
    <row r="56" spans="1:20" x14ac:dyDescent="0.25">
      <c r="A56" t="s">
        <v>51</v>
      </c>
      <c r="B56" t="s">
        <v>590</v>
      </c>
      <c r="C56" t="s">
        <v>591</v>
      </c>
      <c r="D56">
        <v>100</v>
      </c>
      <c r="E56">
        <v>0</v>
      </c>
      <c r="F56">
        <v>100</v>
      </c>
      <c r="G56" t="s">
        <v>128</v>
      </c>
      <c r="H56" s="14">
        <v>0</v>
      </c>
      <c r="I56" s="14" t="s">
        <v>643</v>
      </c>
      <c r="J56" s="14" t="s">
        <v>423</v>
      </c>
      <c r="K56" s="14" t="s">
        <v>670</v>
      </c>
      <c r="L56" s="14">
        <v>0</v>
      </c>
      <c r="M56" s="14">
        <v>2</v>
      </c>
      <c r="N56" s="14">
        <v>0</v>
      </c>
      <c r="O56" s="14">
        <v>0</v>
      </c>
      <c r="P56" s="190" t="s">
        <v>903</v>
      </c>
      <c r="Q56" s="190" t="s">
        <v>903</v>
      </c>
      <c r="R56" s="190" t="s">
        <v>903</v>
      </c>
      <c r="S56" s="190" t="s">
        <v>903</v>
      </c>
      <c r="T56" s="190" t="s">
        <v>903</v>
      </c>
    </row>
    <row r="57" spans="1:20" x14ac:dyDescent="0.25">
      <c r="A57" t="s">
        <v>51</v>
      </c>
      <c r="B57" t="s">
        <v>313</v>
      </c>
      <c r="C57" t="s">
        <v>314</v>
      </c>
      <c r="D57">
        <v>100</v>
      </c>
      <c r="E57">
        <v>0</v>
      </c>
      <c r="F57">
        <v>100</v>
      </c>
      <c r="H57" s="14">
        <v>0</v>
      </c>
      <c r="I57" s="14" t="s">
        <v>643</v>
      </c>
      <c r="J57" s="14" t="s">
        <v>423</v>
      </c>
      <c r="K57" s="14" t="s">
        <v>670</v>
      </c>
      <c r="L57" s="14">
        <v>0</v>
      </c>
      <c r="M57" s="14">
        <v>2</v>
      </c>
      <c r="N57" s="14">
        <v>0</v>
      </c>
      <c r="O57" s="14">
        <v>0</v>
      </c>
      <c r="P57" s="190" t="s">
        <v>903</v>
      </c>
      <c r="Q57" s="190" t="s">
        <v>903</v>
      </c>
      <c r="R57" s="190" t="s">
        <v>903</v>
      </c>
      <c r="S57" s="190" t="s">
        <v>903</v>
      </c>
      <c r="T57" s="190" t="s">
        <v>903</v>
      </c>
    </row>
    <row r="58" spans="1:20" x14ac:dyDescent="0.25">
      <c r="A58" t="s">
        <v>51</v>
      </c>
      <c r="B58" t="s">
        <v>277</v>
      </c>
      <c r="C58" t="s">
        <v>278</v>
      </c>
      <c r="D58">
        <v>100</v>
      </c>
      <c r="E58">
        <v>0</v>
      </c>
      <c r="F58">
        <v>100</v>
      </c>
      <c r="G58" t="s">
        <v>128</v>
      </c>
      <c r="H58" s="14">
        <v>0</v>
      </c>
      <c r="I58" s="14" t="s">
        <v>643</v>
      </c>
      <c r="J58" s="14" t="s">
        <v>423</v>
      </c>
      <c r="K58" s="14" t="s">
        <v>670</v>
      </c>
      <c r="L58" s="14">
        <v>0</v>
      </c>
      <c r="M58" s="14">
        <v>2</v>
      </c>
      <c r="N58" s="14">
        <v>0</v>
      </c>
      <c r="O58" s="14">
        <v>0</v>
      </c>
      <c r="P58" s="190" t="s">
        <v>903</v>
      </c>
      <c r="Q58" s="190" t="s">
        <v>903</v>
      </c>
      <c r="R58" s="190" t="s">
        <v>903</v>
      </c>
      <c r="S58" s="190" t="s">
        <v>903</v>
      </c>
      <c r="T58" s="190" t="s">
        <v>903</v>
      </c>
    </row>
    <row r="59" spans="1:20" x14ac:dyDescent="0.25">
      <c r="A59" t="s">
        <v>51</v>
      </c>
      <c r="B59" t="s">
        <v>281</v>
      </c>
      <c r="C59" t="s">
        <v>282</v>
      </c>
      <c r="D59">
        <v>100</v>
      </c>
      <c r="E59">
        <v>0</v>
      </c>
      <c r="F59">
        <v>100</v>
      </c>
      <c r="H59" s="14">
        <v>0</v>
      </c>
      <c r="I59" s="14" t="s">
        <v>643</v>
      </c>
      <c r="J59" s="14" t="s">
        <v>423</v>
      </c>
      <c r="K59" s="14" t="s">
        <v>670</v>
      </c>
      <c r="L59" s="14">
        <v>0</v>
      </c>
      <c r="M59" s="14">
        <v>2</v>
      </c>
      <c r="N59" s="14">
        <v>0</v>
      </c>
      <c r="O59" s="14">
        <v>0</v>
      </c>
      <c r="P59" s="190" t="s">
        <v>903</v>
      </c>
      <c r="Q59" s="190" t="s">
        <v>903</v>
      </c>
      <c r="R59" s="190" t="s">
        <v>903</v>
      </c>
      <c r="S59" s="190" t="s">
        <v>903</v>
      </c>
      <c r="T59" s="190" t="s">
        <v>903</v>
      </c>
    </row>
    <row r="60" spans="1:20" x14ac:dyDescent="0.25">
      <c r="A60" t="s">
        <v>51</v>
      </c>
      <c r="B60" t="s">
        <v>285</v>
      </c>
      <c r="C60" t="s">
        <v>286</v>
      </c>
      <c r="D60">
        <v>100</v>
      </c>
      <c r="E60">
        <v>0</v>
      </c>
      <c r="F60">
        <v>100</v>
      </c>
      <c r="H60" s="14">
        <v>0</v>
      </c>
      <c r="I60" s="14" t="s">
        <v>643</v>
      </c>
      <c r="J60" s="14" t="s">
        <v>423</v>
      </c>
      <c r="K60" s="14" t="s">
        <v>670</v>
      </c>
      <c r="L60" s="14">
        <v>0</v>
      </c>
      <c r="M60" s="14">
        <v>2</v>
      </c>
      <c r="N60" s="14">
        <v>0</v>
      </c>
      <c r="O60" s="14">
        <v>0</v>
      </c>
      <c r="P60" s="190" t="s">
        <v>903</v>
      </c>
      <c r="Q60" s="190" t="s">
        <v>903</v>
      </c>
      <c r="R60" s="190" t="s">
        <v>903</v>
      </c>
      <c r="S60" s="190" t="s">
        <v>903</v>
      </c>
      <c r="T60" s="190" t="s">
        <v>903</v>
      </c>
    </row>
    <row r="61" spans="1:20" x14ac:dyDescent="0.25">
      <c r="A61" t="s">
        <v>51</v>
      </c>
      <c r="B61" t="s">
        <v>287</v>
      </c>
      <c r="C61" t="s">
        <v>288</v>
      </c>
      <c r="D61">
        <v>100</v>
      </c>
      <c r="E61">
        <v>0</v>
      </c>
      <c r="F61">
        <v>100</v>
      </c>
      <c r="H61" s="14">
        <v>0</v>
      </c>
      <c r="I61" s="14" t="s">
        <v>643</v>
      </c>
      <c r="J61" s="14" t="s">
        <v>423</v>
      </c>
      <c r="K61" s="14" t="s">
        <v>670</v>
      </c>
      <c r="L61" s="14">
        <v>0</v>
      </c>
      <c r="M61" s="14">
        <v>2</v>
      </c>
      <c r="N61" s="14">
        <v>0</v>
      </c>
      <c r="O61" s="14">
        <v>0</v>
      </c>
      <c r="P61" s="190" t="s">
        <v>903</v>
      </c>
      <c r="Q61" s="190" t="s">
        <v>903</v>
      </c>
      <c r="R61" s="190" t="s">
        <v>903</v>
      </c>
      <c r="S61" s="190" t="s">
        <v>903</v>
      </c>
      <c r="T61" s="190" t="s">
        <v>903</v>
      </c>
    </row>
    <row r="62" spans="1:20" x14ac:dyDescent="0.25">
      <c r="A62" t="s">
        <v>51</v>
      </c>
      <c r="B62" t="s">
        <v>289</v>
      </c>
      <c r="C62" t="s">
        <v>290</v>
      </c>
      <c r="D62">
        <v>100</v>
      </c>
      <c r="E62">
        <v>0</v>
      </c>
      <c r="F62">
        <v>100</v>
      </c>
      <c r="H62" s="14">
        <v>0</v>
      </c>
      <c r="I62" s="14" t="s">
        <v>643</v>
      </c>
      <c r="J62" s="14" t="s">
        <v>423</v>
      </c>
      <c r="K62" s="14" t="s">
        <v>670</v>
      </c>
      <c r="L62" s="14">
        <v>0</v>
      </c>
      <c r="M62" s="14">
        <v>2</v>
      </c>
      <c r="N62" s="14">
        <v>0</v>
      </c>
      <c r="O62" s="14">
        <v>0</v>
      </c>
      <c r="P62" s="190" t="s">
        <v>903</v>
      </c>
      <c r="Q62" s="190" t="s">
        <v>903</v>
      </c>
      <c r="R62" s="190" t="s">
        <v>903</v>
      </c>
      <c r="S62" s="190" t="s">
        <v>903</v>
      </c>
      <c r="T62" s="190" t="s">
        <v>903</v>
      </c>
    </row>
    <row r="63" spans="1:20" x14ac:dyDescent="0.25">
      <c r="A63" t="s">
        <v>51</v>
      </c>
      <c r="B63" t="s">
        <v>315</v>
      </c>
      <c r="C63" t="s">
        <v>316</v>
      </c>
      <c r="D63">
        <v>100</v>
      </c>
      <c r="E63">
        <v>0</v>
      </c>
      <c r="F63">
        <v>100</v>
      </c>
      <c r="H63" s="14">
        <v>0</v>
      </c>
      <c r="I63" s="14" t="s">
        <v>643</v>
      </c>
      <c r="J63" s="14" t="s">
        <v>423</v>
      </c>
      <c r="K63" s="14" t="s">
        <v>670</v>
      </c>
      <c r="L63" s="14">
        <v>0</v>
      </c>
      <c r="M63" s="14">
        <v>2</v>
      </c>
      <c r="N63" s="14">
        <v>0</v>
      </c>
      <c r="O63" s="14">
        <v>0</v>
      </c>
      <c r="P63" s="190" t="s">
        <v>903</v>
      </c>
      <c r="Q63" s="190" t="s">
        <v>903</v>
      </c>
      <c r="R63" s="190" t="s">
        <v>903</v>
      </c>
      <c r="S63" s="190" t="s">
        <v>903</v>
      </c>
      <c r="T63" s="190" t="s">
        <v>903</v>
      </c>
    </row>
    <row r="64" spans="1:20" x14ac:dyDescent="0.25">
      <c r="A64" t="s">
        <v>51</v>
      </c>
      <c r="B64" t="s">
        <v>327</v>
      </c>
      <c r="C64" t="s">
        <v>328</v>
      </c>
      <c r="D64">
        <v>100</v>
      </c>
      <c r="E64">
        <v>0</v>
      </c>
      <c r="F64">
        <v>100</v>
      </c>
      <c r="H64" s="14">
        <v>0</v>
      </c>
      <c r="I64" s="14" t="s">
        <v>643</v>
      </c>
      <c r="J64" s="14" t="s">
        <v>423</v>
      </c>
      <c r="K64" s="14" t="s">
        <v>670</v>
      </c>
      <c r="L64" s="14">
        <v>0</v>
      </c>
      <c r="M64" s="14">
        <v>2</v>
      </c>
      <c r="N64" s="14">
        <v>0</v>
      </c>
      <c r="O64" s="14">
        <v>0</v>
      </c>
      <c r="P64" s="190" t="s">
        <v>903</v>
      </c>
      <c r="Q64" s="190" t="s">
        <v>903</v>
      </c>
      <c r="R64" s="190" t="s">
        <v>903</v>
      </c>
      <c r="S64" s="190" t="s">
        <v>903</v>
      </c>
      <c r="T64" s="190" t="s">
        <v>903</v>
      </c>
    </row>
    <row r="65" spans="1:20" x14ac:dyDescent="0.25">
      <c r="A65" t="s">
        <v>51</v>
      </c>
      <c r="B65" t="s">
        <v>317</v>
      </c>
      <c r="C65" t="s">
        <v>318</v>
      </c>
      <c r="D65">
        <v>100</v>
      </c>
      <c r="E65">
        <v>0</v>
      </c>
      <c r="F65">
        <v>100</v>
      </c>
      <c r="H65" s="14">
        <v>0</v>
      </c>
      <c r="I65" s="14" t="s">
        <v>643</v>
      </c>
      <c r="J65" s="14" t="s">
        <v>423</v>
      </c>
      <c r="K65" s="14" t="s">
        <v>670</v>
      </c>
      <c r="L65" s="14">
        <v>0</v>
      </c>
      <c r="M65" s="14">
        <v>2</v>
      </c>
      <c r="N65" s="14">
        <v>0</v>
      </c>
      <c r="O65" s="14">
        <v>0</v>
      </c>
      <c r="P65" s="190" t="s">
        <v>903</v>
      </c>
      <c r="Q65" s="190" t="s">
        <v>903</v>
      </c>
      <c r="R65" s="190" t="s">
        <v>903</v>
      </c>
      <c r="S65" s="190" t="s">
        <v>903</v>
      </c>
      <c r="T65" s="190" t="s">
        <v>903</v>
      </c>
    </row>
    <row r="66" spans="1:20" x14ac:dyDescent="0.25">
      <c r="A66" t="s">
        <v>51</v>
      </c>
      <c r="B66" t="s">
        <v>319</v>
      </c>
      <c r="C66" t="s">
        <v>320</v>
      </c>
      <c r="D66">
        <v>100</v>
      </c>
      <c r="E66">
        <v>0</v>
      </c>
      <c r="F66">
        <v>100</v>
      </c>
      <c r="H66" s="14">
        <v>0</v>
      </c>
      <c r="I66" s="14" t="s">
        <v>643</v>
      </c>
      <c r="J66" s="14" t="s">
        <v>423</v>
      </c>
      <c r="K66" s="14" t="s">
        <v>670</v>
      </c>
      <c r="L66" s="14">
        <v>0</v>
      </c>
      <c r="M66" s="14">
        <v>2</v>
      </c>
      <c r="N66" s="14">
        <v>0</v>
      </c>
      <c r="O66" s="14">
        <v>0</v>
      </c>
      <c r="P66" s="190" t="s">
        <v>903</v>
      </c>
      <c r="Q66" s="190" t="s">
        <v>903</v>
      </c>
      <c r="R66" s="190" t="s">
        <v>903</v>
      </c>
      <c r="S66" s="190" t="s">
        <v>903</v>
      </c>
      <c r="T66" s="190" t="s">
        <v>903</v>
      </c>
    </row>
    <row r="67" spans="1:20" x14ac:dyDescent="0.25">
      <c r="A67" t="s">
        <v>51</v>
      </c>
      <c r="B67" t="s">
        <v>321</v>
      </c>
      <c r="C67" t="s">
        <v>322</v>
      </c>
      <c r="D67">
        <v>100</v>
      </c>
      <c r="E67">
        <v>0</v>
      </c>
      <c r="F67">
        <v>100</v>
      </c>
      <c r="H67" s="14">
        <v>0</v>
      </c>
      <c r="I67" s="14" t="s">
        <v>643</v>
      </c>
      <c r="J67" s="14" t="s">
        <v>423</v>
      </c>
      <c r="K67" s="14" t="s">
        <v>670</v>
      </c>
      <c r="L67" s="14">
        <v>0</v>
      </c>
      <c r="M67" s="14">
        <v>2</v>
      </c>
      <c r="N67" s="14">
        <v>0</v>
      </c>
      <c r="O67" s="14">
        <v>0</v>
      </c>
      <c r="P67" s="190" t="s">
        <v>903</v>
      </c>
      <c r="Q67" s="190" t="s">
        <v>903</v>
      </c>
      <c r="R67" s="190" t="s">
        <v>903</v>
      </c>
      <c r="S67" s="190" t="s">
        <v>903</v>
      </c>
      <c r="T67" s="190" t="s">
        <v>903</v>
      </c>
    </row>
    <row r="68" spans="1:20" x14ac:dyDescent="0.25">
      <c r="A68" t="s">
        <v>51</v>
      </c>
      <c r="B68" t="s">
        <v>291</v>
      </c>
      <c r="C68" t="s">
        <v>292</v>
      </c>
      <c r="D68">
        <v>100</v>
      </c>
      <c r="E68">
        <v>0</v>
      </c>
      <c r="F68">
        <v>100</v>
      </c>
      <c r="G68" t="s">
        <v>128</v>
      </c>
      <c r="H68" s="14">
        <v>0</v>
      </c>
      <c r="I68" s="14" t="s">
        <v>643</v>
      </c>
      <c r="J68" s="14" t="s">
        <v>423</v>
      </c>
      <c r="K68" s="14" t="s">
        <v>670</v>
      </c>
      <c r="L68" s="14">
        <v>0</v>
      </c>
      <c r="M68" s="14">
        <v>2</v>
      </c>
      <c r="N68" s="14">
        <v>0</v>
      </c>
      <c r="O68" s="14">
        <v>0</v>
      </c>
      <c r="P68" s="190" t="s">
        <v>903</v>
      </c>
      <c r="Q68" s="190" t="s">
        <v>903</v>
      </c>
      <c r="R68" s="190" t="s">
        <v>903</v>
      </c>
      <c r="S68" s="190" t="s">
        <v>903</v>
      </c>
      <c r="T68" s="190" t="s">
        <v>903</v>
      </c>
    </row>
    <row r="69" spans="1:20" x14ac:dyDescent="0.25">
      <c r="A69" t="s">
        <v>51</v>
      </c>
      <c r="B69" t="s">
        <v>295</v>
      </c>
      <c r="C69" t="s">
        <v>296</v>
      </c>
      <c r="D69">
        <v>100</v>
      </c>
      <c r="E69">
        <v>0</v>
      </c>
      <c r="F69">
        <v>100</v>
      </c>
      <c r="G69" t="s">
        <v>128</v>
      </c>
      <c r="H69" s="14">
        <v>0</v>
      </c>
      <c r="I69" s="14" t="s">
        <v>643</v>
      </c>
      <c r="J69" s="14" t="s">
        <v>423</v>
      </c>
      <c r="K69" s="14" t="s">
        <v>670</v>
      </c>
      <c r="L69" s="14">
        <v>0</v>
      </c>
      <c r="M69" s="14">
        <v>2</v>
      </c>
      <c r="N69" s="14">
        <v>0</v>
      </c>
      <c r="O69" s="14">
        <v>0</v>
      </c>
      <c r="P69" s="190" t="s">
        <v>903</v>
      </c>
      <c r="Q69" s="190" t="s">
        <v>903</v>
      </c>
      <c r="R69" s="190" t="s">
        <v>903</v>
      </c>
      <c r="S69" s="190" t="s">
        <v>903</v>
      </c>
      <c r="T69" s="190" t="s">
        <v>903</v>
      </c>
    </row>
    <row r="70" spans="1:20" x14ac:dyDescent="0.25">
      <c r="A70" t="s">
        <v>51</v>
      </c>
      <c r="B70" t="s">
        <v>325</v>
      </c>
      <c r="C70" t="s">
        <v>326</v>
      </c>
      <c r="D70">
        <v>100</v>
      </c>
      <c r="E70">
        <v>0</v>
      </c>
      <c r="F70">
        <v>100</v>
      </c>
      <c r="G70" t="s">
        <v>128</v>
      </c>
      <c r="H70" s="14">
        <v>0</v>
      </c>
      <c r="I70" s="14" t="s">
        <v>643</v>
      </c>
      <c r="J70" s="14" t="s">
        <v>423</v>
      </c>
      <c r="K70" s="14" t="s">
        <v>670</v>
      </c>
      <c r="L70" s="14">
        <v>0</v>
      </c>
      <c r="M70" s="14">
        <v>2</v>
      </c>
      <c r="N70" s="14">
        <v>0</v>
      </c>
      <c r="O70" s="14">
        <v>0</v>
      </c>
      <c r="P70" s="190" t="s">
        <v>903</v>
      </c>
      <c r="Q70" s="190" t="s">
        <v>903</v>
      </c>
      <c r="R70" s="190" t="s">
        <v>903</v>
      </c>
      <c r="S70" s="190" t="s">
        <v>903</v>
      </c>
      <c r="T70" s="190" t="s">
        <v>903</v>
      </c>
    </row>
    <row r="71" spans="1:20" x14ac:dyDescent="0.25">
      <c r="N71" s="15"/>
    </row>
    <row r="72" spans="1:20" x14ac:dyDescent="0.25">
      <c r="N72" s="15"/>
    </row>
  </sheetData>
  <autoFilter ref="A1:T70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CC"/>
  </sheetPr>
  <dimension ref="A1:T71"/>
  <sheetViews>
    <sheetView showGridLines="0" zoomScale="90" zoomScaleNormal="90" workbookViewId="0"/>
  </sheetViews>
  <sheetFormatPr baseColWidth="10" defaultRowHeight="15" x14ac:dyDescent="0.25"/>
  <cols>
    <col min="3" max="3" width="40" bestFit="1" customWidth="1"/>
    <col min="8" max="14" width="17.7109375" style="4" customWidth="1"/>
    <col min="15" max="15" width="41.5703125" style="4" bestFit="1" customWidth="1"/>
  </cols>
  <sheetData>
    <row r="1" spans="1:20" x14ac:dyDescent="0.25">
      <c r="A1" s="5" t="s">
        <v>121</v>
      </c>
      <c r="B1" s="5" t="s">
        <v>122</v>
      </c>
      <c r="C1" s="5" t="s">
        <v>123</v>
      </c>
      <c r="D1" s="5" t="s">
        <v>124</v>
      </c>
      <c r="E1" s="5" t="s">
        <v>125</v>
      </c>
      <c r="F1" s="5" t="s">
        <v>126</v>
      </c>
      <c r="G1" s="5" t="s">
        <v>306</v>
      </c>
      <c r="H1" s="13" t="s">
        <v>424</v>
      </c>
      <c r="I1" s="13" t="s">
        <v>426</v>
      </c>
      <c r="J1" s="13" t="s">
        <v>428</v>
      </c>
      <c r="K1" s="13" t="s">
        <v>607</v>
      </c>
      <c r="L1" s="13" t="s">
        <v>608</v>
      </c>
      <c r="M1" s="13" t="s">
        <v>425</v>
      </c>
      <c r="N1" s="13" t="s">
        <v>429</v>
      </c>
      <c r="O1" s="13" t="s">
        <v>435</v>
      </c>
      <c r="P1" s="189" t="s">
        <v>583</v>
      </c>
      <c r="Q1" s="189" t="s">
        <v>584</v>
      </c>
      <c r="R1" s="189" t="s">
        <v>585</v>
      </c>
      <c r="S1" s="189" t="s">
        <v>586</v>
      </c>
      <c r="T1" s="189" t="s">
        <v>587</v>
      </c>
    </row>
    <row r="2" spans="1:20" x14ac:dyDescent="0.25">
      <c r="A2" t="s">
        <v>51</v>
      </c>
      <c r="B2" t="s">
        <v>129</v>
      </c>
      <c r="C2" t="s">
        <v>130</v>
      </c>
      <c r="D2">
        <v>100</v>
      </c>
      <c r="E2">
        <v>0</v>
      </c>
      <c r="F2">
        <v>100</v>
      </c>
      <c r="H2" s="14">
        <v>0</v>
      </c>
      <c r="I2" s="14" t="s">
        <v>643</v>
      </c>
      <c r="J2" s="14" t="s">
        <v>423</v>
      </c>
      <c r="K2" s="14" t="s">
        <v>670</v>
      </c>
      <c r="L2" s="14">
        <v>0</v>
      </c>
      <c r="M2" s="14">
        <v>2</v>
      </c>
      <c r="N2" s="14">
        <v>0</v>
      </c>
      <c r="O2" s="14">
        <v>0</v>
      </c>
      <c r="P2" s="190" t="s">
        <v>903</v>
      </c>
      <c r="Q2" s="190" t="s">
        <v>903</v>
      </c>
      <c r="R2" s="190" t="s">
        <v>903</v>
      </c>
      <c r="S2" s="190" t="s">
        <v>903</v>
      </c>
      <c r="T2" s="190" t="s">
        <v>903</v>
      </c>
    </row>
    <row r="3" spans="1:20" x14ac:dyDescent="0.25">
      <c r="A3" t="s">
        <v>51</v>
      </c>
      <c r="B3" t="s">
        <v>131</v>
      </c>
      <c r="C3" t="s">
        <v>132</v>
      </c>
      <c r="D3">
        <v>100</v>
      </c>
      <c r="E3">
        <v>0</v>
      </c>
      <c r="F3">
        <v>100</v>
      </c>
      <c r="H3" s="14">
        <v>0</v>
      </c>
      <c r="I3" s="14" t="s">
        <v>643</v>
      </c>
      <c r="J3" s="14" t="s">
        <v>423</v>
      </c>
      <c r="K3" s="14" t="s">
        <v>670</v>
      </c>
      <c r="L3" s="14">
        <v>0</v>
      </c>
      <c r="M3" s="14">
        <v>2</v>
      </c>
      <c r="N3" s="14">
        <v>0</v>
      </c>
      <c r="O3" s="14">
        <v>0</v>
      </c>
      <c r="P3" s="190" t="s">
        <v>903</v>
      </c>
      <c r="Q3" s="190" t="s">
        <v>903</v>
      </c>
      <c r="R3" s="190" t="s">
        <v>903</v>
      </c>
      <c r="S3" s="190" t="s">
        <v>903</v>
      </c>
      <c r="T3" s="190" t="s">
        <v>903</v>
      </c>
    </row>
    <row r="4" spans="1:20" x14ac:dyDescent="0.25">
      <c r="A4" t="s">
        <v>51</v>
      </c>
      <c r="B4" t="s">
        <v>137</v>
      </c>
      <c r="C4" t="s">
        <v>138</v>
      </c>
      <c r="D4">
        <v>100</v>
      </c>
      <c r="E4">
        <v>0</v>
      </c>
      <c r="F4">
        <v>100</v>
      </c>
      <c r="H4" s="14">
        <v>0</v>
      </c>
      <c r="I4" s="14" t="s">
        <v>643</v>
      </c>
      <c r="J4" s="14" t="s">
        <v>423</v>
      </c>
      <c r="K4" s="14" t="s">
        <v>670</v>
      </c>
      <c r="L4" s="14">
        <v>0</v>
      </c>
      <c r="M4" s="14">
        <v>2</v>
      </c>
      <c r="N4" s="14">
        <v>0</v>
      </c>
      <c r="O4" s="14">
        <v>0</v>
      </c>
      <c r="P4" s="190" t="s">
        <v>903</v>
      </c>
      <c r="Q4" s="190" t="s">
        <v>903</v>
      </c>
      <c r="R4" s="190" t="s">
        <v>903</v>
      </c>
      <c r="S4" s="190" t="s">
        <v>903</v>
      </c>
      <c r="T4" s="190" t="s">
        <v>903</v>
      </c>
    </row>
    <row r="5" spans="1:20" x14ac:dyDescent="0.25">
      <c r="A5" t="s">
        <v>51</v>
      </c>
      <c r="B5" t="s">
        <v>141</v>
      </c>
      <c r="C5" t="s">
        <v>142</v>
      </c>
      <c r="D5">
        <v>100</v>
      </c>
      <c r="E5">
        <v>0</v>
      </c>
      <c r="F5">
        <v>100</v>
      </c>
      <c r="H5" s="14">
        <v>0</v>
      </c>
      <c r="I5" s="14" t="s">
        <v>643</v>
      </c>
      <c r="J5" s="14" t="s">
        <v>423</v>
      </c>
      <c r="K5" s="14" t="s">
        <v>670</v>
      </c>
      <c r="L5" s="14">
        <v>0</v>
      </c>
      <c r="M5" s="14">
        <v>2</v>
      </c>
      <c r="N5" s="14">
        <v>0</v>
      </c>
      <c r="O5" s="14">
        <v>0</v>
      </c>
      <c r="P5" s="190" t="s">
        <v>903</v>
      </c>
      <c r="Q5" s="190" t="s">
        <v>903</v>
      </c>
      <c r="R5" s="190" t="s">
        <v>903</v>
      </c>
      <c r="S5" s="190" t="s">
        <v>903</v>
      </c>
      <c r="T5" s="190" t="s">
        <v>903</v>
      </c>
    </row>
    <row r="6" spans="1:20" x14ac:dyDescent="0.25">
      <c r="A6" t="s">
        <v>51</v>
      </c>
      <c r="B6" t="s">
        <v>145</v>
      </c>
      <c r="C6" t="s">
        <v>438</v>
      </c>
      <c r="D6">
        <v>100</v>
      </c>
      <c r="E6">
        <v>0</v>
      </c>
      <c r="F6">
        <v>100</v>
      </c>
      <c r="H6" s="14">
        <v>0</v>
      </c>
      <c r="I6" s="14" t="s">
        <v>643</v>
      </c>
      <c r="J6" s="14" t="s">
        <v>423</v>
      </c>
      <c r="K6" s="14" t="s">
        <v>670</v>
      </c>
      <c r="L6" s="14">
        <v>0</v>
      </c>
      <c r="M6" s="14">
        <v>2</v>
      </c>
      <c r="N6" s="14">
        <v>0</v>
      </c>
      <c r="O6" s="14">
        <v>0</v>
      </c>
      <c r="P6" s="190" t="s">
        <v>903</v>
      </c>
      <c r="Q6" s="190" t="s">
        <v>903</v>
      </c>
      <c r="R6" s="190" t="s">
        <v>903</v>
      </c>
      <c r="S6" s="190" t="s">
        <v>903</v>
      </c>
      <c r="T6" s="190" t="s">
        <v>903</v>
      </c>
    </row>
    <row r="7" spans="1:20" x14ac:dyDescent="0.25">
      <c r="A7" t="s">
        <v>51</v>
      </c>
      <c r="B7" t="s">
        <v>152</v>
      </c>
      <c r="C7" t="s">
        <v>153</v>
      </c>
      <c r="D7">
        <v>100</v>
      </c>
      <c r="E7">
        <v>0</v>
      </c>
      <c r="F7">
        <v>100</v>
      </c>
      <c r="H7" s="14">
        <v>0</v>
      </c>
      <c r="I7" s="14" t="s">
        <v>643</v>
      </c>
      <c r="J7" s="14" t="s">
        <v>423</v>
      </c>
      <c r="K7" s="14" t="s">
        <v>670</v>
      </c>
      <c r="L7" s="14">
        <v>0</v>
      </c>
      <c r="M7" s="14">
        <v>2</v>
      </c>
      <c r="N7" s="14">
        <v>0</v>
      </c>
      <c r="O7" s="14">
        <v>0</v>
      </c>
      <c r="P7" s="190" t="s">
        <v>903</v>
      </c>
      <c r="Q7" s="190" t="s">
        <v>903</v>
      </c>
      <c r="R7" s="190" t="s">
        <v>903</v>
      </c>
      <c r="S7" s="190" t="s">
        <v>903</v>
      </c>
      <c r="T7" s="190" t="s">
        <v>903</v>
      </c>
    </row>
    <row r="8" spans="1:20" x14ac:dyDescent="0.25">
      <c r="A8" t="s">
        <v>51</v>
      </c>
      <c r="B8" t="s">
        <v>164</v>
      </c>
      <c r="C8" t="s">
        <v>165</v>
      </c>
      <c r="D8">
        <v>100</v>
      </c>
      <c r="E8">
        <v>0</v>
      </c>
      <c r="F8">
        <v>100</v>
      </c>
      <c r="H8" s="14">
        <v>0</v>
      </c>
      <c r="I8" s="14" t="s">
        <v>643</v>
      </c>
      <c r="J8" s="14" t="s">
        <v>423</v>
      </c>
      <c r="K8" s="14" t="s">
        <v>670</v>
      </c>
      <c r="L8" s="14">
        <v>0</v>
      </c>
      <c r="M8" s="14">
        <v>2</v>
      </c>
      <c r="N8" s="14">
        <v>0</v>
      </c>
      <c r="O8" s="14">
        <v>0</v>
      </c>
      <c r="P8" s="190" t="s">
        <v>903</v>
      </c>
      <c r="Q8" s="190" t="s">
        <v>903</v>
      </c>
      <c r="R8" s="190" t="s">
        <v>903</v>
      </c>
      <c r="S8" s="190" t="s">
        <v>903</v>
      </c>
      <c r="T8" s="190" t="s">
        <v>903</v>
      </c>
    </row>
    <row r="9" spans="1:20" x14ac:dyDescent="0.25">
      <c r="A9" t="s">
        <v>51</v>
      </c>
      <c r="B9" t="s">
        <v>167</v>
      </c>
      <c r="C9" t="s">
        <v>442</v>
      </c>
      <c r="D9">
        <v>100</v>
      </c>
      <c r="E9">
        <v>0</v>
      </c>
      <c r="F9">
        <v>100</v>
      </c>
      <c r="H9" s="14">
        <v>0</v>
      </c>
      <c r="I9" s="14" t="s">
        <v>643</v>
      </c>
      <c r="J9" s="14" t="s">
        <v>423</v>
      </c>
      <c r="K9" s="14" t="s">
        <v>670</v>
      </c>
      <c r="L9" s="14">
        <v>0</v>
      </c>
      <c r="M9" s="14">
        <v>2</v>
      </c>
      <c r="N9" s="14">
        <v>0</v>
      </c>
      <c r="O9" s="14">
        <v>0</v>
      </c>
      <c r="P9" s="190" t="s">
        <v>903</v>
      </c>
      <c r="Q9" s="190" t="s">
        <v>903</v>
      </c>
      <c r="R9" s="190" t="s">
        <v>903</v>
      </c>
      <c r="S9" s="190" t="s">
        <v>903</v>
      </c>
      <c r="T9" s="190" t="s">
        <v>903</v>
      </c>
    </row>
    <row r="10" spans="1:20" x14ac:dyDescent="0.25">
      <c r="A10" t="s">
        <v>51</v>
      </c>
      <c r="B10" t="s">
        <v>168</v>
      </c>
      <c r="C10" t="s">
        <v>169</v>
      </c>
      <c r="D10">
        <v>100</v>
      </c>
      <c r="E10">
        <v>0</v>
      </c>
      <c r="F10">
        <v>100</v>
      </c>
      <c r="H10" s="14">
        <v>0</v>
      </c>
      <c r="I10" s="14" t="s">
        <v>643</v>
      </c>
      <c r="J10" s="14" t="s">
        <v>423</v>
      </c>
      <c r="K10" s="14" t="s">
        <v>670</v>
      </c>
      <c r="L10" s="14">
        <v>0</v>
      </c>
      <c r="M10" s="14">
        <v>2</v>
      </c>
      <c r="N10" s="14">
        <v>0</v>
      </c>
      <c r="O10" s="14">
        <v>0</v>
      </c>
      <c r="P10" s="190" t="s">
        <v>903</v>
      </c>
      <c r="Q10" s="190" t="s">
        <v>903</v>
      </c>
      <c r="R10" s="190" t="s">
        <v>903</v>
      </c>
      <c r="S10" s="190" t="s">
        <v>903</v>
      </c>
      <c r="T10" s="190" t="s">
        <v>903</v>
      </c>
    </row>
    <row r="11" spans="1:20" x14ac:dyDescent="0.25">
      <c r="A11" t="s">
        <v>51</v>
      </c>
      <c r="B11" t="s">
        <v>170</v>
      </c>
      <c r="C11" t="s">
        <v>171</v>
      </c>
      <c r="D11">
        <v>100</v>
      </c>
      <c r="E11">
        <v>0</v>
      </c>
      <c r="F11">
        <v>100</v>
      </c>
      <c r="G11" t="s">
        <v>128</v>
      </c>
      <c r="H11" s="14">
        <v>0</v>
      </c>
      <c r="I11" s="14" t="s">
        <v>643</v>
      </c>
      <c r="J11" s="14" t="s">
        <v>423</v>
      </c>
      <c r="K11" s="14" t="s">
        <v>670</v>
      </c>
      <c r="L11" s="14">
        <v>0</v>
      </c>
      <c r="M11" s="14">
        <v>2</v>
      </c>
      <c r="N11" s="14">
        <v>0</v>
      </c>
      <c r="O11" s="14">
        <v>0</v>
      </c>
      <c r="P11" s="190" t="s">
        <v>903</v>
      </c>
      <c r="Q11" s="190" t="s">
        <v>903</v>
      </c>
      <c r="R11" s="190" t="s">
        <v>903</v>
      </c>
      <c r="S11" s="190" t="s">
        <v>903</v>
      </c>
      <c r="T11" s="190" t="s">
        <v>903</v>
      </c>
    </row>
    <row r="12" spans="1:20" x14ac:dyDescent="0.25">
      <c r="A12" t="s">
        <v>51</v>
      </c>
      <c r="B12" t="s">
        <v>180</v>
      </c>
      <c r="C12" t="s">
        <v>181</v>
      </c>
      <c r="D12">
        <v>100</v>
      </c>
      <c r="E12">
        <v>0</v>
      </c>
      <c r="F12">
        <v>100</v>
      </c>
      <c r="H12" s="14">
        <v>0</v>
      </c>
      <c r="I12" s="14" t="s">
        <v>643</v>
      </c>
      <c r="J12" s="14" t="s">
        <v>423</v>
      </c>
      <c r="K12" s="14" t="s">
        <v>670</v>
      </c>
      <c r="L12" s="14">
        <v>0</v>
      </c>
      <c r="M12" s="14">
        <v>2</v>
      </c>
      <c r="N12" s="14">
        <v>0</v>
      </c>
      <c r="O12" s="14">
        <v>0</v>
      </c>
      <c r="P12" s="190" t="s">
        <v>903</v>
      </c>
      <c r="Q12" s="190" t="s">
        <v>903</v>
      </c>
      <c r="R12" s="190" t="s">
        <v>903</v>
      </c>
      <c r="S12" s="190" t="s">
        <v>903</v>
      </c>
      <c r="T12" s="190" t="s">
        <v>903</v>
      </c>
    </row>
    <row r="13" spans="1:20" x14ac:dyDescent="0.25">
      <c r="A13" t="s">
        <v>51</v>
      </c>
      <c r="B13" t="s">
        <v>184</v>
      </c>
      <c r="C13" t="s">
        <v>185</v>
      </c>
      <c r="D13">
        <v>100</v>
      </c>
      <c r="E13">
        <v>0</v>
      </c>
      <c r="F13">
        <v>100</v>
      </c>
      <c r="H13" s="14">
        <v>0</v>
      </c>
      <c r="I13" s="14" t="s">
        <v>643</v>
      </c>
      <c r="J13" s="14" t="s">
        <v>423</v>
      </c>
      <c r="K13" s="14" t="s">
        <v>670</v>
      </c>
      <c r="L13" s="14">
        <v>0</v>
      </c>
      <c r="M13" s="14">
        <v>2</v>
      </c>
      <c r="N13" s="14">
        <v>0</v>
      </c>
      <c r="O13" s="14">
        <v>0</v>
      </c>
      <c r="P13" s="190" t="s">
        <v>903</v>
      </c>
      <c r="Q13" s="190" t="s">
        <v>903</v>
      </c>
      <c r="R13" s="190" t="s">
        <v>903</v>
      </c>
      <c r="S13" s="190" t="s">
        <v>903</v>
      </c>
      <c r="T13" s="190" t="s">
        <v>903</v>
      </c>
    </row>
    <row r="14" spans="1:20" x14ac:dyDescent="0.25">
      <c r="A14" t="s">
        <v>51</v>
      </c>
      <c r="B14" t="s">
        <v>188</v>
      </c>
      <c r="C14" t="s">
        <v>189</v>
      </c>
      <c r="D14">
        <v>100</v>
      </c>
      <c r="E14">
        <v>0</v>
      </c>
      <c r="F14">
        <v>100</v>
      </c>
      <c r="H14" s="14">
        <v>0</v>
      </c>
      <c r="I14" s="14" t="s">
        <v>643</v>
      </c>
      <c r="J14" s="14" t="s">
        <v>423</v>
      </c>
      <c r="K14" s="14" t="s">
        <v>670</v>
      </c>
      <c r="L14" s="14">
        <v>0</v>
      </c>
      <c r="M14" s="14">
        <v>2</v>
      </c>
      <c r="N14" s="14">
        <v>0</v>
      </c>
      <c r="O14" s="14">
        <v>0</v>
      </c>
      <c r="P14" s="190" t="s">
        <v>903</v>
      </c>
      <c r="Q14" s="190" t="s">
        <v>903</v>
      </c>
      <c r="R14" s="190" t="s">
        <v>903</v>
      </c>
      <c r="S14" s="190" t="s">
        <v>903</v>
      </c>
      <c r="T14" s="190" t="s">
        <v>903</v>
      </c>
    </row>
    <row r="15" spans="1:20" x14ac:dyDescent="0.25">
      <c r="A15" t="s">
        <v>51</v>
      </c>
      <c r="B15" t="s">
        <v>307</v>
      </c>
      <c r="C15" t="s">
        <v>308</v>
      </c>
      <c r="D15">
        <v>100</v>
      </c>
      <c r="E15">
        <v>0</v>
      </c>
      <c r="F15">
        <v>100</v>
      </c>
      <c r="H15" s="14">
        <v>0</v>
      </c>
      <c r="I15" s="14" t="s">
        <v>643</v>
      </c>
      <c r="J15" s="14" t="s">
        <v>423</v>
      </c>
      <c r="K15" s="14" t="s">
        <v>670</v>
      </c>
      <c r="L15" s="14">
        <v>0</v>
      </c>
      <c r="M15" s="14">
        <v>2</v>
      </c>
      <c r="N15" s="14">
        <v>0</v>
      </c>
      <c r="O15" s="14">
        <v>0</v>
      </c>
      <c r="P15" s="190" t="s">
        <v>903</v>
      </c>
      <c r="Q15" s="190" t="s">
        <v>903</v>
      </c>
      <c r="R15" s="190" t="s">
        <v>903</v>
      </c>
      <c r="S15" s="190" t="s">
        <v>903</v>
      </c>
      <c r="T15" s="190" t="s">
        <v>903</v>
      </c>
    </row>
    <row r="16" spans="1:20" x14ac:dyDescent="0.25">
      <c r="A16" t="s">
        <v>51</v>
      </c>
      <c r="B16" t="s">
        <v>190</v>
      </c>
      <c r="C16" t="s">
        <v>191</v>
      </c>
      <c r="D16">
        <v>100</v>
      </c>
      <c r="E16">
        <v>0</v>
      </c>
      <c r="F16">
        <v>100</v>
      </c>
      <c r="H16" s="14">
        <v>0</v>
      </c>
      <c r="I16" s="14" t="s">
        <v>643</v>
      </c>
      <c r="J16" s="14" t="s">
        <v>423</v>
      </c>
      <c r="K16" s="14" t="s">
        <v>670</v>
      </c>
      <c r="L16" s="14">
        <v>0</v>
      </c>
      <c r="M16" s="14">
        <v>2</v>
      </c>
      <c r="N16" s="14">
        <v>0</v>
      </c>
      <c r="O16" s="14">
        <v>0</v>
      </c>
      <c r="P16" s="190" t="s">
        <v>903</v>
      </c>
      <c r="Q16" s="190" t="s">
        <v>903</v>
      </c>
      <c r="R16" s="190" t="s">
        <v>903</v>
      </c>
      <c r="S16" s="190" t="s">
        <v>903</v>
      </c>
      <c r="T16" s="190" t="s">
        <v>903</v>
      </c>
    </row>
    <row r="17" spans="1:20" x14ac:dyDescent="0.25">
      <c r="A17" t="s">
        <v>51</v>
      </c>
      <c r="B17" t="s">
        <v>194</v>
      </c>
      <c r="C17" t="s">
        <v>195</v>
      </c>
      <c r="D17">
        <v>100</v>
      </c>
      <c r="E17">
        <v>0</v>
      </c>
      <c r="F17">
        <v>100</v>
      </c>
      <c r="H17" s="14">
        <v>0</v>
      </c>
      <c r="I17" s="14" t="s">
        <v>643</v>
      </c>
      <c r="J17" s="14" t="s">
        <v>423</v>
      </c>
      <c r="K17" s="14" t="s">
        <v>670</v>
      </c>
      <c r="L17" s="14">
        <v>0</v>
      </c>
      <c r="M17" s="14">
        <v>2</v>
      </c>
      <c r="N17" s="14">
        <v>0</v>
      </c>
      <c r="O17" s="14">
        <v>0</v>
      </c>
      <c r="P17" s="190" t="s">
        <v>903</v>
      </c>
      <c r="Q17" s="190" t="s">
        <v>903</v>
      </c>
      <c r="R17" s="190" t="s">
        <v>903</v>
      </c>
      <c r="S17" s="190" t="s">
        <v>903</v>
      </c>
      <c r="T17" s="190" t="s">
        <v>903</v>
      </c>
    </row>
    <row r="18" spans="1:20" x14ac:dyDescent="0.25">
      <c r="A18" t="s">
        <v>51</v>
      </c>
      <c r="B18" t="s">
        <v>196</v>
      </c>
      <c r="C18" t="s">
        <v>197</v>
      </c>
      <c r="D18">
        <v>100</v>
      </c>
      <c r="E18">
        <v>0</v>
      </c>
      <c r="F18">
        <v>100</v>
      </c>
      <c r="G18" t="s">
        <v>128</v>
      </c>
      <c r="H18" s="14">
        <v>0</v>
      </c>
      <c r="I18" s="14" t="s">
        <v>643</v>
      </c>
      <c r="J18" s="14" t="s">
        <v>423</v>
      </c>
      <c r="K18" s="14" t="s">
        <v>670</v>
      </c>
      <c r="L18" s="14">
        <v>0</v>
      </c>
      <c r="M18" s="14">
        <v>2</v>
      </c>
      <c r="N18" s="14">
        <v>0</v>
      </c>
      <c r="O18" s="14">
        <v>0</v>
      </c>
      <c r="P18" s="190" t="s">
        <v>903</v>
      </c>
      <c r="Q18" s="190" t="s">
        <v>903</v>
      </c>
      <c r="R18" s="190" t="s">
        <v>903</v>
      </c>
      <c r="S18" s="190" t="s">
        <v>903</v>
      </c>
      <c r="T18" s="190" t="s">
        <v>903</v>
      </c>
    </row>
    <row r="19" spans="1:20" x14ac:dyDescent="0.25">
      <c r="A19" t="s">
        <v>51</v>
      </c>
      <c r="B19" t="s">
        <v>200</v>
      </c>
      <c r="C19" t="s">
        <v>201</v>
      </c>
      <c r="D19">
        <v>100</v>
      </c>
      <c r="E19">
        <v>0</v>
      </c>
      <c r="F19">
        <v>100</v>
      </c>
      <c r="H19" s="14">
        <v>0</v>
      </c>
      <c r="I19" s="14" t="s">
        <v>643</v>
      </c>
      <c r="J19" s="14" t="s">
        <v>423</v>
      </c>
      <c r="K19" s="14" t="s">
        <v>670</v>
      </c>
      <c r="L19" s="14">
        <v>0</v>
      </c>
      <c r="M19" s="14">
        <v>2</v>
      </c>
      <c r="N19" s="14">
        <v>0</v>
      </c>
      <c r="O19" s="14">
        <v>0</v>
      </c>
      <c r="P19" s="190" t="s">
        <v>903</v>
      </c>
      <c r="Q19" s="190" t="s">
        <v>903</v>
      </c>
      <c r="R19" s="190" t="s">
        <v>903</v>
      </c>
      <c r="S19" s="190" t="s">
        <v>903</v>
      </c>
      <c r="T19" s="190" t="s">
        <v>903</v>
      </c>
    </row>
    <row r="20" spans="1:20" x14ac:dyDescent="0.25">
      <c r="A20" t="s">
        <v>51</v>
      </c>
      <c r="B20" t="s">
        <v>202</v>
      </c>
      <c r="C20" t="s">
        <v>203</v>
      </c>
      <c r="D20">
        <v>100</v>
      </c>
      <c r="E20">
        <v>0</v>
      </c>
      <c r="F20">
        <v>100</v>
      </c>
      <c r="H20" s="14">
        <v>0</v>
      </c>
      <c r="I20" s="14" t="s">
        <v>643</v>
      </c>
      <c r="J20" s="14" t="s">
        <v>423</v>
      </c>
      <c r="K20" s="14" t="s">
        <v>670</v>
      </c>
      <c r="L20" s="14">
        <v>0</v>
      </c>
      <c r="M20" s="14">
        <v>2</v>
      </c>
      <c r="N20" s="14">
        <v>0</v>
      </c>
      <c r="O20" s="14">
        <v>0</v>
      </c>
      <c r="P20" s="190" t="s">
        <v>903</v>
      </c>
      <c r="Q20" s="190" t="s">
        <v>903</v>
      </c>
      <c r="R20" s="190" t="s">
        <v>903</v>
      </c>
      <c r="S20" s="190" t="s">
        <v>903</v>
      </c>
      <c r="T20" s="190" t="s">
        <v>903</v>
      </c>
    </row>
    <row r="21" spans="1:20" x14ac:dyDescent="0.25">
      <c r="A21" t="s">
        <v>51</v>
      </c>
      <c r="B21" t="s">
        <v>204</v>
      </c>
      <c r="C21" t="s">
        <v>205</v>
      </c>
      <c r="D21">
        <v>100</v>
      </c>
      <c r="E21">
        <v>0</v>
      </c>
      <c r="F21">
        <v>100</v>
      </c>
      <c r="H21" s="14">
        <v>0</v>
      </c>
      <c r="I21" s="14" t="s">
        <v>643</v>
      </c>
      <c r="J21" s="14" t="s">
        <v>423</v>
      </c>
      <c r="K21" s="14" t="s">
        <v>670</v>
      </c>
      <c r="L21" s="14">
        <v>0</v>
      </c>
      <c r="M21" s="14">
        <v>2</v>
      </c>
      <c r="N21" s="14">
        <v>0</v>
      </c>
      <c r="O21" s="14">
        <v>0</v>
      </c>
      <c r="P21" s="190" t="s">
        <v>903</v>
      </c>
      <c r="Q21" s="190" t="s">
        <v>903</v>
      </c>
      <c r="R21" s="190" t="s">
        <v>903</v>
      </c>
      <c r="S21" s="190" t="s">
        <v>903</v>
      </c>
      <c r="T21" s="190" t="s">
        <v>903</v>
      </c>
    </row>
    <row r="22" spans="1:20" x14ac:dyDescent="0.25">
      <c r="A22" t="s">
        <v>51</v>
      </c>
      <c r="B22" t="s">
        <v>206</v>
      </c>
      <c r="C22" t="s">
        <v>207</v>
      </c>
      <c r="D22">
        <v>100</v>
      </c>
      <c r="E22">
        <v>0</v>
      </c>
      <c r="F22">
        <v>100</v>
      </c>
      <c r="H22" s="14">
        <v>0</v>
      </c>
      <c r="I22" s="14" t="s">
        <v>643</v>
      </c>
      <c r="J22" s="14" t="s">
        <v>423</v>
      </c>
      <c r="K22" s="14" t="s">
        <v>670</v>
      </c>
      <c r="L22" s="14">
        <v>0</v>
      </c>
      <c r="M22" s="14">
        <v>2</v>
      </c>
      <c r="N22" s="14">
        <v>0</v>
      </c>
      <c r="O22" s="14">
        <v>0</v>
      </c>
      <c r="P22" s="190" t="s">
        <v>903</v>
      </c>
      <c r="Q22" s="190" t="s">
        <v>903</v>
      </c>
      <c r="R22" s="190" t="s">
        <v>903</v>
      </c>
      <c r="S22" s="190" t="s">
        <v>903</v>
      </c>
      <c r="T22" s="190" t="s">
        <v>903</v>
      </c>
    </row>
    <row r="23" spans="1:20" x14ac:dyDescent="0.25">
      <c r="A23" t="s">
        <v>51</v>
      </c>
      <c r="B23" t="s">
        <v>208</v>
      </c>
      <c r="C23" t="s">
        <v>209</v>
      </c>
      <c r="D23">
        <v>100</v>
      </c>
      <c r="E23">
        <v>0</v>
      </c>
      <c r="F23">
        <v>100</v>
      </c>
      <c r="H23" s="14">
        <v>0</v>
      </c>
      <c r="I23" s="14" t="s">
        <v>643</v>
      </c>
      <c r="J23" s="14" t="s">
        <v>423</v>
      </c>
      <c r="K23" s="14" t="s">
        <v>670</v>
      </c>
      <c r="L23" s="14">
        <v>0</v>
      </c>
      <c r="M23" s="14">
        <v>2</v>
      </c>
      <c r="N23" s="14">
        <v>0</v>
      </c>
      <c r="O23" s="14">
        <v>0</v>
      </c>
      <c r="P23" s="190" t="s">
        <v>903</v>
      </c>
      <c r="Q23" s="190" t="s">
        <v>903</v>
      </c>
      <c r="R23" s="190" t="s">
        <v>903</v>
      </c>
      <c r="S23" s="190" t="s">
        <v>903</v>
      </c>
      <c r="T23" s="190" t="s">
        <v>903</v>
      </c>
    </row>
    <row r="24" spans="1:20" x14ac:dyDescent="0.25">
      <c r="A24" t="s">
        <v>51</v>
      </c>
      <c r="B24" t="s">
        <v>210</v>
      </c>
      <c r="C24" t="s">
        <v>211</v>
      </c>
      <c r="D24">
        <v>100</v>
      </c>
      <c r="E24">
        <v>0</v>
      </c>
      <c r="F24">
        <v>100</v>
      </c>
      <c r="H24" s="14">
        <v>0</v>
      </c>
      <c r="I24" s="14" t="s">
        <v>643</v>
      </c>
      <c r="J24" s="14" t="s">
        <v>423</v>
      </c>
      <c r="K24" s="14" t="s">
        <v>670</v>
      </c>
      <c r="L24" s="14">
        <v>0</v>
      </c>
      <c r="M24" s="14">
        <v>2</v>
      </c>
      <c r="N24" s="14">
        <v>0</v>
      </c>
      <c r="O24" s="14">
        <v>0</v>
      </c>
      <c r="P24" s="190" t="s">
        <v>903</v>
      </c>
      <c r="Q24" s="190" t="s">
        <v>903</v>
      </c>
      <c r="R24" s="190" t="s">
        <v>903</v>
      </c>
      <c r="S24" s="190" t="s">
        <v>903</v>
      </c>
      <c r="T24" s="190" t="s">
        <v>903</v>
      </c>
    </row>
    <row r="25" spans="1:20" x14ac:dyDescent="0.25">
      <c r="A25" t="s">
        <v>51</v>
      </c>
      <c r="B25" t="s">
        <v>212</v>
      </c>
      <c r="C25" t="s">
        <v>213</v>
      </c>
      <c r="D25">
        <v>100</v>
      </c>
      <c r="E25">
        <v>0</v>
      </c>
      <c r="F25">
        <v>100</v>
      </c>
      <c r="H25" s="14">
        <v>0</v>
      </c>
      <c r="I25" s="14" t="s">
        <v>643</v>
      </c>
      <c r="J25" s="14" t="s">
        <v>423</v>
      </c>
      <c r="K25" s="14" t="s">
        <v>670</v>
      </c>
      <c r="L25" s="14">
        <v>0</v>
      </c>
      <c r="M25" s="14">
        <v>2</v>
      </c>
      <c r="N25" s="14">
        <v>0</v>
      </c>
      <c r="O25" s="14">
        <v>0</v>
      </c>
      <c r="P25" s="190" t="s">
        <v>903</v>
      </c>
      <c r="Q25" s="190" t="s">
        <v>903</v>
      </c>
      <c r="R25" s="190" t="s">
        <v>903</v>
      </c>
      <c r="S25" s="190" t="s">
        <v>903</v>
      </c>
      <c r="T25" s="190" t="s">
        <v>903</v>
      </c>
    </row>
    <row r="26" spans="1:20" x14ac:dyDescent="0.25">
      <c r="A26" t="s">
        <v>51</v>
      </c>
      <c r="B26" t="s">
        <v>216</v>
      </c>
      <c r="C26" t="s">
        <v>217</v>
      </c>
      <c r="D26">
        <v>100</v>
      </c>
      <c r="E26">
        <v>0</v>
      </c>
      <c r="F26">
        <v>100</v>
      </c>
      <c r="H26" s="14">
        <v>0</v>
      </c>
      <c r="I26" s="14" t="s">
        <v>643</v>
      </c>
      <c r="J26" s="14" t="s">
        <v>423</v>
      </c>
      <c r="K26" s="14" t="s">
        <v>670</v>
      </c>
      <c r="L26" s="14">
        <v>0</v>
      </c>
      <c r="M26" s="14">
        <v>2</v>
      </c>
      <c r="N26" s="14">
        <v>0</v>
      </c>
      <c r="O26" s="14">
        <v>0</v>
      </c>
      <c r="P26" s="190" t="s">
        <v>903</v>
      </c>
      <c r="Q26" s="190" t="s">
        <v>903</v>
      </c>
      <c r="R26" s="190" t="s">
        <v>903</v>
      </c>
      <c r="S26" s="190" t="s">
        <v>903</v>
      </c>
      <c r="T26" s="190" t="s">
        <v>903</v>
      </c>
    </row>
    <row r="27" spans="1:20" x14ac:dyDescent="0.25">
      <c r="A27" t="s">
        <v>51</v>
      </c>
      <c r="B27" t="s">
        <v>224</v>
      </c>
      <c r="C27" t="s">
        <v>594</v>
      </c>
      <c r="D27">
        <v>100</v>
      </c>
      <c r="E27">
        <v>0</v>
      </c>
      <c r="F27">
        <v>100</v>
      </c>
      <c r="H27" s="14">
        <v>0</v>
      </c>
      <c r="I27" s="14" t="s">
        <v>643</v>
      </c>
      <c r="J27" s="14" t="s">
        <v>423</v>
      </c>
      <c r="K27" s="14" t="s">
        <v>670</v>
      </c>
      <c r="L27" s="14">
        <v>0</v>
      </c>
      <c r="M27" s="14">
        <v>2</v>
      </c>
      <c r="N27" s="14">
        <v>0</v>
      </c>
      <c r="O27" s="14">
        <v>0</v>
      </c>
      <c r="P27" s="190" t="s">
        <v>903</v>
      </c>
      <c r="Q27" s="190" t="s">
        <v>903</v>
      </c>
      <c r="R27" s="190" t="s">
        <v>903</v>
      </c>
      <c r="S27" s="190" t="s">
        <v>903</v>
      </c>
      <c r="T27" s="190" t="s">
        <v>903</v>
      </c>
    </row>
    <row r="28" spans="1:20" x14ac:dyDescent="0.25">
      <c r="A28" t="s">
        <v>51</v>
      </c>
      <c r="B28" t="s">
        <v>225</v>
      </c>
      <c r="C28" t="s">
        <v>226</v>
      </c>
      <c r="D28">
        <v>100</v>
      </c>
      <c r="E28">
        <v>0</v>
      </c>
      <c r="F28">
        <v>100</v>
      </c>
      <c r="H28" s="14">
        <v>0</v>
      </c>
      <c r="I28" s="14" t="s">
        <v>643</v>
      </c>
      <c r="J28" s="14" t="s">
        <v>423</v>
      </c>
      <c r="K28" s="14" t="s">
        <v>670</v>
      </c>
      <c r="L28" s="14">
        <v>0</v>
      </c>
      <c r="M28" s="14">
        <v>2</v>
      </c>
      <c r="N28" s="14">
        <v>0</v>
      </c>
      <c r="O28" s="14">
        <v>0</v>
      </c>
      <c r="P28" s="190" t="s">
        <v>903</v>
      </c>
      <c r="Q28" s="190" t="s">
        <v>903</v>
      </c>
      <c r="R28" s="190" t="s">
        <v>903</v>
      </c>
      <c r="S28" s="190" t="s">
        <v>903</v>
      </c>
      <c r="T28" s="190" t="s">
        <v>903</v>
      </c>
    </row>
    <row r="29" spans="1:20" x14ac:dyDescent="0.25">
      <c r="A29" t="s">
        <v>51</v>
      </c>
      <c r="B29" t="s">
        <v>227</v>
      </c>
      <c r="C29" t="s">
        <v>443</v>
      </c>
      <c r="D29">
        <v>100</v>
      </c>
      <c r="E29">
        <v>0</v>
      </c>
      <c r="F29">
        <v>100</v>
      </c>
      <c r="H29" s="14">
        <v>0</v>
      </c>
      <c r="I29" s="14" t="s">
        <v>643</v>
      </c>
      <c r="J29" s="14" t="s">
        <v>423</v>
      </c>
      <c r="K29" s="14" t="s">
        <v>670</v>
      </c>
      <c r="L29" s="14">
        <v>0</v>
      </c>
      <c r="M29" s="14">
        <v>2</v>
      </c>
      <c r="N29" s="14">
        <v>0</v>
      </c>
      <c r="O29" s="14">
        <v>0</v>
      </c>
      <c r="P29" s="190" t="s">
        <v>903</v>
      </c>
      <c r="Q29" s="190" t="s">
        <v>903</v>
      </c>
      <c r="R29" s="190" t="s">
        <v>903</v>
      </c>
      <c r="S29" s="190" t="s">
        <v>903</v>
      </c>
      <c r="T29" s="190" t="s">
        <v>903</v>
      </c>
    </row>
    <row r="30" spans="1:20" x14ac:dyDescent="0.25">
      <c r="A30" t="s">
        <v>51</v>
      </c>
      <c r="B30" t="s">
        <v>229</v>
      </c>
      <c r="C30" t="s">
        <v>230</v>
      </c>
      <c r="D30">
        <v>100</v>
      </c>
      <c r="E30">
        <v>0</v>
      </c>
      <c r="F30">
        <v>100</v>
      </c>
      <c r="H30" s="14">
        <v>0</v>
      </c>
      <c r="I30" s="14" t="s">
        <v>643</v>
      </c>
      <c r="J30" s="14" t="s">
        <v>423</v>
      </c>
      <c r="K30" s="14" t="s">
        <v>670</v>
      </c>
      <c r="L30" s="14">
        <v>0</v>
      </c>
      <c r="M30" s="14">
        <v>2</v>
      </c>
      <c r="N30" s="14">
        <v>0</v>
      </c>
      <c r="O30" s="14">
        <v>0</v>
      </c>
      <c r="P30" s="190" t="s">
        <v>903</v>
      </c>
      <c r="Q30" s="190" t="s">
        <v>903</v>
      </c>
      <c r="R30" s="190" t="s">
        <v>903</v>
      </c>
      <c r="S30" s="190" t="s">
        <v>903</v>
      </c>
      <c r="T30" s="190" t="s">
        <v>903</v>
      </c>
    </row>
    <row r="31" spans="1:20" x14ac:dyDescent="0.25">
      <c r="A31" t="s">
        <v>51</v>
      </c>
      <c r="B31" t="s">
        <v>231</v>
      </c>
      <c r="C31" t="s">
        <v>232</v>
      </c>
      <c r="D31">
        <v>100</v>
      </c>
      <c r="E31">
        <v>0</v>
      </c>
      <c r="F31">
        <v>100</v>
      </c>
      <c r="H31" s="14">
        <v>0</v>
      </c>
      <c r="I31" s="14" t="s">
        <v>643</v>
      </c>
      <c r="J31" s="14" t="s">
        <v>423</v>
      </c>
      <c r="K31" s="14" t="s">
        <v>670</v>
      </c>
      <c r="L31" s="14">
        <v>0</v>
      </c>
      <c r="M31" s="14">
        <v>2</v>
      </c>
      <c r="N31" s="14">
        <v>0</v>
      </c>
      <c r="O31" s="14">
        <v>0</v>
      </c>
      <c r="P31" s="190" t="s">
        <v>903</v>
      </c>
      <c r="Q31" s="190" t="s">
        <v>903</v>
      </c>
      <c r="R31" s="190" t="s">
        <v>903</v>
      </c>
      <c r="S31" s="190" t="s">
        <v>903</v>
      </c>
      <c r="T31" s="190" t="s">
        <v>903</v>
      </c>
    </row>
    <row r="32" spans="1:20" x14ac:dyDescent="0.25">
      <c r="A32" t="s">
        <v>51</v>
      </c>
      <c r="B32" t="s">
        <v>311</v>
      </c>
      <c r="C32" t="s">
        <v>312</v>
      </c>
      <c r="D32">
        <v>100</v>
      </c>
      <c r="E32">
        <v>0</v>
      </c>
      <c r="F32">
        <v>100</v>
      </c>
      <c r="H32" s="14">
        <v>0</v>
      </c>
      <c r="I32" s="14" t="s">
        <v>643</v>
      </c>
      <c r="J32" s="14" t="s">
        <v>423</v>
      </c>
      <c r="K32" s="14" t="s">
        <v>670</v>
      </c>
      <c r="L32" s="14">
        <v>0</v>
      </c>
      <c r="M32" s="14">
        <v>2</v>
      </c>
      <c r="N32" s="14">
        <v>0</v>
      </c>
      <c r="O32" s="14">
        <v>0</v>
      </c>
      <c r="P32" s="190" t="s">
        <v>903</v>
      </c>
      <c r="Q32" s="190" t="s">
        <v>903</v>
      </c>
      <c r="R32" s="190" t="s">
        <v>903</v>
      </c>
      <c r="S32" s="190" t="s">
        <v>903</v>
      </c>
      <c r="T32" s="190" t="s">
        <v>903</v>
      </c>
    </row>
    <row r="33" spans="1:20" x14ac:dyDescent="0.25">
      <c r="A33" t="s">
        <v>51</v>
      </c>
      <c r="B33" t="s">
        <v>233</v>
      </c>
      <c r="C33" t="s">
        <v>234</v>
      </c>
      <c r="D33">
        <v>100</v>
      </c>
      <c r="E33">
        <v>0</v>
      </c>
      <c r="F33">
        <v>100</v>
      </c>
      <c r="H33" s="14">
        <v>0</v>
      </c>
      <c r="I33" s="14" t="s">
        <v>643</v>
      </c>
      <c r="J33" s="14" t="s">
        <v>423</v>
      </c>
      <c r="K33" s="14" t="s">
        <v>670</v>
      </c>
      <c r="L33" s="14">
        <v>0</v>
      </c>
      <c r="M33" s="14">
        <v>2</v>
      </c>
      <c r="N33" s="14">
        <v>0</v>
      </c>
      <c r="O33" s="14">
        <v>0</v>
      </c>
      <c r="P33" s="190" t="s">
        <v>903</v>
      </c>
      <c r="Q33" s="190" t="s">
        <v>903</v>
      </c>
      <c r="R33" s="190" t="s">
        <v>903</v>
      </c>
      <c r="S33" s="190" t="s">
        <v>903</v>
      </c>
      <c r="T33" s="190" t="s">
        <v>903</v>
      </c>
    </row>
    <row r="34" spans="1:20" x14ac:dyDescent="0.25">
      <c r="A34" t="s">
        <v>51</v>
      </c>
      <c r="B34" t="s">
        <v>235</v>
      </c>
      <c r="C34" t="s">
        <v>236</v>
      </c>
      <c r="D34">
        <v>100</v>
      </c>
      <c r="E34">
        <v>0</v>
      </c>
      <c r="F34">
        <v>100</v>
      </c>
      <c r="H34" s="14">
        <v>0</v>
      </c>
      <c r="I34" s="14" t="s">
        <v>643</v>
      </c>
      <c r="J34" s="14" t="s">
        <v>423</v>
      </c>
      <c r="K34" s="14" t="s">
        <v>670</v>
      </c>
      <c r="L34" s="14">
        <v>0</v>
      </c>
      <c r="M34" s="14">
        <v>2</v>
      </c>
      <c r="N34" s="14">
        <v>0</v>
      </c>
      <c r="O34" s="14">
        <v>0</v>
      </c>
      <c r="P34" s="190" t="s">
        <v>903</v>
      </c>
      <c r="Q34" s="190" t="s">
        <v>903</v>
      </c>
      <c r="R34" s="190" t="s">
        <v>903</v>
      </c>
      <c r="S34" s="190" t="s">
        <v>903</v>
      </c>
      <c r="T34" s="190" t="s">
        <v>903</v>
      </c>
    </row>
    <row r="35" spans="1:20" x14ac:dyDescent="0.25">
      <c r="A35" t="s">
        <v>51</v>
      </c>
      <c r="B35" t="s">
        <v>237</v>
      </c>
      <c r="C35" t="s">
        <v>238</v>
      </c>
      <c r="D35">
        <v>100</v>
      </c>
      <c r="E35">
        <v>0</v>
      </c>
      <c r="F35">
        <v>100</v>
      </c>
      <c r="H35" s="14">
        <v>0</v>
      </c>
      <c r="I35" s="14" t="s">
        <v>643</v>
      </c>
      <c r="J35" s="14" t="s">
        <v>423</v>
      </c>
      <c r="K35" s="14" t="s">
        <v>670</v>
      </c>
      <c r="L35" s="14">
        <v>0</v>
      </c>
      <c r="M35" s="14">
        <v>2</v>
      </c>
      <c r="N35" s="14">
        <v>0</v>
      </c>
      <c r="O35" s="14">
        <v>0</v>
      </c>
      <c r="P35" s="190" t="s">
        <v>903</v>
      </c>
      <c r="Q35" s="190" t="s">
        <v>903</v>
      </c>
      <c r="R35" s="190" t="s">
        <v>903</v>
      </c>
      <c r="S35" s="190" t="s">
        <v>903</v>
      </c>
      <c r="T35" s="190" t="s">
        <v>903</v>
      </c>
    </row>
    <row r="36" spans="1:20" x14ac:dyDescent="0.25">
      <c r="A36" t="s">
        <v>51</v>
      </c>
      <c r="B36" t="s">
        <v>239</v>
      </c>
      <c r="C36" t="s">
        <v>240</v>
      </c>
      <c r="D36">
        <v>100</v>
      </c>
      <c r="E36">
        <v>0</v>
      </c>
      <c r="F36">
        <v>100</v>
      </c>
      <c r="H36" s="14">
        <v>0</v>
      </c>
      <c r="I36" s="14" t="s">
        <v>643</v>
      </c>
      <c r="J36" s="14" t="s">
        <v>423</v>
      </c>
      <c r="K36" s="14" t="s">
        <v>670</v>
      </c>
      <c r="L36" s="14">
        <v>0</v>
      </c>
      <c r="M36" s="14">
        <v>2</v>
      </c>
      <c r="N36" s="14">
        <v>0</v>
      </c>
      <c r="O36" s="14">
        <v>0</v>
      </c>
      <c r="P36" s="190" t="s">
        <v>903</v>
      </c>
      <c r="Q36" s="190" t="s">
        <v>903</v>
      </c>
      <c r="R36" s="190" t="s">
        <v>903</v>
      </c>
      <c r="S36" s="190" t="s">
        <v>903</v>
      </c>
      <c r="T36" s="190" t="s">
        <v>903</v>
      </c>
    </row>
    <row r="37" spans="1:20" x14ac:dyDescent="0.25">
      <c r="A37" t="s">
        <v>51</v>
      </c>
      <c r="B37" t="s">
        <v>241</v>
      </c>
      <c r="C37" t="s">
        <v>242</v>
      </c>
      <c r="D37">
        <v>100</v>
      </c>
      <c r="E37">
        <v>0</v>
      </c>
      <c r="F37">
        <v>100</v>
      </c>
      <c r="H37" s="14">
        <v>0</v>
      </c>
      <c r="I37" s="14" t="s">
        <v>643</v>
      </c>
      <c r="J37" s="14" t="s">
        <v>423</v>
      </c>
      <c r="K37" s="14" t="s">
        <v>670</v>
      </c>
      <c r="L37" s="14">
        <v>0</v>
      </c>
      <c r="M37" s="14">
        <v>2</v>
      </c>
      <c r="N37" s="14">
        <v>0</v>
      </c>
      <c r="O37" s="14">
        <v>0</v>
      </c>
      <c r="P37" s="190" t="s">
        <v>903</v>
      </c>
      <c r="Q37" s="190" t="s">
        <v>903</v>
      </c>
      <c r="R37" s="190" t="s">
        <v>903</v>
      </c>
      <c r="S37" s="190" t="s">
        <v>903</v>
      </c>
      <c r="T37" s="190" t="s">
        <v>903</v>
      </c>
    </row>
    <row r="38" spans="1:20" x14ac:dyDescent="0.25">
      <c r="A38" t="s">
        <v>51</v>
      </c>
      <c r="B38" t="s">
        <v>588</v>
      </c>
      <c r="C38" t="s">
        <v>589</v>
      </c>
      <c r="D38">
        <v>100</v>
      </c>
      <c r="E38">
        <v>0</v>
      </c>
      <c r="F38">
        <v>100</v>
      </c>
      <c r="G38" t="s">
        <v>128</v>
      </c>
      <c r="H38" s="14">
        <v>0</v>
      </c>
      <c r="I38" s="14" t="s">
        <v>643</v>
      </c>
      <c r="J38" s="14" t="s">
        <v>423</v>
      </c>
      <c r="K38" s="14" t="s">
        <v>670</v>
      </c>
      <c r="L38" s="14">
        <v>0</v>
      </c>
      <c r="M38" s="14">
        <v>2</v>
      </c>
      <c r="N38" s="14">
        <v>0</v>
      </c>
      <c r="O38" s="14">
        <v>0</v>
      </c>
      <c r="P38" s="190" t="s">
        <v>903</v>
      </c>
      <c r="Q38" s="190" t="s">
        <v>903</v>
      </c>
      <c r="R38" s="190" t="s">
        <v>903</v>
      </c>
      <c r="S38" s="190" t="s">
        <v>903</v>
      </c>
      <c r="T38" s="190" t="s">
        <v>903</v>
      </c>
    </row>
    <row r="39" spans="1:20" x14ac:dyDescent="0.25">
      <c r="A39" t="s">
        <v>51</v>
      </c>
      <c r="B39" t="s">
        <v>243</v>
      </c>
      <c r="C39" t="s">
        <v>244</v>
      </c>
      <c r="D39">
        <v>100</v>
      </c>
      <c r="E39">
        <v>0</v>
      </c>
      <c r="F39">
        <v>100</v>
      </c>
      <c r="H39" s="14">
        <v>0</v>
      </c>
      <c r="I39" s="14" t="s">
        <v>643</v>
      </c>
      <c r="J39" s="14" t="s">
        <v>423</v>
      </c>
      <c r="K39" s="14" t="s">
        <v>670</v>
      </c>
      <c r="L39" s="14">
        <v>0</v>
      </c>
      <c r="M39" s="14">
        <v>2</v>
      </c>
      <c r="N39" s="14">
        <v>0</v>
      </c>
      <c r="O39" s="14">
        <v>0</v>
      </c>
      <c r="P39" s="190" t="s">
        <v>903</v>
      </c>
      <c r="Q39" s="190" t="s">
        <v>903</v>
      </c>
      <c r="R39" s="190" t="s">
        <v>903</v>
      </c>
      <c r="S39" s="190" t="s">
        <v>903</v>
      </c>
      <c r="T39" s="190" t="s">
        <v>903</v>
      </c>
    </row>
    <row r="40" spans="1:20" x14ac:dyDescent="0.25">
      <c r="A40" t="s">
        <v>51</v>
      </c>
      <c r="B40" t="s">
        <v>251</v>
      </c>
      <c r="C40" t="s">
        <v>252</v>
      </c>
      <c r="D40">
        <v>100</v>
      </c>
      <c r="E40">
        <v>0</v>
      </c>
      <c r="F40">
        <v>100</v>
      </c>
      <c r="H40" s="14">
        <v>0</v>
      </c>
      <c r="I40" s="14" t="s">
        <v>643</v>
      </c>
      <c r="J40" s="14" t="s">
        <v>423</v>
      </c>
      <c r="K40" s="14" t="s">
        <v>670</v>
      </c>
      <c r="L40" s="14">
        <v>0</v>
      </c>
      <c r="M40" s="14">
        <v>2</v>
      </c>
      <c r="N40" s="14">
        <v>0</v>
      </c>
      <c r="O40" s="14">
        <v>0</v>
      </c>
      <c r="P40" s="190" t="s">
        <v>903</v>
      </c>
      <c r="Q40" s="190" t="s">
        <v>903</v>
      </c>
      <c r="R40" s="190" t="s">
        <v>903</v>
      </c>
      <c r="S40" s="190" t="s">
        <v>903</v>
      </c>
      <c r="T40" s="190" t="s">
        <v>903</v>
      </c>
    </row>
    <row r="41" spans="1:20" x14ac:dyDescent="0.25">
      <c r="A41" t="s">
        <v>51</v>
      </c>
      <c r="B41" t="s">
        <v>255</v>
      </c>
      <c r="C41" t="s">
        <v>256</v>
      </c>
      <c r="D41">
        <v>100</v>
      </c>
      <c r="E41">
        <v>0</v>
      </c>
      <c r="F41">
        <v>100</v>
      </c>
      <c r="H41" s="14">
        <v>0</v>
      </c>
      <c r="I41" s="14" t="s">
        <v>643</v>
      </c>
      <c r="J41" s="14" t="s">
        <v>423</v>
      </c>
      <c r="K41" s="14" t="s">
        <v>670</v>
      </c>
      <c r="L41" s="14">
        <v>0</v>
      </c>
      <c r="M41" s="14">
        <v>2</v>
      </c>
      <c r="N41" s="14">
        <v>0</v>
      </c>
      <c r="O41" s="14">
        <v>0</v>
      </c>
      <c r="P41" s="190" t="s">
        <v>903</v>
      </c>
      <c r="Q41" s="190" t="s">
        <v>903</v>
      </c>
      <c r="R41" s="190" t="s">
        <v>903</v>
      </c>
      <c r="S41" s="190" t="s">
        <v>903</v>
      </c>
      <c r="T41" s="190" t="s">
        <v>903</v>
      </c>
    </row>
    <row r="42" spans="1:20" x14ac:dyDescent="0.25">
      <c r="A42" t="s">
        <v>51</v>
      </c>
      <c r="B42" t="s">
        <v>257</v>
      </c>
      <c r="C42" t="s">
        <v>258</v>
      </c>
      <c r="D42">
        <v>100</v>
      </c>
      <c r="E42">
        <v>0</v>
      </c>
      <c r="F42">
        <v>100</v>
      </c>
      <c r="H42" s="14">
        <v>0</v>
      </c>
      <c r="I42" s="14" t="s">
        <v>643</v>
      </c>
      <c r="J42" s="14" t="s">
        <v>423</v>
      </c>
      <c r="K42" s="14" t="s">
        <v>670</v>
      </c>
      <c r="L42" s="14">
        <v>0</v>
      </c>
      <c r="M42" s="14">
        <v>2</v>
      </c>
      <c r="N42" s="14">
        <v>0</v>
      </c>
      <c r="O42" s="14">
        <v>0</v>
      </c>
      <c r="P42" s="190" t="s">
        <v>903</v>
      </c>
      <c r="Q42" s="190" t="s">
        <v>903</v>
      </c>
      <c r="R42" s="190" t="s">
        <v>903</v>
      </c>
      <c r="S42" s="190" t="s">
        <v>903</v>
      </c>
      <c r="T42" s="190" t="s">
        <v>903</v>
      </c>
    </row>
    <row r="43" spans="1:20" x14ac:dyDescent="0.25">
      <c r="A43" t="s">
        <v>51</v>
      </c>
      <c r="B43" t="s">
        <v>259</v>
      </c>
      <c r="C43" t="s">
        <v>260</v>
      </c>
      <c r="D43">
        <v>100</v>
      </c>
      <c r="E43">
        <v>0</v>
      </c>
      <c r="F43">
        <v>100</v>
      </c>
      <c r="H43" s="14">
        <v>0</v>
      </c>
      <c r="I43" s="14" t="s">
        <v>643</v>
      </c>
      <c r="J43" s="14" t="s">
        <v>423</v>
      </c>
      <c r="K43" s="14" t="s">
        <v>670</v>
      </c>
      <c r="L43" s="14">
        <v>0</v>
      </c>
      <c r="M43" s="14">
        <v>2</v>
      </c>
      <c r="N43" s="14">
        <v>0</v>
      </c>
      <c r="O43" s="14">
        <v>0</v>
      </c>
      <c r="P43" s="190" t="s">
        <v>903</v>
      </c>
      <c r="Q43" s="190" t="s">
        <v>903</v>
      </c>
      <c r="R43" s="190" t="s">
        <v>903</v>
      </c>
      <c r="S43" s="190" t="s">
        <v>903</v>
      </c>
      <c r="T43" s="190" t="s">
        <v>903</v>
      </c>
    </row>
    <row r="44" spans="1:20" x14ac:dyDescent="0.25">
      <c r="A44" t="s">
        <v>51</v>
      </c>
      <c r="B44" t="s">
        <v>261</v>
      </c>
      <c r="C44" t="s">
        <v>262</v>
      </c>
      <c r="D44">
        <v>100</v>
      </c>
      <c r="E44">
        <v>0</v>
      </c>
      <c r="F44">
        <v>100</v>
      </c>
      <c r="H44" s="14">
        <v>0</v>
      </c>
      <c r="I44" s="14" t="s">
        <v>643</v>
      </c>
      <c r="J44" s="14" t="s">
        <v>423</v>
      </c>
      <c r="K44" s="14" t="s">
        <v>670</v>
      </c>
      <c r="L44" s="14">
        <v>0</v>
      </c>
      <c r="M44" s="14">
        <v>2</v>
      </c>
      <c r="N44" s="14">
        <v>0</v>
      </c>
      <c r="O44" s="14">
        <v>0</v>
      </c>
      <c r="P44" s="190" t="s">
        <v>903</v>
      </c>
      <c r="Q44" s="190" t="s">
        <v>903</v>
      </c>
      <c r="R44" s="190" t="s">
        <v>903</v>
      </c>
      <c r="S44" s="190" t="s">
        <v>903</v>
      </c>
      <c r="T44" s="190" t="s">
        <v>903</v>
      </c>
    </row>
    <row r="45" spans="1:20" x14ac:dyDescent="0.25">
      <c r="A45" t="s">
        <v>51</v>
      </c>
      <c r="B45" t="s">
        <v>263</v>
      </c>
      <c r="C45" t="s">
        <v>264</v>
      </c>
      <c r="D45">
        <v>100</v>
      </c>
      <c r="E45">
        <v>0</v>
      </c>
      <c r="F45">
        <v>100</v>
      </c>
      <c r="H45" s="14">
        <v>0</v>
      </c>
      <c r="I45" s="14" t="s">
        <v>643</v>
      </c>
      <c r="J45" s="14" t="s">
        <v>423</v>
      </c>
      <c r="K45" s="14" t="s">
        <v>670</v>
      </c>
      <c r="L45" s="14">
        <v>0</v>
      </c>
      <c r="M45" s="14">
        <v>2</v>
      </c>
      <c r="N45" s="14">
        <v>0</v>
      </c>
      <c r="O45" s="14">
        <v>0</v>
      </c>
      <c r="P45" s="190" t="s">
        <v>903</v>
      </c>
      <c r="Q45" s="190" t="s">
        <v>903</v>
      </c>
      <c r="R45" s="190" t="s">
        <v>903</v>
      </c>
      <c r="S45" s="190" t="s">
        <v>903</v>
      </c>
      <c r="T45" s="190" t="s">
        <v>903</v>
      </c>
    </row>
    <row r="46" spans="1:20" x14ac:dyDescent="0.25">
      <c r="A46" t="s">
        <v>51</v>
      </c>
      <c r="B46" t="s">
        <v>265</v>
      </c>
      <c r="C46" t="s">
        <v>266</v>
      </c>
      <c r="D46">
        <v>100</v>
      </c>
      <c r="E46">
        <v>0</v>
      </c>
      <c r="F46">
        <v>100</v>
      </c>
      <c r="H46" s="14">
        <v>0</v>
      </c>
      <c r="I46" s="14" t="s">
        <v>643</v>
      </c>
      <c r="J46" s="14" t="s">
        <v>423</v>
      </c>
      <c r="K46" s="14" t="s">
        <v>670</v>
      </c>
      <c r="L46" s="14">
        <v>0</v>
      </c>
      <c r="M46" s="14">
        <v>2</v>
      </c>
      <c r="N46" s="14">
        <v>0</v>
      </c>
      <c r="O46" s="14">
        <v>0</v>
      </c>
      <c r="P46" s="190" t="s">
        <v>903</v>
      </c>
      <c r="Q46" s="190" t="s">
        <v>903</v>
      </c>
      <c r="R46" s="190" t="s">
        <v>903</v>
      </c>
      <c r="S46" s="190" t="s">
        <v>903</v>
      </c>
      <c r="T46" s="190" t="s">
        <v>903</v>
      </c>
    </row>
    <row r="47" spans="1:20" x14ac:dyDescent="0.25">
      <c r="A47" t="s">
        <v>51</v>
      </c>
      <c r="B47" t="s">
        <v>267</v>
      </c>
      <c r="C47" t="s">
        <v>268</v>
      </c>
      <c r="D47">
        <v>100</v>
      </c>
      <c r="E47">
        <v>0</v>
      </c>
      <c r="F47">
        <v>100</v>
      </c>
      <c r="H47" s="14">
        <v>0</v>
      </c>
      <c r="I47" s="14" t="s">
        <v>643</v>
      </c>
      <c r="J47" s="14" t="s">
        <v>423</v>
      </c>
      <c r="K47" s="14" t="s">
        <v>670</v>
      </c>
      <c r="L47" s="14">
        <v>0</v>
      </c>
      <c r="M47" s="14">
        <v>2</v>
      </c>
      <c r="N47" s="14">
        <v>0</v>
      </c>
      <c r="O47" s="14">
        <v>0</v>
      </c>
      <c r="P47" s="190" t="s">
        <v>903</v>
      </c>
      <c r="Q47" s="190" t="s">
        <v>903</v>
      </c>
      <c r="R47" s="190" t="s">
        <v>903</v>
      </c>
      <c r="S47" s="190" t="s">
        <v>903</v>
      </c>
      <c r="T47" s="190" t="s">
        <v>903</v>
      </c>
    </row>
    <row r="48" spans="1:20" x14ac:dyDescent="0.25">
      <c r="A48" t="s">
        <v>51</v>
      </c>
      <c r="B48" t="s">
        <v>269</v>
      </c>
      <c r="C48" t="s">
        <v>270</v>
      </c>
      <c r="D48">
        <v>100</v>
      </c>
      <c r="E48">
        <v>0</v>
      </c>
      <c r="F48">
        <v>100</v>
      </c>
      <c r="H48" s="14">
        <v>0</v>
      </c>
      <c r="I48" s="14" t="s">
        <v>643</v>
      </c>
      <c r="J48" s="14" t="s">
        <v>423</v>
      </c>
      <c r="K48" s="14" t="s">
        <v>670</v>
      </c>
      <c r="L48" s="14">
        <v>0</v>
      </c>
      <c r="M48" s="14">
        <v>2</v>
      </c>
      <c r="N48" s="14">
        <v>0</v>
      </c>
      <c r="O48" s="14">
        <v>0</v>
      </c>
      <c r="P48" s="190" t="s">
        <v>903</v>
      </c>
      <c r="Q48" s="190" t="s">
        <v>903</v>
      </c>
      <c r="R48" s="190" t="s">
        <v>903</v>
      </c>
      <c r="S48" s="190" t="s">
        <v>903</v>
      </c>
      <c r="T48" s="190" t="s">
        <v>903</v>
      </c>
    </row>
    <row r="49" spans="1:20" x14ac:dyDescent="0.25">
      <c r="A49" t="s">
        <v>51</v>
      </c>
      <c r="B49" t="s">
        <v>271</v>
      </c>
      <c r="C49" t="s">
        <v>272</v>
      </c>
      <c r="D49">
        <v>100</v>
      </c>
      <c r="E49">
        <v>0</v>
      </c>
      <c r="F49">
        <v>100</v>
      </c>
      <c r="H49" s="14">
        <v>0</v>
      </c>
      <c r="I49" s="14" t="s">
        <v>643</v>
      </c>
      <c r="J49" s="14" t="s">
        <v>423</v>
      </c>
      <c r="K49" s="14" t="s">
        <v>670</v>
      </c>
      <c r="L49" s="14">
        <v>0</v>
      </c>
      <c r="M49" s="14">
        <v>2</v>
      </c>
      <c r="N49" s="14">
        <v>0</v>
      </c>
      <c r="O49" s="14">
        <v>0</v>
      </c>
      <c r="P49" s="190" t="s">
        <v>903</v>
      </c>
      <c r="Q49" s="190" t="s">
        <v>903</v>
      </c>
      <c r="R49" s="190" t="s">
        <v>903</v>
      </c>
      <c r="S49" s="190" t="s">
        <v>903</v>
      </c>
      <c r="T49" s="190" t="s">
        <v>903</v>
      </c>
    </row>
    <row r="50" spans="1:20" x14ac:dyDescent="0.25">
      <c r="A50" t="s">
        <v>51</v>
      </c>
      <c r="B50" t="s">
        <v>273</v>
      </c>
      <c r="C50" t="s">
        <v>274</v>
      </c>
      <c r="D50">
        <v>100</v>
      </c>
      <c r="E50">
        <v>0</v>
      </c>
      <c r="F50">
        <v>100</v>
      </c>
      <c r="H50" s="14">
        <v>0</v>
      </c>
      <c r="I50" s="14" t="s">
        <v>643</v>
      </c>
      <c r="J50" s="14" t="s">
        <v>423</v>
      </c>
      <c r="K50" s="14" t="s">
        <v>670</v>
      </c>
      <c r="L50" s="14">
        <v>0</v>
      </c>
      <c r="M50" s="14">
        <v>2</v>
      </c>
      <c r="N50" s="14">
        <v>0</v>
      </c>
      <c r="O50" s="14">
        <v>0</v>
      </c>
      <c r="P50" s="190" t="s">
        <v>903</v>
      </c>
      <c r="Q50" s="190" t="s">
        <v>903</v>
      </c>
      <c r="R50" s="190" t="s">
        <v>903</v>
      </c>
      <c r="S50" s="190" t="s">
        <v>903</v>
      </c>
      <c r="T50" s="190" t="s">
        <v>903</v>
      </c>
    </row>
    <row r="51" spans="1:20" x14ac:dyDescent="0.25">
      <c r="A51" t="s">
        <v>51</v>
      </c>
      <c r="B51" t="s">
        <v>275</v>
      </c>
      <c r="C51" t="s">
        <v>276</v>
      </c>
      <c r="D51">
        <v>100</v>
      </c>
      <c r="E51">
        <v>0</v>
      </c>
      <c r="F51">
        <v>100</v>
      </c>
      <c r="H51" s="14">
        <v>0</v>
      </c>
      <c r="I51" s="14" t="s">
        <v>643</v>
      </c>
      <c r="J51" s="14" t="s">
        <v>423</v>
      </c>
      <c r="K51" s="14" t="s">
        <v>670</v>
      </c>
      <c r="L51" s="14">
        <v>0</v>
      </c>
      <c r="M51" s="14">
        <v>2</v>
      </c>
      <c r="N51" s="14">
        <v>0</v>
      </c>
      <c r="O51" s="14">
        <v>0</v>
      </c>
      <c r="P51" s="190" t="s">
        <v>903</v>
      </c>
      <c r="Q51" s="190" t="s">
        <v>903</v>
      </c>
      <c r="R51" s="190" t="s">
        <v>903</v>
      </c>
      <c r="S51" s="190" t="s">
        <v>903</v>
      </c>
      <c r="T51" s="190" t="s">
        <v>903</v>
      </c>
    </row>
    <row r="52" spans="1:20" x14ac:dyDescent="0.25">
      <c r="A52" t="s">
        <v>51</v>
      </c>
      <c r="B52" t="s">
        <v>590</v>
      </c>
      <c r="C52" t="s">
        <v>591</v>
      </c>
      <c r="D52">
        <v>100</v>
      </c>
      <c r="E52">
        <v>0</v>
      </c>
      <c r="F52">
        <v>100</v>
      </c>
      <c r="H52" s="14">
        <v>0</v>
      </c>
      <c r="I52" s="14" t="s">
        <v>643</v>
      </c>
      <c r="J52" s="14" t="s">
        <v>423</v>
      </c>
      <c r="K52" s="14" t="s">
        <v>670</v>
      </c>
      <c r="L52" s="14">
        <v>0</v>
      </c>
      <c r="M52" s="14">
        <v>2</v>
      </c>
      <c r="N52" s="14">
        <v>0</v>
      </c>
      <c r="O52" s="14">
        <v>0</v>
      </c>
      <c r="P52" s="190" t="s">
        <v>903</v>
      </c>
      <c r="Q52" s="190" t="s">
        <v>903</v>
      </c>
      <c r="R52" s="190" t="s">
        <v>903</v>
      </c>
      <c r="S52" s="190" t="s">
        <v>903</v>
      </c>
      <c r="T52" s="190" t="s">
        <v>903</v>
      </c>
    </row>
    <row r="53" spans="1:20" x14ac:dyDescent="0.25">
      <c r="A53" t="s">
        <v>51</v>
      </c>
      <c r="B53" t="s">
        <v>313</v>
      </c>
      <c r="C53" t="s">
        <v>314</v>
      </c>
      <c r="D53">
        <v>100</v>
      </c>
      <c r="E53">
        <v>0</v>
      </c>
      <c r="F53">
        <v>100</v>
      </c>
      <c r="H53" s="14">
        <v>0</v>
      </c>
      <c r="I53" s="14" t="s">
        <v>643</v>
      </c>
      <c r="J53" s="14" t="s">
        <v>423</v>
      </c>
      <c r="K53" s="14" t="s">
        <v>670</v>
      </c>
      <c r="L53" s="14">
        <v>0</v>
      </c>
      <c r="M53" s="14">
        <v>2</v>
      </c>
      <c r="N53" s="14">
        <v>0</v>
      </c>
      <c r="O53" s="14">
        <v>0</v>
      </c>
      <c r="P53" s="190" t="s">
        <v>903</v>
      </c>
      <c r="Q53" s="190" t="s">
        <v>903</v>
      </c>
      <c r="R53" s="190" t="s">
        <v>903</v>
      </c>
      <c r="S53" s="190" t="s">
        <v>903</v>
      </c>
      <c r="T53" s="190" t="s">
        <v>903</v>
      </c>
    </row>
    <row r="54" spans="1:20" x14ac:dyDescent="0.25">
      <c r="A54" t="s">
        <v>51</v>
      </c>
      <c r="B54" t="s">
        <v>277</v>
      </c>
      <c r="C54" t="s">
        <v>278</v>
      </c>
      <c r="D54">
        <v>100</v>
      </c>
      <c r="E54">
        <v>0</v>
      </c>
      <c r="F54">
        <v>100</v>
      </c>
      <c r="G54" t="s">
        <v>128</v>
      </c>
      <c r="H54" s="14">
        <v>0</v>
      </c>
      <c r="I54" s="14" t="s">
        <v>643</v>
      </c>
      <c r="J54" s="14" t="s">
        <v>423</v>
      </c>
      <c r="K54" s="14" t="s">
        <v>670</v>
      </c>
      <c r="L54" s="14">
        <v>0</v>
      </c>
      <c r="M54" s="14">
        <v>2</v>
      </c>
      <c r="N54" s="14">
        <v>0</v>
      </c>
      <c r="O54" s="14">
        <v>0</v>
      </c>
      <c r="P54" s="190" t="s">
        <v>903</v>
      </c>
      <c r="Q54" s="190" t="s">
        <v>903</v>
      </c>
      <c r="R54" s="190" t="s">
        <v>903</v>
      </c>
      <c r="S54" s="190" t="s">
        <v>903</v>
      </c>
      <c r="T54" s="190" t="s">
        <v>903</v>
      </c>
    </row>
    <row r="55" spans="1:20" x14ac:dyDescent="0.25">
      <c r="A55" t="s">
        <v>51</v>
      </c>
      <c r="B55" t="s">
        <v>279</v>
      </c>
      <c r="C55" t="s">
        <v>280</v>
      </c>
      <c r="D55">
        <v>100</v>
      </c>
      <c r="E55">
        <v>0</v>
      </c>
      <c r="F55">
        <v>100</v>
      </c>
      <c r="H55" s="14">
        <v>0</v>
      </c>
      <c r="I55" s="14" t="s">
        <v>643</v>
      </c>
      <c r="J55" s="14" t="s">
        <v>423</v>
      </c>
      <c r="K55" s="14" t="s">
        <v>670</v>
      </c>
      <c r="L55" s="14">
        <v>0</v>
      </c>
      <c r="M55" s="14">
        <v>2</v>
      </c>
      <c r="N55" s="14">
        <v>0</v>
      </c>
      <c r="O55" s="14">
        <v>0</v>
      </c>
      <c r="P55" s="190" t="s">
        <v>903</v>
      </c>
      <c r="Q55" s="190" t="s">
        <v>903</v>
      </c>
      <c r="R55" s="190" t="s">
        <v>903</v>
      </c>
      <c r="S55" s="190" t="s">
        <v>903</v>
      </c>
      <c r="T55" s="190" t="s">
        <v>903</v>
      </c>
    </row>
    <row r="56" spans="1:20" x14ac:dyDescent="0.25">
      <c r="A56" t="s">
        <v>51</v>
      </c>
      <c r="B56" t="s">
        <v>281</v>
      </c>
      <c r="C56" t="s">
        <v>282</v>
      </c>
      <c r="D56">
        <v>100</v>
      </c>
      <c r="E56">
        <v>0</v>
      </c>
      <c r="F56">
        <v>100</v>
      </c>
      <c r="H56" s="14">
        <v>0</v>
      </c>
      <c r="I56" s="14" t="s">
        <v>643</v>
      </c>
      <c r="J56" s="14" t="s">
        <v>423</v>
      </c>
      <c r="K56" s="14" t="s">
        <v>670</v>
      </c>
      <c r="L56" s="14">
        <v>0</v>
      </c>
      <c r="M56" s="14">
        <v>2</v>
      </c>
      <c r="N56" s="14">
        <v>0</v>
      </c>
      <c r="O56" s="14">
        <v>0</v>
      </c>
      <c r="P56" s="190" t="s">
        <v>903</v>
      </c>
      <c r="Q56" s="190" t="s">
        <v>903</v>
      </c>
      <c r="R56" s="190" t="s">
        <v>903</v>
      </c>
      <c r="S56" s="190" t="s">
        <v>903</v>
      </c>
      <c r="T56" s="190" t="s">
        <v>903</v>
      </c>
    </row>
    <row r="57" spans="1:20" x14ac:dyDescent="0.25">
      <c r="A57" t="s">
        <v>51</v>
      </c>
      <c r="B57" t="s">
        <v>285</v>
      </c>
      <c r="C57" t="s">
        <v>286</v>
      </c>
      <c r="D57">
        <v>100</v>
      </c>
      <c r="E57">
        <v>0</v>
      </c>
      <c r="F57">
        <v>100</v>
      </c>
      <c r="H57" s="14">
        <v>0</v>
      </c>
      <c r="I57" s="14" t="s">
        <v>643</v>
      </c>
      <c r="J57" s="14" t="s">
        <v>423</v>
      </c>
      <c r="K57" s="14" t="s">
        <v>670</v>
      </c>
      <c r="L57" s="14">
        <v>0</v>
      </c>
      <c r="M57" s="14">
        <v>2</v>
      </c>
      <c r="N57" s="14">
        <v>0</v>
      </c>
      <c r="O57" s="14">
        <v>0</v>
      </c>
      <c r="P57" s="190" t="s">
        <v>903</v>
      </c>
      <c r="Q57" s="190" t="s">
        <v>903</v>
      </c>
      <c r="R57" s="190" t="s">
        <v>903</v>
      </c>
      <c r="S57" s="190" t="s">
        <v>903</v>
      </c>
      <c r="T57" s="190" t="s">
        <v>903</v>
      </c>
    </row>
    <row r="58" spans="1:20" x14ac:dyDescent="0.25">
      <c r="A58" t="s">
        <v>51</v>
      </c>
      <c r="B58" t="s">
        <v>287</v>
      </c>
      <c r="C58" t="s">
        <v>288</v>
      </c>
      <c r="D58">
        <v>100</v>
      </c>
      <c r="E58">
        <v>0</v>
      </c>
      <c r="F58">
        <v>100</v>
      </c>
      <c r="H58" s="14">
        <v>0</v>
      </c>
      <c r="I58" s="14" t="s">
        <v>643</v>
      </c>
      <c r="J58" s="14" t="s">
        <v>423</v>
      </c>
      <c r="K58" s="14" t="s">
        <v>670</v>
      </c>
      <c r="L58" s="14">
        <v>0</v>
      </c>
      <c r="M58" s="14">
        <v>2</v>
      </c>
      <c r="N58" s="14">
        <v>0</v>
      </c>
      <c r="O58" s="14">
        <v>0</v>
      </c>
      <c r="P58" s="190" t="s">
        <v>903</v>
      </c>
      <c r="Q58" s="190" t="s">
        <v>903</v>
      </c>
      <c r="R58" s="190" t="s">
        <v>903</v>
      </c>
      <c r="S58" s="190" t="s">
        <v>903</v>
      </c>
      <c r="T58" s="190" t="s">
        <v>903</v>
      </c>
    </row>
    <row r="59" spans="1:20" x14ac:dyDescent="0.25">
      <c r="A59" t="s">
        <v>51</v>
      </c>
      <c r="B59" t="s">
        <v>289</v>
      </c>
      <c r="C59" t="s">
        <v>290</v>
      </c>
      <c r="D59">
        <v>100</v>
      </c>
      <c r="E59">
        <v>0</v>
      </c>
      <c r="F59">
        <v>100</v>
      </c>
      <c r="H59" s="14">
        <v>0</v>
      </c>
      <c r="I59" s="14" t="s">
        <v>643</v>
      </c>
      <c r="J59" s="14" t="s">
        <v>423</v>
      </c>
      <c r="K59" s="14" t="s">
        <v>670</v>
      </c>
      <c r="L59" s="14">
        <v>0</v>
      </c>
      <c r="M59" s="14">
        <v>2</v>
      </c>
      <c r="N59" s="14">
        <v>0</v>
      </c>
      <c r="O59" s="14">
        <v>0</v>
      </c>
      <c r="P59" s="190" t="s">
        <v>903</v>
      </c>
      <c r="Q59" s="190" t="s">
        <v>903</v>
      </c>
      <c r="R59" s="190" t="s">
        <v>903</v>
      </c>
      <c r="S59" s="190" t="s">
        <v>903</v>
      </c>
      <c r="T59" s="190" t="s">
        <v>903</v>
      </c>
    </row>
    <row r="60" spans="1:20" x14ac:dyDescent="0.25">
      <c r="A60" t="s">
        <v>51</v>
      </c>
      <c r="B60" t="s">
        <v>315</v>
      </c>
      <c r="C60" t="s">
        <v>316</v>
      </c>
      <c r="D60">
        <v>100</v>
      </c>
      <c r="E60">
        <v>0</v>
      </c>
      <c r="F60">
        <v>100</v>
      </c>
      <c r="H60" s="14">
        <v>0</v>
      </c>
      <c r="I60" s="14" t="s">
        <v>643</v>
      </c>
      <c r="J60" s="14" t="s">
        <v>423</v>
      </c>
      <c r="K60" s="14" t="s">
        <v>670</v>
      </c>
      <c r="L60" s="14">
        <v>0</v>
      </c>
      <c r="M60" s="14">
        <v>2</v>
      </c>
      <c r="N60" s="14">
        <v>0</v>
      </c>
      <c r="O60" s="14">
        <v>0</v>
      </c>
      <c r="P60" s="190" t="s">
        <v>903</v>
      </c>
      <c r="Q60" s="190" t="s">
        <v>903</v>
      </c>
      <c r="R60" s="190" t="s">
        <v>903</v>
      </c>
      <c r="S60" s="190" t="s">
        <v>903</v>
      </c>
      <c r="T60" s="190" t="s">
        <v>903</v>
      </c>
    </row>
    <row r="61" spans="1:20" x14ac:dyDescent="0.25">
      <c r="A61" t="s">
        <v>51</v>
      </c>
      <c r="B61" t="s">
        <v>327</v>
      </c>
      <c r="C61" t="s">
        <v>328</v>
      </c>
      <c r="D61">
        <v>100</v>
      </c>
      <c r="E61">
        <v>0</v>
      </c>
      <c r="F61">
        <v>100</v>
      </c>
      <c r="H61" s="14">
        <v>0</v>
      </c>
      <c r="I61" s="14" t="s">
        <v>643</v>
      </c>
      <c r="J61" s="14" t="s">
        <v>423</v>
      </c>
      <c r="K61" s="14" t="s">
        <v>670</v>
      </c>
      <c r="L61" s="14">
        <v>0</v>
      </c>
      <c r="M61" s="14">
        <v>2</v>
      </c>
      <c r="N61" s="14">
        <v>0</v>
      </c>
      <c r="O61" s="14">
        <v>0</v>
      </c>
      <c r="P61" s="190" t="s">
        <v>903</v>
      </c>
      <c r="Q61" s="190" t="s">
        <v>903</v>
      </c>
      <c r="R61" s="190" t="s">
        <v>903</v>
      </c>
      <c r="S61" s="190" t="s">
        <v>903</v>
      </c>
      <c r="T61" s="190" t="s">
        <v>903</v>
      </c>
    </row>
    <row r="62" spans="1:20" x14ac:dyDescent="0.25">
      <c r="A62" t="s">
        <v>51</v>
      </c>
      <c r="B62" t="s">
        <v>317</v>
      </c>
      <c r="C62" t="s">
        <v>318</v>
      </c>
      <c r="D62">
        <v>100</v>
      </c>
      <c r="E62">
        <v>0</v>
      </c>
      <c r="F62">
        <v>100</v>
      </c>
      <c r="H62" s="14">
        <v>0</v>
      </c>
      <c r="I62" s="14" t="s">
        <v>643</v>
      </c>
      <c r="J62" s="14" t="s">
        <v>423</v>
      </c>
      <c r="K62" s="14" t="s">
        <v>670</v>
      </c>
      <c r="L62" s="14">
        <v>0</v>
      </c>
      <c r="M62" s="14">
        <v>2</v>
      </c>
      <c r="N62" s="14">
        <v>0</v>
      </c>
      <c r="O62" s="14">
        <v>0</v>
      </c>
      <c r="P62" s="190" t="s">
        <v>903</v>
      </c>
      <c r="Q62" s="190" t="s">
        <v>903</v>
      </c>
      <c r="R62" s="190" t="s">
        <v>903</v>
      </c>
      <c r="S62" s="190" t="s">
        <v>903</v>
      </c>
      <c r="T62" s="190" t="s">
        <v>903</v>
      </c>
    </row>
    <row r="63" spans="1:20" x14ac:dyDescent="0.25">
      <c r="A63" t="s">
        <v>51</v>
      </c>
      <c r="B63" t="s">
        <v>319</v>
      </c>
      <c r="C63" t="s">
        <v>320</v>
      </c>
      <c r="D63">
        <v>100</v>
      </c>
      <c r="E63">
        <v>0</v>
      </c>
      <c r="F63">
        <v>100</v>
      </c>
      <c r="H63" s="14">
        <v>0</v>
      </c>
      <c r="I63" s="14" t="s">
        <v>643</v>
      </c>
      <c r="J63" s="14" t="s">
        <v>423</v>
      </c>
      <c r="K63" s="14" t="s">
        <v>670</v>
      </c>
      <c r="L63" s="14">
        <v>0</v>
      </c>
      <c r="M63" s="14">
        <v>2</v>
      </c>
      <c r="N63" s="14">
        <v>0</v>
      </c>
      <c r="O63" s="14">
        <v>0</v>
      </c>
      <c r="P63" s="190" t="s">
        <v>903</v>
      </c>
      <c r="Q63" s="190" t="s">
        <v>903</v>
      </c>
      <c r="R63" s="190" t="s">
        <v>903</v>
      </c>
      <c r="S63" s="190" t="s">
        <v>903</v>
      </c>
      <c r="T63" s="190" t="s">
        <v>903</v>
      </c>
    </row>
    <row r="64" spans="1:20" x14ac:dyDescent="0.25">
      <c r="A64" t="s">
        <v>51</v>
      </c>
      <c r="B64" t="s">
        <v>321</v>
      </c>
      <c r="C64" t="s">
        <v>322</v>
      </c>
      <c r="D64">
        <v>100</v>
      </c>
      <c r="E64">
        <v>0</v>
      </c>
      <c r="F64">
        <v>100</v>
      </c>
      <c r="H64" s="14">
        <v>0</v>
      </c>
      <c r="I64" s="14" t="s">
        <v>643</v>
      </c>
      <c r="J64" s="14" t="s">
        <v>423</v>
      </c>
      <c r="K64" s="14" t="s">
        <v>670</v>
      </c>
      <c r="L64" s="14">
        <v>0</v>
      </c>
      <c r="M64" s="14">
        <v>2</v>
      </c>
      <c r="N64" s="14">
        <v>0</v>
      </c>
      <c r="O64" s="14">
        <v>0</v>
      </c>
      <c r="P64" s="190" t="s">
        <v>903</v>
      </c>
      <c r="Q64" s="190" t="s">
        <v>903</v>
      </c>
      <c r="R64" s="190" t="s">
        <v>903</v>
      </c>
      <c r="S64" s="190" t="s">
        <v>903</v>
      </c>
      <c r="T64" s="190" t="s">
        <v>903</v>
      </c>
    </row>
    <row r="65" spans="1:20" x14ac:dyDescent="0.25">
      <c r="A65" t="s">
        <v>51</v>
      </c>
      <c r="B65" t="s">
        <v>291</v>
      </c>
      <c r="C65" t="s">
        <v>292</v>
      </c>
      <c r="D65">
        <v>100</v>
      </c>
      <c r="E65">
        <v>0</v>
      </c>
      <c r="F65">
        <v>100</v>
      </c>
      <c r="G65" t="s">
        <v>128</v>
      </c>
      <c r="H65" s="14">
        <v>0</v>
      </c>
      <c r="I65" s="14" t="s">
        <v>643</v>
      </c>
      <c r="J65" s="14" t="s">
        <v>423</v>
      </c>
      <c r="K65" s="14" t="s">
        <v>670</v>
      </c>
      <c r="L65" s="14">
        <v>0</v>
      </c>
      <c r="M65" s="14">
        <v>2</v>
      </c>
      <c r="N65" s="14">
        <v>0</v>
      </c>
      <c r="O65" s="14">
        <v>0</v>
      </c>
      <c r="P65" s="190" t="s">
        <v>903</v>
      </c>
      <c r="Q65" s="190" t="s">
        <v>903</v>
      </c>
      <c r="R65" s="190" t="s">
        <v>903</v>
      </c>
      <c r="S65" s="190" t="s">
        <v>903</v>
      </c>
      <c r="T65" s="190" t="s">
        <v>903</v>
      </c>
    </row>
    <row r="66" spans="1:20" x14ac:dyDescent="0.25">
      <c r="A66" t="s">
        <v>51</v>
      </c>
      <c r="B66" t="s">
        <v>295</v>
      </c>
      <c r="C66" t="s">
        <v>296</v>
      </c>
      <c r="D66">
        <v>100</v>
      </c>
      <c r="E66">
        <v>0</v>
      </c>
      <c r="F66">
        <v>100</v>
      </c>
      <c r="G66" t="s">
        <v>128</v>
      </c>
      <c r="H66" s="14">
        <v>0</v>
      </c>
      <c r="I66" s="14" t="s">
        <v>643</v>
      </c>
      <c r="J66" s="14" t="s">
        <v>423</v>
      </c>
      <c r="K66" s="14" t="s">
        <v>670</v>
      </c>
      <c r="L66" s="14">
        <v>0</v>
      </c>
      <c r="M66" s="14">
        <v>2</v>
      </c>
      <c r="N66" s="14">
        <v>0</v>
      </c>
      <c r="O66" s="14">
        <v>0</v>
      </c>
      <c r="P66" s="190" t="s">
        <v>903</v>
      </c>
      <c r="Q66" s="190" t="s">
        <v>903</v>
      </c>
      <c r="R66" s="190" t="s">
        <v>903</v>
      </c>
      <c r="S66" s="190" t="s">
        <v>903</v>
      </c>
      <c r="T66" s="190" t="s">
        <v>903</v>
      </c>
    </row>
    <row r="67" spans="1:20" x14ac:dyDescent="0.25">
      <c r="A67" t="s">
        <v>51</v>
      </c>
      <c r="B67" t="s">
        <v>323</v>
      </c>
      <c r="C67" t="s">
        <v>324</v>
      </c>
      <c r="D67">
        <v>100</v>
      </c>
      <c r="E67">
        <v>0</v>
      </c>
      <c r="F67">
        <v>100</v>
      </c>
      <c r="G67" t="s">
        <v>128</v>
      </c>
      <c r="H67" s="14">
        <v>0</v>
      </c>
      <c r="I67" s="14" t="s">
        <v>643</v>
      </c>
      <c r="J67" s="14" t="s">
        <v>423</v>
      </c>
      <c r="K67" s="14" t="s">
        <v>670</v>
      </c>
      <c r="L67" s="14">
        <v>0</v>
      </c>
      <c r="M67" s="14">
        <v>2</v>
      </c>
      <c r="N67" s="14">
        <v>0</v>
      </c>
      <c r="O67" s="14">
        <v>0</v>
      </c>
      <c r="P67" s="190" t="s">
        <v>903</v>
      </c>
      <c r="Q67" s="190" t="s">
        <v>903</v>
      </c>
      <c r="R67" s="190" t="s">
        <v>903</v>
      </c>
      <c r="S67" s="190" t="s">
        <v>903</v>
      </c>
      <c r="T67" s="190" t="s">
        <v>903</v>
      </c>
    </row>
    <row r="68" spans="1:20" x14ac:dyDescent="0.25">
      <c r="A68" t="s">
        <v>51</v>
      </c>
      <c r="B68" t="s">
        <v>325</v>
      </c>
      <c r="C68" t="s">
        <v>326</v>
      </c>
      <c r="D68">
        <v>100</v>
      </c>
      <c r="E68">
        <v>0</v>
      </c>
      <c r="F68">
        <v>100</v>
      </c>
      <c r="G68" t="s">
        <v>128</v>
      </c>
      <c r="H68" s="14">
        <v>0</v>
      </c>
      <c r="I68" s="14" t="s">
        <v>643</v>
      </c>
      <c r="J68" s="14" t="s">
        <v>423</v>
      </c>
      <c r="K68" s="14" t="s">
        <v>670</v>
      </c>
      <c r="L68" s="14">
        <v>0</v>
      </c>
      <c r="M68" s="14">
        <v>2</v>
      </c>
      <c r="N68" s="14">
        <v>0</v>
      </c>
      <c r="O68" s="14">
        <v>0</v>
      </c>
      <c r="P68" s="190" t="s">
        <v>903</v>
      </c>
      <c r="Q68" s="190" t="s">
        <v>903</v>
      </c>
      <c r="R68" s="190" t="s">
        <v>903</v>
      </c>
      <c r="S68" s="190" t="s">
        <v>903</v>
      </c>
      <c r="T68" s="190" t="s">
        <v>903</v>
      </c>
    </row>
    <row r="69" spans="1:20" x14ac:dyDescent="0.25">
      <c r="A69" t="s">
        <v>51</v>
      </c>
      <c r="B69" t="s">
        <v>299</v>
      </c>
      <c r="C69" t="s">
        <v>300</v>
      </c>
      <c r="D69">
        <v>100</v>
      </c>
      <c r="E69">
        <v>0</v>
      </c>
      <c r="F69">
        <v>100</v>
      </c>
      <c r="G69" t="s">
        <v>128</v>
      </c>
      <c r="H69" s="14">
        <v>0</v>
      </c>
      <c r="I69" s="14" t="s">
        <v>643</v>
      </c>
      <c r="J69" s="14" t="s">
        <v>423</v>
      </c>
      <c r="K69" s="14" t="s">
        <v>670</v>
      </c>
      <c r="L69" s="14">
        <v>0</v>
      </c>
      <c r="M69" s="14">
        <v>2</v>
      </c>
      <c r="N69" s="14">
        <v>0</v>
      </c>
      <c r="O69" s="14">
        <v>0</v>
      </c>
      <c r="P69" s="190" t="s">
        <v>903</v>
      </c>
      <c r="Q69" s="190" t="s">
        <v>903</v>
      </c>
      <c r="R69" s="190" t="s">
        <v>903</v>
      </c>
      <c r="S69" s="190" t="s">
        <v>903</v>
      </c>
      <c r="T69" s="190" t="s">
        <v>903</v>
      </c>
    </row>
    <row r="70" spans="1:20" x14ac:dyDescent="0.25">
      <c r="H70" s="14"/>
      <c r="I70" s="14"/>
      <c r="J70" s="14"/>
      <c r="K70" s="14"/>
      <c r="L70" s="14"/>
      <c r="M70" s="14"/>
      <c r="N70" s="14"/>
      <c r="O70" s="14"/>
      <c r="P70" s="190"/>
    </row>
    <row r="71" spans="1:20" x14ac:dyDescent="0.25">
      <c r="H71" s="14"/>
      <c r="I71" s="14"/>
      <c r="J71" s="14"/>
      <c r="K71" s="14"/>
      <c r="L71" s="14"/>
      <c r="M71" s="14"/>
      <c r="N71" s="14"/>
      <c r="O71" s="14"/>
      <c r="P71" s="190"/>
    </row>
  </sheetData>
  <autoFilter ref="A1:T69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FFCC"/>
  </sheetPr>
  <dimension ref="A1:AG91"/>
  <sheetViews>
    <sheetView showGridLines="0" zoomScale="90" zoomScaleNormal="90" workbookViewId="0">
      <selection activeCell="B2" sqref="B2"/>
    </sheetView>
  </sheetViews>
  <sheetFormatPr baseColWidth="10" defaultColWidth="9.140625" defaultRowHeight="15" x14ac:dyDescent="0.25"/>
  <cols>
    <col min="2" max="2" width="10" style="9" bestFit="1" customWidth="1"/>
    <col min="3" max="3" width="38.140625" style="9" bestFit="1" customWidth="1"/>
    <col min="4" max="4" width="12.5703125" style="10" customWidth="1"/>
    <col min="5" max="5" width="11.85546875" style="10" bestFit="1" customWidth="1"/>
    <col min="6" max="6" width="9" style="10" bestFit="1" customWidth="1"/>
    <col min="7" max="7" width="5.140625" style="9" bestFit="1" customWidth="1"/>
    <col min="8" max="8" width="11.5703125" style="10" bestFit="1" customWidth="1"/>
    <col min="9" max="19" width="10" style="10" bestFit="1" customWidth="1"/>
    <col min="20" max="20" width="11" customWidth="1"/>
    <col min="21" max="21" width="10" bestFit="1" customWidth="1"/>
    <col min="23" max="23" width="9.5703125" bestFit="1" customWidth="1"/>
  </cols>
  <sheetData>
    <row r="1" spans="1:33" x14ac:dyDescent="0.25">
      <c r="A1" s="6" t="s">
        <v>301</v>
      </c>
      <c r="B1" s="6" t="s">
        <v>302</v>
      </c>
      <c r="C1" s="6" t="s">
        <v>303</v>
      </c>
      <c r="D1" s="7" t="s">
        <v>2</v>
      </c>
      <c r="E1" s="7" t="s">
        <v>304</v>
      </c>
      <c r="F1" s="7" t="s">
        <v>305</v>
      </c>
      <c r="G1" s="6" t="s">
        <v>306</v>
      </c>
      <c r="H1" s="6" t="s">
        <v>335</v>
      </c>
      <c r="I1" s="6" t="s">
        <v>336</v>
      </c>
      <c r="J1" s="6" t="s">
        <v>347</v>
      </c>
      <c r="K1" s="6" t="s">
        <v>337</v>
      </c>
      <c r="L1" s="6" t="s">
        <v>338</v>
      </c>
      <c r="M1" s="6" t="s">
        <v>339</v>
      </c>
      <c r="N1" s="6" t="s">
        <v>340</v>
      </c>
      <c r="O1" s="6" t="s">
        <v>341</v>
      </c>
      <c r="P1" s="6" t="s">
        <v>342</v>
      </c>
      <c r="Q1" s="6" t="s">
        <v>343</v>
      </c>
      <c r="R1" s="6" t="s">
        <v>344</v>
      </c>
      <c r="S1" s="6" t="s">
        <v>345</v>
      </c>
      <c r="T1" s="12" t="s">
        <v>0</v>
      </c>
      <c r="U1" s="13" t="s">
        <v>424</v>
      </c>
      <c r="V1" s="13" t="s">
        <v>426</v>
      </c>
      <c r="W1" s="13" t="s">
        <v>428</v>
      </c>
      <c r="X1" s="13" t="s">
        <v>607</v>
      </c>
      <c r="Y1" s="13" t="s">
        <v>608</v>
      </c>
      <c r="Z1" s="13" t="s">
        <v>425</v>
      </c>
      <c r="AA1" s="13" t="s">
        <v>429</v>
      </c>
      <c r="AB1" s="13" t="s">
        <v>435</v>
      </c>
      <c r="AC1" s="189" t="s">
        <v>583</v>
      </c>
      <c r="AD1" s="189" t="s">
        <v>584</v>
      </c>
      <c r="AE1" s="189" t="s">
        <v>585</v>
      </c>
      <c r="AF1" s="189" t="s">
        <v>586</v>
      </c>
      <c r="AG1" s="189" t="s">
        <v>587</v>
      </c>
    </row>
    <row r="2" spans="1:33" x14ac:dyDescent="0.25">
      <c r="A2" s="8" t="s">
        <v>51</v>
      </c>
      <c r="B2" s="9" t="s">
        <v>596</v>
      </c>
      <c r="C2" s="9" t="s">
        <v>619</v>
      </c>
      <c r="D2" s="10">
        <v>1200</v>
      </c>
      <c r="E2" s="410">
        <v>0</v>
      </c>
      <c r="F2" s="410"/>
      <c r="G2" s="409" t="s">
        <v>617</v>
      </c>
      <c r="H2" s="10">
        <v>100</v>
      </c>
      <c r="I2" s="10">
        <v>100</v>
      </c>
      <c r="J2" s="10">
        <v>100</v>
      </c>
      <c r="K2" s="10">
        <v>100</v>
      </c>
      <c r="L2" s="10">
        <v>100</v>
      </c>
      <c r="M2" s="10">
        <v>100</v>
      </c>
      <c r="N2" s="10">
        <v>100</v>
      </c>
      <c r="O2" s="10">
        <v>100</v>
      </c>
      <c r="P2" s="10">
        <v>100</v>
      </c>
      <c r="Q2" s="10">
        <v>100</v>
      </c>
      <c r="R2" s="10">
        <v>100</v>
      </c>
      <c r="S2" s="10">
        <v>100</v>
      </c>
      <c r="T2" s="11">
        <v>600</v>
      </c>
      <c r="U2" s="14">
        <v>0</v>
      </c>
      <c r="V2" s="14" t="s">
        <v>643</v>
      </c>
      <c r="W2" s="14" t="s">
        <v>423</v>
      </c>
      <c r="X2" s="14" t="s">
        <v>670</v>
      </c>
      <c r="Y2" s="14">
        <v>0</v>
      </c>
      <c r="Z2" s="14">
        <v>2</v>
      </c>
      <c r="AA2" s="14">
        <v>0</v>
      </c>
      <c r="AB2" s="14">
        <v>0</v>
      </c>
      <c r="AC2" s="190" t="s">
        <v>903</v>
      </c>
      <c r="AD2" s="190" t="s">
        <v>903</v>
      </c>
      <c r="AE2" s="190" t="s">
        <v>903</v>
      </c>
      <c r="AF2" s="190" t="s">
        <v>903</v>
      </c>
      <c r="AG2" s="190" t="s">
        <v>903</v>
      </c>
    </row>
    <row r="3" spans="1:33" x14ac:dyDescent="0.25">
      <c r="A3" s="8" t="s">
        <v>51</v>
      </c>
      <c r="B3" s="9" t="s">
        <v>129</v>
      </c>
      <c r="C3" s="9" t="s">
        <v>130</v>
      </c>
      <c r="D3" s="10">
        <v>1200</v>
      </c>
      <c r="E3" s="410">
        <v>0</v>
      </c>
      <c r="F3" s="410"/>
      <c r="G3" s="409" t="s">
        <v>609</v>
      </c>
      <c r="H3" s="10">
        <v>100</v>
      </c>
      <c r="I3" s="10">
        <v>100</v>
      </c>
      <c r="J3" s="10">
        <v>100</v>
      </c>
      <c r="K3" s="10">
        <v>100</v>
      </c>
      <c r="L3" s="10">
        <v>100</v>
      </c>
      <c r="M3" s="10">
        <v>100</v>
      </c>
      <c r="N3" s="10">
        <v>100</v>
      </c>
      <c r="O3" s="10">
        <v>100</v>
      </c>
      <c r="P3" s="10">
        <v>100</v>
      </c>
      <c r="Q3" s="10">
        <v>100</v>
      </c>
      <c r="R3" s="10">
        <v>100</v>
      </c>
      <c r="S3" s="10">
        <v>100</v>
      </c>
      <c r="T3" s="11">
        <v>600</v>
      </c>
      <c r="U3" s="14">
        <v>0</v>
      </c>
      <c r="V3" s="14" t="s">
        <v>643</v>
      </c>
      <c r="W3" s="14" t="s">
        <v>423</v>
      </c>
      <c r="X3" s="14" t="s">
        <v>670</v>
      </c>
      <c r="Y3" s="14">
        <v>0</v>
      </c>
      <c r="Z3" s="14">
        <v>2</v>
      </c>
      <c r="AA3" s="14">
        <v>0</v>
      </c>
      <c r="AB3" s="14">
        <v>0</v>
      </c>
      <c r="AC3" s="190" t="s">
        <v>903</v>
      </c>
      <c r="AD3" s="190" t="s">
        <v>903</v>
      </c>
      <c r="AE3" s="190" t="s">
        <v>903</v>
      </c>
      <c r="AF3" s="190" t="s">
        <v>903</v>
      </c>
      <c r="AG3" s="190" t="s">
        <v>903</v>
      </c>
    </row>
    <row r="4" spans="1:33" x14ac:dyDescent="0.25">
      <c r="A4" s="8" t="s">
        <v>51</v>
      </c>
      <c r="B4" s="9" t="s">
        <v>131</v>
      </c>
      <c r="C4" s="9" t="s">
        <v>132</v>
      </c>
      <c r="D4" s="10">
        <v>1200</v>
      </c>
      <c r="E4" s="410">
        <v>0</v>
      </c>
      <c r="F4" s="410"/>
      <c r="G4" s="409" t="s">
        <v>609</v>
      </c>
      <c r="H4" s="10">
        <v>100</v>
      </c>
      <c r="I4" s="10">
        <v>100</v>
      </c>
      <c r="J4" s="10">
        <v>100</v>
      </c>
      <c r="K4" s="10">
        <v>100</v>
      </c>
      <c r="L4" s="10">
        <v>100</v>
      </c>
      <c r="M4" s="10">
        <v>100</v>
      </c>
      <c r="N4" s="10">
        <v>100</v>
      </c>
      <c r="O4" s="10">
        <v>100</v>
      </c>
      <c r="P4" s="10">
        <v>100</v>
      </c>
      <c r="Q4" s="10">
        <v>100</v>
      </c>
      <c r="R4" s="10">
        <v>100</v>
      </c>
      <c r="S4" s="10">
        <v>100</v>
      </c>
      <c r="T4" s="11">
        <v>600</v>
      </c>
      <c r="U4" s="14">
        <v>0</v>
      </c>
      <c r="V4" s="14" t="s">
        <v>643</v>
      </c>
      <c r="W4" s="14" t="s">
        <v>423</v>
      </c>
      <c r="X4" s="14" t="s">
        <v>670</v>
      </c>
      <c r="Y4" s="14">
        <v>0</v>
      </c>
      <c r="Z4" s="14">
        <v>2</v>
      </c>
      <c r="AA4" s="14">
        <v>0</v>
      </c>
      <c r="AB4" s="14">
        <v>0</v>
      </c>
      <c r="AC4" s="190" t="s">
        <v>903</v>
      </c>
      <c r="AD4" s="190" t="s">
        <v>903</v>
      </c>
      <c r="AE4" s="190" t="s">
        <v>903</v>
      </c>
      <c r="AF4" s="190" t="s">
        <v>903</v>
      </c>
      <c r="AG4" s="190" t="s">
        <v>903</v>
      </c>
    </row>
    <row r="5" spans="1:33" x14ac:dyDescent="0.25">
      <c r="A5" s="8" t="s">
        <v>51</v>
      </c>
      <c r="B5" s="9" t="s">
        <v>135</v>
      </c>
      <c r="C5" s="9" t="s">
        <v>136</v>
      </c>
      <c r="D5" s="10">
        <v>1200</v>
      </c>
      <c r="E5" s="410">
        <v>0</v>
      </c>
      <c r="F5" s="410"/>
      <c r="G5" s="409" t="s">
        <v>609</v>
      </c>
      <c r="H5" s="10">
        <v>100</v>
      </c>
      <c r="I5" s="10">
        <v>100</v>
      </c>
      <c r="J5" s="10">
        <v>100</v>
      </c>
      <c r="K5" s="10">
        <v>100</v>
      </c>
      <c r="L5" s="10">
        <v>100</v>
      </c>
      <c r="M5" s="10">
        <v>100</v>
      </c>
      <c r="N5" s="10">
        <v>100</v>
      </c>
      <c r="O5" s="10">
        <v>100</v>
      </c>
      <c r="P5" s="10">
        <v>100</v>
      </c>
      <c r="Q5" s="10">
        <v>100</v>
      </c>
      <c r="R5" s="10">
        <v>100</v>
      </c>
      <c r="S5" s="10">
        <v>100</v>
      </c>
      <c r="T5" s="11">
        <v>600</v>
      </c>
      <c r="U5" s="14">
        <v>0</v>
      </c>
      <c r="V5" s="14" t="s">
        <v>643</v>
      </c>
      <c r="W5" s="14" t="s">
        <v>423</v>
      </c>
      <c r="X5" s="14" t="s">
        <v>670</v>
      </c>
      <c r="Y5" s="14">
        <v>0</v>
      </c>
      <c r="Z5" s="14">
        <v>2</v>
      </c>
      <c r="AA5" s="14">
        <v>0</v>
      </c>
      <c r="AB5" s="14">
        <v>0</v>
      </c>
      <c r="AC5" s="190" t="s">
        <v>903</v>
      </c>
      <c r="AD5" s="190" t="s">
        <v>903</v>
      </c>
      <c r="AE5" s="190" t="s">
        <v>903</v>
      </c>
      <c r="AF5" s="190" t="s">
        <v>903</v>
      </c>
      <c r="AG5" s="190" t="s">
        <v>903</v>
      </c>
    </row>
    <row r="6" spans="1:33" x14ac:dyDescent="0.25">
      <c r="A6" s="8" t="s">
        <v>51</v>
      </c>
      <c r="B6" s="9" t="s">
        <v>137</v>
      </c>
      <c r="C6" s="9" t="s">
        <v>138</v>
      </c>
      <c r="D6" s="10">
        <v>1200</v>
      </c>
      <c r="E6" s="410">
        <v>0</v>
      </c>
      <c r="F6" s="410"/>
      <c r="G6" s="409" t="s">
        <v>609</v>
      </c>
      <c r="H6" s="10">
        <v>100</v>
      </c>
      <c r="I6" s="10">
        <v>100</v>
      </c>
      <c r="J6" s="10">
        <v>100</v>
      </c>
      <c r="K6" s="10">
        <v>100</v>
      </c>
      <c r="L6" s="10">
        <v>100</v>
      </c>
      <c r="M6" s="10">
        <v>100</v>
      </c>
      <c r="N6" s="10">
        <v>100</v>
      </c>
      <c r="O6" s="10">
        <v>100</v>
      </c>
      <c r="P6" s="10">
        <v>100</v>
      </c>
      <c r="Q6" s="10">
        <v>100</v>
      </c>
      <c r="R6" s="10">
        <v>100</v>
      </c>
      <c r="S6" s="10">
        <v>100</v>
      </c>
      <c r="T6" s="11">
        <v>600</v>
      </c>
      <c r="U6" s="14">
        <v>0</v>
      </c>
      <c r="V6" s="14" t="s">
        <v>643</v>
      </c>
      <c r="W6" s="14" t="s">
        <v>423</v>
      </c>
      <c r="X6" s="14" t="s">
        <v>670</v>
      </c>
      <c r="Y6" s="14">
        <v>0</v>
      </c>
      <c r="Z6" s="14">
        <v>2</v>
      </c>
      <c r="AA6" s="14">
        <v>0</v>
      </c>
      <c r="AB6" s="14">
        <v>0</v>
      </c>
      <c r="AC6" s="190" t="s">
        <v>903</v>
      </c>
      <c r="AD6" s="190" t="s">
        <v>903</v>
      </c>
      <c r="AE6" s="190" t="s">
        <v>903</v>
      </c>
      <c r="AF6" s="190" t="s">
        <v>903</v>
      </c>
      <c r="AG6" s="190" t="s">
        <v>903</v>
      </c>
    </row>
    <row r="7" spans="1:33" x14ac:dyDescent="0.25">
      <c r="A7" s="8" t="s">
        <v>51</v>
      </c>
      <c r="B7" s="9" t="s">
        <v>329</v>
      </c>
      <c r="C7" s="9" t="s">
        <v>330</v>
      </c>
      <c r="D7" s="10">
        <v>1200</v>
      </c>
      <c r="E7" s="410">
        <v>0</v>
      </c>
      <c r="F7" s="410"/>
      <c r="G7" s="409" t="s">
        <v>609</v>
      </c>
      <c r="H7" s="10">
        <v>100</v>
      </c>
      <c r="I7" s="10">
        <v>100</v>
      </c>
      <c r="J7" s="10">
        <v>100</v>
      </c>
      <c r="K7" s="10">
        <v>100</v>
      </c>
      <c r="L7" s="10">
        <v>100</v>
      </c>
      <c r="M7" s="10">
        <v>100</v>
      </c>
      <c r="N7" s="10">
        <v>100</v>
      </c>
      <c r="O7" s="10">
        <v>100</v>
      </c>
      <c r="P7" s="10">
        <v>100</v>
      </c>
      <c r="Q7" s="10">
        <v>100</v>
      </c>
      <c r="R7" s="10">
        <v>100</v>
      </c>
      <c r="S7" s="10">
        <v>100</v>
      </c>
      <c r="T7" s="11">
        <v>600</v>
      </c>
      <c r="U7" s="14">
        <v>0</v>
      </c>
      <c r="V7" s="14" t="s">
        <v>643</v>
      </c>
      <c r="W7" s="14" t="s">
        <v>423</v>
      </c>
      <c r="X7" s="14" t="s">
        <v>670</v>
      </c>
      <c r="Y7" s="14">
        <v>0</v>
      </c>
      <c r="Z7" s="14">
        <v>2</v>
      </c>
      <c r="AA7" s="14">
        <v>0</v>
      </c>
      <c r="AB7" s="14">
        <v>0</v>
      </c>
      <c r="AC7" s="190" t="s">
        <v>903</v>
      </c>
      <c r="AD7" s="190" t="s">
        <v>903</v>
      </c>
      <c r="AE7" s="190" t="s">
        <v>903</v>
      </c>
      <c r="AF7" s="190" t="s">
        <v>903</v>
      </c>
      <c r="AG7" s="190" t="s">
        <v>903</v>
      </c>
    </row>
    <row r="8" spans="1:33" x14ac:dyDescent="0.25">
      <c r="A8" s="8" t="s">
        <v>51</v>
      </c>
      <c r="B8" s="9" t="s">
        <v>139</v>
      </c>
      <c r="C8" s="9" t="s">
        <v>140</v>
      </c>
      <c r="D8" s="10">
        <v>1200</v>
      </c>
      <c r="E8" s="410">
        <v>0</v>
      </c>
      <c r="F8" s="410"/>
      <c r="G8" s="409" t="s">
        <v>609</v>
      </c>
      <c r="H8" s="10">
        <v>100</v>
      </c>
      <c r="I8" s="10">
        <v>100</v>
      </c>
      <c r="J8" s="10">
        <v>100</v>
      </c>
      <c r="K8" s="10">
        <v>100</v>
      </c>
      <c r="L8" s="10">
        <v>100</v>
      </c>
      <c r="M8" s="10">
        <v>100</v>
      </c>
      <c r="N8" s="10">
        <v>100</v>
      </c>
      <c r="O8" s="10">
        <v>100</v>
      </c>
      <c r="P8" s="10">
        <v>100</v>
      </c>
      <c r="Q8" s="10">
        <v>100</v>
      </c>
      <c r="R8" s="10">
        <v>100</v>
      </c>
      <c r="S8" s="10">
        <v>100</v>
      </c>
      <c r="T8" s="11">
        <v>600</v>
      </c>
      <c r="U8" s="14">
        <v>0</v>
      </c>
      <c r="V8" s="14" t="s">
        <v>643</v>
      </c>
      <c r="W8" s="14" t="s">
        <v>423</v>
      </c>
      <c r="X8" s="14" t="s">
        <v>670</v>
      </c>
      <c r="Y8" s="14">
        <v>0</v>
      </c>
      <c r="Z8" s="14">
        <v>2</v>
      </c>
      <c r="AA8" s="14">
        <v>0</v>
      </c>
      <c r="AB8" s="14">
        <v>0</v>
      </c>
      <c r="AC8" s="190" t="s">
        <v>903</v>
      </c>
      <c r="AD8" s="190" t="s">
        <v>903</v>
      </c>
      <c r="AE8" s="190" t="s">
        <v>903</v>
      </c>
      <c r="AF8" s="190" t="s">
        <v>903</v>
      </c>
      <c r="AG8" s="190" t="s">
        <v>903</v>
      </c>
    </row>
    <row r="9" spans="1:33" x14ac:dyDescent="0.25">
      <c r="A9" s="8" t="s">
        <v>51</v>
      </c>
      <c r="B9" s="9" t="s">
        <v>141</v>
      </c>
      <c r="C9" s="9" t="s">
        <v>142</v>
      </c>
      <c r="D9" s="10">
        <v>1200</v>
      </c>
      <c r="E9" s="410">
        <v>0</v>
      </c>
      <c r="F9" s="410"/>
      <c r="G9" s="409" t="s">
        <v>609</v>
      </c>
      <c r="H9" s="10">
        <v>100</v>
      </c>
      <c r="I9" s="10">
        <v>100</v>
      </c>
      <c r="J9" s="10">
        <v>100</v>
      </c>
      <c r="K9" s="10">
        <v>100</v>
      </c>
      <c r="L9" s="10">
        <v>100</v>
      </c>
      <c r="M9" s="10">
        <v>100</v>
      </c>
      <c r="N9" s="10">
        <v>100</v>
      </c>
      <c r="O9" s="10">
        <v>100</v>
      </c>
      <c r="P9" s="10">
        <v>100</v>
      </c>
      <c r="Q9" s="10">
        <v>100</v>
      </c>
      <c r="R9" s="10">
        <v>100</v>
      </c>
      <c r="S9" s="10">
        <v>100</v>
      </c>
      <c r="T9" s="11">
        <v>600</v>
      </c>
      <c r="U9" s="14">
        <v>0</v>
      </c>
      <c r="V9" s="14" t="s">
        <v>643</v>
      </c>
      <c r="W9" s="14" t="s">
        <v>423</v>
      </c>
      <c r="X9" s="14" t="s">
        <v>670</v>
      </c>
      <c r="Y9" s="14">
        <v>0</v>
      </c>
      <c r="Z9" s="14">
        <v>2</v>
      </c>
      <c r="AA9" s="14">
        <v>0</v>
      </c>
      <c r="AB9" s="14">
        <v>0</v>
      </c>
      <c r="AC9" s="190" t="s">
        <v>903</v>
      </c>
      <c r="AD9" s="190" t="s">
        <v>903</v>
      </c>
      <c r="AE9" s="190" t="s">
        <v>903</v>
      </c>
      <c r="AF9" s="190" t="s">
        <v>903</v>
      </c>
      <c r="AG9" s="190" t="s">
        <v>903</v>
      </c>
    </row>
    <row r="10" spans="1:33" x14ac:dyDescent="0.25">
      <c r="A10" s="8" t="s">
        <v>51</v>
      </c>
      <c r="B10" s="9" t="s">
        <v>143</v>
      </c>
      <c r="C10" s="9" t="s">
        <v>144</v>
      </c>
      <c r="D10" s="10">
        <v>1200</v>
      </c>
      <c r="E10" s="410">
        <v>0</v>
      </c>
      <c r="F10" s="410"/>
      <c r="G10" s="409" t="s">
        <v>609</v>
      </c>
      <c r="H10" s="10">
        <v>100</v>
      </c>
      <c r="I10" s="10">
        <v>100</v>
      </c>
      <c r="J10" s="10">
        <v>100</v>
      </c>
      <c r="K10" s="10">
        <v>100</v>
      </c>
      <c r="L10" s="10">
        <v>100</v>
      </c>
      <c r="M10" s="10">
        <v>100</v>
      </c>
      <c r="N10" s="10">
        <v>100</v>
      </c>
      <c r="O10" s="10">
        <v>100</v>
      </c>
      <c r="P10" s="10">
        <v>100</v>
      </c>
      <c r="Q10" s="10">
        <v>100</v>
      </c>
      <c r="R10" s="10">
        <v>100</v>
      </c>
      <c r="S10" s="10">
        <v>100</v>
      </c>
      <c r="T10" s="11">
        <v>600</v>
      </c>
      <c r="U10" s="14">
        <v>0</v>
      </c>
      <c r="V10" s="14" t="s">
        <v>643</v>
      </c>
      <c r="W10" s="14" t="s">
        <v>423</v>
      </c>
      <c r="X10" s="14" t="s">
        <v>670</v>
      </c>
      <c r="Y10" s="14">
        <v>0</v>
      </c>
      <c r="Z10" s="14">
        <v>2</v>
      </c>
      <c r="AA10" s="14">
        <v>0</v>
      </c>
      <c r="AB10" s="14">
        <v>0</v>
      </c>
      <c r="AC10" s="190" t="s">
        <v>903</v>
      </c>
      <c r="AD10" s="190" t="s">
        <v>903</v>
      </c>
      <c r="AE10" s="190" t="s">
        <v>903</v>
      </c>
      <c r="AF10" s="190" t="s">
        <v>903</v>
      </c>
      <c r="AG10" s="190" t="s">
        <v>903</v>
      </c>
    </row>
    <row r="11" spans="1:33" x14ac:dyDescent="0.25">
      <c r="A11" s="8" t="s">
        <v>51</v>
      </c>
      <c r="B11" s="9" t="s">
        <v>145</v>
      </c>
      <c r="C11" s="9" t="s">
        <v>610</v>
      </c>
      <c r="D11" s="10">
        <v>1200</v>
      </c>
      <c r="E11" s="410">
        <v>0</v>
      </c>
      <c r="F11" s="410"/>
      <c r="G11" s="409" t="s">
        <v>609</v>
      </c>
      <c r="H11" s="10">
        <v>100</v>
      </c>
      <c r="I11" s="10">
        <v>100</v>
      </c>
      <c r="J11" s="10">
        <v>100</v>
      </c>
      <c r="K11" s="10">
        <v>100</v>
      </c>
      <c r="L11" s="10">
        <v>100</v>
      </c>
      <c r="M11" s="10">
        <v>100</v>
      </c>
      <c r="N11" s="10">
        <v>100</v>
      </c>
      <c r="O11" s="10">
        <v>100</v>
      </c>
      <c r="P11" s="10">
        <v>100</v>
      </c>
      <c r="Q11" s="10">
        <v>100</v>
      </c>
      <c r="R11" s="10">
        <v>100</v>
      </c>
      <c r="S11" s="10">
        <v>100</v>
      </c>
      <c r="T11" s="11">
        <v>600</v>
      </c>
      <c r="U11" s="14">
        <v>0</v>
      </c>
      <c r="V11" s="14" t="s">
        <v>643</v>
      </c>
      <c r="W11" s="14" t="s">
        <v>423</v>
      </c>
      <c r="X11" s="14" t="s">
        <v>670</v>
      </c>
      <c r="Y11" s="14">
        <v>0</v>
      </c>
      <c r="Z11" s="14">
        <v>2</v>
      </c>
      <c r="AA11" s="14">
        <v>0</v>
      </c>
      <c r="AB11" s="14">
        <v>0</v>
      </c>
      <c r="AC11" s="190" t="s">
        <v>903</v>
      </c>
      <c r="AD11" s="190" t="s">
        <v>903</v>
      </c>
      <c r="AE11" s="190" t="s">
        <v>903</v>
      </c>
      <c r="AF11" s="190" t="s">
        <v>903</v>
      </c>
      <c r="AG11" s="190" t="s">
        <v>903</v>
      </c>
    </row>
    <row r="12" spans="1:33" x14ac:dyDescent="0.25">
      <c r="A12" s="8" t="s">
        <v>51</v>
      </c>
      <c r="B12" s="9" t="s">
        <v>331</v>
      </c>
      <c r="C12" s="9" t="s">
        <v>332</v>
      </c>
      <c r="D12" s="10">
        <v>1200</v>
      </c>
      <c r="E12" s="410">
        <v>0</v>
      </c>
      <c r="F12" s="410"/>
      <c r="G12" s="409" t="s">
        <v>609</v>
      </c>
      <c r="H12" s="10">
        <v>100</v>
      </c>
      <c r="I12" s="10">
        <v>100</v>
      </c>
      <c r="J12" s="10">
        <v>100</v>
      </c>
      <c r="K12" s="10">
        <v>100</v>
      </c>
      <c r="L12" s="10">
        <v>100</v>
      </c>
      <c r="M12" s="10">
        <v>100</v>
      </c>
      <c r="N12" s="10">
        <v>100</v>
      </c>
      <c r="O12" s="10">
        <v>100</v>
      </c>
      <c r="P12" s="10">
        <v>100</v>
      </c>
      <c r="Q12" s="10">
        <v>100</v>
      </c>
      <c r="R12" s="10">
        <v>100</v>
      </c>
      <c r="S12" s="10">
        <v>100</v>
      </c>
      <c r="T12" s="11">
        <v>600</v>
      </c>
      <c r="U12" s="14">
        <v>0</v>
      </c>
      <c r="V12" s="14" t="s">
        <v>643</v>
      </c>
      <c r="W12" s="14" t="s">
        <v>423</v>
      </c>
      <c r="X12" s="14" t="s">
        <v>670</v>
      </c>
      <c r="Y12" s="14">
        <v>0</v>
      </c>
      <c r="Z12" s="14">
        <v>2</v>
      </c>
      <c r="AA12" s="14">
        <v>0</v>
      </c>
      <c r="AB12" s="14">
        <v>0</v>
      </c>
      <c r="AC12" s="190" t="s">
        <v>903</v>
      </c>
      <c r="AD12" s="190" t="s">
        <v>903</v>
      </c>
      <c r="AE12" s="190" t="s">
        <v>903</v>
      </c>
      <c r="AF12" s="190" t="s">
        <v>903</v>
      </c>
      <c r="AG12" s="190" t="s">
        <v>903</v>
      </c>
    </row>
    <row r="13" spans="1:33" x14ac:dyDescent="0.25">
      <c r="A13" s="8" t="s">
        <v>51</v>
      </c>
      <c r="B13" s="9" t="s">
        <v>146</v>
      </c>
      <c r="C13" s="9" t="s">
        <v>147</v>
      </c>
      <c r="D13" s="10">
        <v>1200</v>
      </c>
      <c r="E13" s="410">
        <v>0</v>
      </c>
      <c r="F13" s="410"/>
      <c r="G13" s="409" t="s">
        <v>609</v>
      </c>
      <c r="H13" s="10">
        <v>100</v>
      </c>
      <c r="I13" s="10">
        <v>100</v>
      </c>
      <c r="J13" s="10">
        <v>100</v>
      </c>
      <c r="K13" s="10">
        <v>100</v>
      </c>
      <c r="L13" s="10">
        <v>100</v>
      </c>
      <c r="M13" s="10">
        <v>100</v>
      </c>
      <c r="N13" s="10">
        <v>100</v>
      </c>
      <c r="O13" s="10">
        <v>100</v>
      </c>
      <c r="P13" s="10">
        <v>100</v>
      </c>
      <c r="Q13" s="10">
        <v>100</v>
      </c>
      <c r="R13" s="10">
        <v>100</v>
      </c>
      <c r="S13" s="10">
        <v>100</v>
      </c>
      <c r="T13" s="11">
        <v>600</v>
      </c>
      <c r="U13" s="14">
        <v>0</v>
      </c>
      <c r="V13" s="14" t="s">
        <v>643</v>
      </c>
      <c r="W13" s="14" t="s">
        <v>423</v>
      </c>
      <c r="X13" s="14" t="s">
        <v>670</v>
      </c>
      <c r="Y13" s="14">
        <v>0</v>
      </c>
      <c r="Z13" s="14">
        <v>2</v>
      </c>
      <c r="AA13" s="14">
        <v>0</v>
      </c>
      <c r="AB13" s="14">
        <v>0</v>
      </c>
      <c r="AC13" s="190" t="s">
        <v>903</v>
      </c>
      <c r="AD13" s="190" t="s">
        <v>903</v>
      </c>
      <c r="AE13" s="190" t="s">
        <v>903</v>
      </c>
      <c r="AF13" s="190" t="s">
        <v>903</v>
      </c>
      <c r="AG13" s="190" t="s">
        <v>903</v>
      </c>
    </row>
    <row r="14" spans="1:33" x14ac:dyDescent="0.25">
      <c r="A14" s="8" t="s">
        <v>51</v>
      </c>
      <c r="B14" s="9" t="s">
        <v>149</v>
      </c>
      <c r="C14" s="9" t="s">
        <v>150</v>
      </c>
      <c r="D14" s="10">
        <v>1200</v>
      </c>
      <c r="E14" s="410">
        <v>0</v>
      </c>
      <c r="F14" s="410"/>
      <c r="G14" s="409" t="s">
        <v>609</v>
      </c>
      <c r="H14" s="10">
        <v>100</v>
      </c>
      <c r="I14" s="10">
        <v>100</v>
      </c>
      <c r="J14" s="10">
        <v>100</v>
      </c>
      <c r="K14" s="10">
        <v>100</v>
      </c>
      <c r="L14" s="10">
        <v>100</v>
      </c>
      <c r="M14" s="10">
        <v>100</v>
      </c>
      <c r="N14" s="10">
        <v>100</v>
      </c>
      <c r="O14" s="10">
        <v>100</v>
      </c>
      <c r="P14" s="10">
        <v>100</v>
      </c>
      <c r="Q14" s="10">
        <v>100</v>
      </c>
      <c r="R14" s="10">
        <v>100</v>
      </c>
      <c r="S14" s="10">
        <v>100</v>
      </c>
      <c r="T14" s="11">
        <v>600</v>
      </c>
      <c r="U14" s="14">
        <v>0</v>
      </c>
      <c r="V14" s="14" t="s">
        <v>643</v>
      </c>
      <c r="W14" s="14" t="s">
        <v>423</v>
      </c>
      <c r="X14" s="14" t="s">
        <v>670</v>
      </c>
      <c r="Y14" s="14">
        <v>0</v>
      </c>
      <c r="Z14" s="14">
        <v>2</v>
      </c>
      <c r="AA14" s="14">
        <v>0</v>
      </c>
      <c r="AB14" s="14">
        <v>0</v>
      </c>
      <c r="AC14" s="190" t="s">
        <v>903</v>
      </c>
      <c r="AD14" s="190" t="s">
        <v>903</v>
      </c>
      <c r="AE14" s="190" t="s">
        <v>903</v>
      </c>
      <c r="AF14" s="190" t="s">
        <v>903</v>
      </c>
      <c r="AG14" s="190" t="s">
        <v>903</v>
      </c>
    </row>
    <row r="15" spans="1:33" x14ac:dyDescent="0.25">
      <c r="A15" s="8" t="s">
        <v>51</v>
      </c>
      <c r="B15" s="9" t="s">
        <v>152</v>
      </c>
      <c r="C15" s="9" t="s">
        <v>153</v>
      </c>
      <c r="D15" s="10">
        <v>1200</v>
      </c>
      <c r="E15" s="410">
        <v>0</v>
      </c>
      <c r="F15" s="410"/>
      <c r="G15" s="409" t="s">
        <v>609</v>
      </c>
      <c r="H15" s="10">
        <v>100</v>
      </c>
      <c r="I15" s="10">
        <v>100</v>
      </c>
      <c r="J15" s="10">
        <v>100</v>
      </c>
      <c r="K15" s="10">
        <v>100</v>
      </c>
      <c r="L15" s="10">
        <v>100</v>
      </c>
      <c r="M15" s="10">
        <v>100</v>
      </c>
      <c r="N15" s="10">
        <v>100</v>
      </c>
      <c r="O15" s="10">
        <v>100</v>
      </c>
      <c r="P15" s="10">
        <v>100</v>
      </c>
      <c r="Q15" s="10">
        <v>100</v>
      </c>
      <c r="R15" s="10">
        <v>100</v>
      </c>
      <c r="S15" s="10">
        <v>100</v>
      </c>
      <c r="T15" s="11">
        <v>600</v>
      </c>
      <c r="U15" s="14">
        <v>0</v>
      </c>
      <c r="V15" s="14" t="s">
        <v>643</v>
      </c>
      <c r="W15" s="14" t="s">
        <v>423</v>
      </c>
      <c r="X15" s="14" t="s">
        <v>670</v>
      </c>
      <c r="Y15" s="14">
        <v>0</v>
      </c>
      <c r="Z15" s="14">
        <v>2</v>
      </c>
      <c r="AA15" s="14">
        <v>0</v>
      </c>
      <c r="AB15" s="14">
        <v>0</v>
      </c>
      <c r="AC15" s="190" t="s">
        <v>903</v>
      </c>
      <c r="AD15" s="190" t="s">
        <v>903</v>
      </c>
      <c r="AE15" s="190" t="s">
        <v>903</v>
      </c>
      <c r="AF15" s="190" t="s">
        <v>903</v>
      </c>
      <c r="AG15" s="190" t="s">
        <v>903</v>
      </c>
    </row>
    <row r="16" spans="1:33" x14ac:dyDescent="0.25">
      <c r="A16" s="8" t="s">
        <v>51</v>
      </c>
      <c r="B16" s="9" t="s">
        <v>154</v>
      </c>
      <c r="C16" s="9" t="s">
        <v>155</v>
      </c>
      <c r="D16" s="10">
        <v>1200</v>
      </c>
      <c r="E16" s="410">
        <v>0</v>
      </c>
      <c r="F16" s="410"/>
      <c r="G16" s="409" t="s">
        <v>609</v>
      </c>
      <c r="H16" s="10">
        <v>100</v>
      </c>
      <c r="I16" s="10">
        <v>100</v>
      </c>
      <c r="J16" s="10">
        <v>100</v>
      </c>
      <c r="K16" s="10">
        <v>100</v>
      </c>
      <c r="L16" s="10">
        <v>100</v>
      </c>
      <c r="M16" s="10">
        <v>100</v>
      </c>
      <c r="N16" s="10">
        <v>100</v>
      </c>
      <c r="O16" s="10">
        <v>100</v>
      </c>
      <c r="P16" s="10">
        <v>100</v>
      </c>
      <c r="Q16" s="10">
        <v>100</v>
      </c>
      <c r="R16" s="10">
        <v>100</v>
      </c>
      <c r="S16" s="10">
        <v>100</v>
      </c>
      <c r="T16" s="11">
        <v>600</v>
      </c>
      <c r="U16" s="14">
        <v>0</v>
      </c>
      <c r="V16" s="14" t="s">
        <v>643</v>
      </c>
      <c r="W16" s="14" t="s">
        <v>423</v>
      </c>
      <c r="X16" s="14" t="s">
        <v>670</v>
      </c>
      <c r="Y16" s="14">
        <v>0</v>
      </c>
      <c r="Z16" s="14">
        <v>2</v>
      </c>
      <c r="AA16" s="14">
        <v>0</v>
      </c>
      <c r="AB16" s="14">
        <v>0</v>
      </c>
      <c r="AC16" s="190" t="s">
        <v>903</v>
      </c>
      <c r="AD16" s="190" t="s">
        <v>903</v>
      </c>
      <c r="AE16" s="190" t="s">
        <v>903</v>
      </c>
      <c r="AF16" s="190" t="s">
        <v>903</v>
      </c>
      <c r="AG16" s="190" t="s">
        <v>903</v>
      </c>
    </row>
    <row r="17" spans="1:33" x14ac:dyDescent="0.25">
      <c r="A17" s="8" t="s">
        <v>51</v>
      </c>
      <c r="B17" s="9" t="s">
        <v>158</v>
      </c>
      <c r="C17" s="9" t="s">
        <v>159</v>
      </c>
      <c r="D17" s="10">
        <v>1200</v>
      </c>
      <c r="E17" s="410">
        <v>0</v>
      </c>
      <c r="F17" s="410"/>
      <c r="G17" s="409" t="s">
        <v>609</v>
      </c>
      <c r="H17" s="10">
        <v>100</v>
      </c>
      <c r="I17" s="10">
        <v>100</v>
      </c>
      <c r="J17" s="10">
        <v>100</v>
      </c>
      <c r="K17" s="10">
        <v>100</v>
      </c>
      <c r="L17" s="10">
        <v>100</v>
      </c>
      <c r="M17" s="10">
        <v>100</v>
      </c>
      <c r="N17" s="10">
        <v>100</v>
      </c>
      <c r="O17" s="10">
        <v>100</v>
      </c>
      <c r="P17" s="10">
        <v>100</v>
      </c>
      <c r="Q17" s="10">
        <v>100</v>
      </c>
      <c r="R17" s="10">
        <v>100</v>
      </c>
      <c r="S17" s="10">
        <v>100</v>
      </c>
      <c r="T17" s="11">
        <v>600</v>
      </c>
      <c r="U17" s="14">
        <v>0</v>
      </c>
      <c r="V17" s="14" t="s">
        <v>643</v>
      </c>
      <c r="W17" s="14" t="s">
        <v>423</v>
      </c>
      <c r="X17" s="14" t="s">
        <v>670</v>
      </c>
      <c r="Y17" s="14">
        <v>0</v>
      </c>
      <c r="Z17" s="14">
        <v>2</v>
      </c>
      <c r="AA17" s="14">
        <v>0</v>
      </c>
      <c r="AB17" s="14">
        <v>0</v>
      </c>
      <c r="AC17" s="190" t="s">
        <v>903</v>
      </c>
      <c r="AD17" s="190" t="s">
        <v>903</v>
      </c>
      <c r="AE17" s="190" t="s">
        <v>903</v>
      </c>
      <c r="AF17" s="190" t="s">
        <v>903</v>
      </c>
      <c r="AG17" s="190" t="s">
        <v>903</v>
      </c>
    </row>
    <row r="18" spans="1:33" x14ac:dyDescent="0.25">
      <c r="A18" s="8" t="s">
        <v>51</v>
      </c>
      <c r="B18" s="9" t="s">
        <v>160</v>
      </c>
      <c r="C18" s="9" t="s">
        <v>611</v>
      </c>
      <c r="D18" s="10">
        <v>1200</v>
      </c>
      <c r="E18" s="410">
        <v>0</v>
      </c>
      <c r="F18" s="410"/>
      <c r="G18" s="409" t="s">
        <v>609</v>
      </c>
      <c r="H18" s="10">
        <v>100</v>
      </c>
      <c r="I18" s="10">
        <v>100</v>
      </c>
      <c r="J18" s="10">
        <v>100</v>
      </c>
      <c r="K18" s="10">
        <v>100</v>
      </c>
      <c r="L18" s="10">
        <v>100</v>
      </c>
      <c r="M18" s="10">
        <v>100</v>
      </c>
      <c r="N18" s="10">
        <v>100</v>
      </c>
      <c r="O18" s="10">
        <v>100</v>
      </c>
      <c r="P18" s="10">
        <v>100</v>
      </c>
      <c r="Q18" s="10">
        <v>100</v>
      </c>
      <c r="R18" s="10">
        <v>100</v>
      </c>
      <c r="S18" s="10">
        <v>100</v>
      </c>
      <c r="T18" s="11">
        <v>600</v>
      </c>
      <c r="U18" s="14">
        <v>0</v>
      </c>
      <c r="V18" s="14" t="s">
        <v>643</v>
      </c>
      <c r="W18" s="14" t="s">
        <v>423</v>
      </c>
      <c r="X18" s="14" t="s">
        <v>670</v>
      </c>
      <c r="Y18" s="14">
        <v>0</v>
      </c>
      <c r="Z18" s="14">
        <v>2</v>
      </c>
      <c r="AA18" s="14">
        <v>0</v>
      </c>
      <c r="AB18" s="14">
        <v>0</v>
      </c>
      <c r="AC18" s="190" t="s">
        <v>903</v>
      </c>
      <c r="AD18" s="190" t="s">
        <v>903</v>
      </c>
      <c r="AE18" s="190" t="s">
        <v>903</v>
      </c>
      <c r="AF18" s="190" t="s">
        <v>903</v>
      </c>
      <c r="AG18" s="190" t="s">
        <v>903</v>
      </c>
    </row>
    <row r="19" spans="1:33" x14ac:dyDescent="0.25">
      <c r="A19" s="8" t="s">
        <v>51</v>
      </c>
      <c r="B19" s="9" t="s">
        <v>161</v>
      </c>
      <c r="C19" s="9" t="s">
        <v>612</v>
      </c>
      <c r="D19" s="10">
        <v>1200</v>
      </c>
      <c r="E19" s="410">
        <v>0</v>
      </c>
      <c r="F19" s="410"/>
      <c r="G19" s="409" t="s">
        <v>609</v>
      </c>
      <c r="H19" s="10">
        <v>100</v>
      </c>
      <c r="I19" s="10">
        <v>100</v>
      </c>
      <c r="J19" s="10">
        <v>100</v>
      </c>
      <c r="K19" s="10">
        <v>100</v>
      </c>
      <c r="L19" s="10">
        <v>100</v>
      </c>
      <c r="M19" s="10">
        <v>100</v>
      </c>
      <c r="N19" s="10">
        <v>100</v>
      </c>
      <c r="O19" s="10">
        <v>100</v>
      </c>
      <c r="P19" s="10">
        <v>100</v>
      </c>
      <c r="Q19" s="10">
        <v>100</v>
      </c>
      <c r="R19" s="10">
        <v>100</v>
      </c>
      <c r="S19" s="10">
        <v>100</v>
      </c>
      <c r="T19" s="11">
        <v>600</v>
      </c>
      <c r="U19" s="14">
        <v>0</v>
      </c>
      <c r="V19" s="14" t="s">
        <v>643</v>
      </c>
      <c r="W19" s="14" t="s">
        <v>423</v>
      </c>
      <c r="X19" s="14" t="s">
        <v>670</v>
      </c>
      <c r="Y19" s="14">
        <v>0</v>
      </c>
      <c r="Z19" s="14">
        <v>2</v>
      </c>
      <c r="AA19" s="14">
        <v>0</v>
      </c>
      <c r="AB19" s="14">
        <v>0</v>
      </c>
      <c r="AC19" s="190" t="s">
        <v>903</v>
      </c>
      <c r="AD19" s="190" t="s">
        <v>903</v>
      </c>
      <c r="AE19" s="190" t="s">
        <v>903</v>
      </c>
      <c r="AF19" s="190" t="s">
        <v>903</v>
      </c>
      <c r="AG19" s="190" t="s">
        <v>903</v>
      </c>
    </row>
    <row r="20" spans="1:33" x14ac:dyDescent="0.25">
      <c r="A20" s="8" t="s">
        <v>51</v>
      </c>
      <c r="B20" s="9" t="s">
        <v>162</v>
      </c>
      <c r="C20" s="9" t="s">
        <v>163</v>
      </c>
      <c r="D20" s="10">
        <v>1200</v>
      </c>
      <c r="E20" s="410">
        <v>0</v>
      </c>
      <c r="F20" s="410"/>
      <c r="G20" s="409" t="s">
        <v>609</v>
      </c>
      <c r="H20" s="10">
        <v>100</v>
      </c>
      <c r="I20" s="10">
        <v>100</v>
      </c>
      <c r="J20" s="10">
        <v>100</v>
      </c>
      <c r="K20" s="10">
        <v>100</v>
      </c>
      <c r="L20" s="10">
        <v>100</v>
      </c>
      <c r="M20" s="10">
        <v>100</v>
      </c>
      <c r="N20" s="10">
        <v>100</v>
      </c>
      <c r="O20" s="10">
        <v>100</v>
      </c>
      <c r="P20" s="10">
        <v>100</v>
      </c>
      <c r="Q20" s="10">
        <v>100</v>
      </c>
      <c r="R20" s="10">
        <v>100</v>
      </c>
      <c r="S20" s="10">
        <v>100</v>
      </c>
      <c r="T20" s="11">
        <v>600</v>
      </c>
      <c r="U20" s="14">
        <v>0</v>
      </c>
      <c r="V20" s="14" t="s">
        <v>643</v>
      </c>
      <c r="W20" s="14" t="s">
        <v>423</v>
      </c>
      <c r="X20" s="14" t="s">
        <v>670</v>
      </c>
      <c r="Y20" s="14">
        <v>0</v>
      </c>
      <c r="Z20" s="14">
        <v>2</v>
      </c>
      <c r="AA20" s="14">
        <v>0</v>
      </c>
      <c r="AB20" s="14">
        <v>0</v>
      </c>
      <c r="AC20" s="190" t="s">
        <v>903</v>
      </c>
      <c r="AD20" s="190" t="s">
        <v>903</v>
      </c>
      <c r="AE20" s="190" t="s">
        <v>903</v>
      </c>
      <c r="AF20" s="190" t="s">
        <v>903</v>
      </c>
      <c r="AG20" s="190" t="s">
        <v>903</v>
      </c>
    </row>
    <row r="21" spans="1:33" x14ac:dyDescent="0.25">
      <c r="A21" s="8" t="s">
        <v>51</v>
      </c>
      <c r="B21" s="9" t="s">
        <v>164</v>
      </c>
      <c r="C21" s="9" t="s">
        <v>165</v>
      </c>
      <c r="D21" s="10">
        <v>1200</v>
      </c>
      <c r="E21" s="410">
        <v>0</v>
      </c>
      <c r="F21" s="410"/>
      <c r="G21" s="409" t="s">
        <v>609</v>
      </c>
      <c r="H21" s="10">
        <v>100</v>
      </c>
      <c r="I21" s="10">
        <v>100</v>
      </c>
      <c r="J21" s="10">
        <v>100</v>
      </c>
      <c r="K21" s="10">
        <v>100</v>
      </c>
      <c r="L21" s="10">
        <v>100</v>
      </c>
      <c r="M21" s="10">
        <v>100</v>
      </c>
      <c r="N21" s="10">
        <v>100</v>
      </c>
      <c r="O21" s="10">
        <v>100</v>
      </c>
      <c r="P21" s="10">
        <v>100</v>
      </c>
      <c r="Q21" s="10">
        <v>100</v>
      </c>
      <c r="R21" s="10">
        <v>100</v>
      </c>
      <c r="S21" s="10">
        <v>100</v>
      </c>
      <c r="T21" s="11">
        <v>600</v>
      </c>
      <c r="U21" s="14">
        <v>0</v>
      </c>
      <c r="V21" s="14" t="s">
        <v>643</v>
      </c>
      <c r="W21" s="14" t="s">
        <v>423</v>
      </c>
      <c r="X21" s="14" t="s">
        <v>670</v>
      </c>
      <c r="Y21" s="14">
        <v>0</v>
      </c>
      <c r="Z21" s="14">
        <v>2</v>
      </c>
      <c r="AA21" s="14">
        <v>0</v>
      </c>
      <c r="AB21" s="14">
        <v>0</v>
      </c>
      <c r="AC21" s="190" t="s">
        <v>903</v>
      </c>
      <c r="AD21" s="190" t="s">
        <v>903</v>
      </c>
      <c r="AE21" s="190" t="s">
        <v>903</v>
      </c>
      <c r="AF21" s="190" t="s">
        <v>903</v>
      </c>
      <c r="AG21" s="190" t="s">
        <v>903</v>
      </c>
    </row>
    <row r="22" spans="1:33" x14ac:dyDescent="0.25">
      <c r="A22" s="8" t="s">
        <v>51</v>
      </c>
      <c r="B22" s="9" t="s">
        <v>166</v>
      </c>
      <c r="C22" s="9" t="s">
        <v>613</v>
      </c>
      <c r="D22" s="10">
        <v>1200</v>
      </c>
      <c r="E22" s="410">
        <v>0</v>
      </c>
      <c r="F22" s="410"/>
      <c r="G22" s="409" t="s">
        <v>609</v>
      </c>
      <c r="H22" s="10">
        <v>100</v>
      </c>
      <c r="I22" s="10">
        <v>100</v>
      </c>
      <c r="J22" s="10">
        <v>100</v>
      </c>
      <c r="K22" s="10">
        <v>100</v>
      </c>
      <c r="L22" s="10">
        <v>100</v>
      </c>
      <c r="M22" s="10">
        <v>100</v>
      </c>
      <c r="N22" s="10">
        <v>100</v>
      </c>
      <c r="O22" s="10">
        <v>100</v>
      </c>
      <c r="P22" s="10">
        <v>100</v>
      </c>
      <c r="Q22" s="10">
        <v>100</v>
      </c>
      <c r="R22" s="10">
        <v>100</v>
      </c>
      <c r="S22" s="10">
        <v>100</v>
      </c>
      <c r="T22" s="11">
        <v>600</v>
      </c>
      <c r="U22" s="14">
        <v>0</v>
      </c>
      <c r="V22" s="14" t="s">
        <v>643</v>
      </c>
      <c r="W22" s="14" t="s">
        <v>423</v>
      </c>
      <c r="X22" s="14" t="s">
        <v>670</v>
      </c>
      <c r="Y22" s="14">
        <v>0</v>
      </c>
      <c r="Z22" s="14">
        <v>2</v>
      </c>
      <c r="AA22" s="14">
        <v>0</v>
      </c>
      <c r="AB22" s="14">
        <v>0</v>
      </c>
      <c r="AC22" s="190" t="s">
        <v>903</v>
      </c>
      <c r="AD22" s="190" t="s">
        <v>903</v>
      </c>
      <c r="AE22" s="190" t="s">
        <v>903</v>
      </c>
      <c r="AF22" s="190" t="s">
        <v>903</v>
      </c>
      <c r="AG22" s="190" t="s">
        <v>903</v>
      </c>
    </row>
    <row r="23" spans="1:33" x14ac:dyDescent="0.25">
      <c r="A23" s="8" t="s">
        <v>51</v>
      </c>
      <c r="B23" s="9" t="s">
        <v>167</v>
      </c>
      <c r="C23" s="9" t="s">
        <v>614</v>
      </c>
      <c r="D23" s="10">
        <v>1200</v>
      </c>
      <c r="E23" s="410">
        <v>0</v>
      </c>
      <c r="F23" s="410"/>
      <c r="G23" s="409" t="s">
        <v>609</v>
      </c>
      <c r="H23" s="10">
        <v>100</v>
      </c>
      <c r="I23" s="10">
        <v>100</v>
      </c>
      <c r="J23" s="10">
        <v>100</v>
      </c>
      <c r="K23" s="10">
        <v>100</v>
      </c>
      <c r="L23" s="10">
        <v>100</v>
      </c>
      <c r="M23" s="10">
        <v>100</v>
      </c>
      <c r="N23" s="10">
        <v>100</v>
      </c>
      <c r="O23" s="10">
        <v>100</v>
      </c>
      <c r="P23" s="10">
        <v>100</v>
      </c>
      <c r="Q23" s="10">
        <v>100</v>
      </c>
      <c r="R23" s="10">
        <v>100</v>
      </c>
      <c r="S23" s="10">
        <v>100</v>
      </c>
      <c r="T23" s="11">
        <v>600</v>
      </c>
      <c r="U23" s="14">
        <v>0</v>
      </c>
      <c r="V23" s="14" t="s">
        <v>643</v>
      </c>
      <c r="W23" s="14" t="s">
        <v>423</v>
      </c>
      <c r="X23" s="14" t="s">
        <v>670</v>
      </c>
      <c r="Y23" s="14">
        <v>0</v>
      </c>
      <c r="Z23" s="14">
        <v>2</v>
      </c>
      <c r="AA23" s="14">
        <v>0</v>
      </c>
      <c r="AB23" s="14">
        <v>0</v>
      </c>
      <c r="AC23" s="190" t="s">
        <v>903</v>
      </c>
      <c r="AD23" s="190" t="s">
        <v>903</v>
      </c>
      <c r="AE23" s="190" t="s">
        <v>903</v>
      </c>
      <c r="AF23" s="190" t="s">
        <v>903</v>
      </c>
      <c r="AG23" s="190" t="s">
        <v>903</v>
      </c>
    </row>
    <row r="24" spans="1:33" x14ac:dyDescent="0.25">
      <c r="A24" s="8" t="s">
        <v>51</v>
      </c>
      <c r="B24" s="9" t="s">
        <v>168</v>
      </c>
      <c r="C24" s="9" t="s">
        <v>169</v>
      </c>
      <c r="D24" s="10">
        <v>1200</v>
      </c>
      <c r="E24" s="410">
        <v>0</v>
      </c>
      <c r="F24" s="410"/>
      <c r="G24" s="409" t="s">
        <v>609</v>
      </c>
      <c r="H24" s="10">
        <v>100</v>
      </c>
      <c r="I24" s="10">
        <v>100</v>
      </c>
      <c r="J24" s="10">
        <v>100</v>
      </c>
      <c r="K24" s="10">
        <v>100</v>
      </c>
      <c r="L24" s="10">
        <v>100</v>
      </c>
      <c r="M24" s="10">
        <v>100</v>
      </c>
      <c r="N24" s="10">
        <v>100</v>
      </c>
      <c r="O24" s="10">
        <v>100</v>
      </c>
      <c r="P24" s="10">
        <v>100</v>
      </c>
      <c r="Q24" s="10">
        <v>100</v>
      </c>
      <c r="R24" s="10">
        <v>100</v>
      </c>
      <c r="S24" s="10">
        <v>100</v>
      </c>
      <c r="T24" s="11">
        <v>600</v>
      </c>
      <c r="U24" s="14">
        <v>0</v>
      </c>
      <c r="V24" s="14" t="s">
        <v>643</v>
      </c>
      <c r="W24" s="14" t="s">
        <v>423</v>
      </c>
      <c r="X24" s="14" t="s">
        <v>670</v>
      </c>
      <c r="Y24" s="14">
        <v>0</v>
      </c>
      <c r="Z24" s="14">
        <v>2</v>
      </c>
      <c r="AA24" s="14">
        <v>0</v>
      </c>
      <c r="AB24" s="14">
        <v>0</v>
      </c>
      <c r="AC24" s="190" t="s">
        <v>903</v>
      </c>
      <c r="AD24" s="190" t="s">
        <v>903</v>
      </c>
      <c r="AE24" s="190" t="s">
        <v>903</v>
      </c>
      <c r="AF24" s="190" t="s">
        <v>903</v>
      </c>
      <c r="AG24" s="190" t="s">
        <v>903</v>
      </c>
    </row>
    <row r="25" spans="1:33" x14ac:dyDescent="0.25">
      <c r="A25" s="8" t="s">
        <v>51</v>
      </c>
      <c r="B25" s="9" t="s">
        <v>170</v>
      </c>
      <c r="C25" s="9" t="s">
        <v>171</v>
      </c>
      <c r="D25" s="10">
        <v>1200</v>
      </c>
      <c r="E25" s="410">
        <v>0</v>
      </c>
      <c r="F25" s="410"/>
      <c r="G25" s="409" t="s">
        <v>609</v>
      </c>
      <c r="H25" s="10">
        <v>100</v>
      </c>
      <c r="I25" s="10">
        <v>100</v>
      </c>
      <c r="J25" s="10">
        <v>100</v>
      </c>
      <c r="K25" s="10">
        <v>100</v>
      </c>
      <c r="L25" s="10">
        <v>100</v>
      </c>
      <c r="M25" s="10">
        <v>100</v>
      </c>
      <c r="N25" s="10">
        <v>100</v>
      </c>
      <c r="O25" s="10">
        <v>100</v>
      </c>
      <c r="P25" s="10">
        <v>100</v>
      </c>
      <c r="Q25" s="10">
        <v>100</v>
      </c>
      <c r="R25" s="10">
        <v>100</v>
      </c>
      <c r="S25" s="10">
        <v>100</v>
      </c>
      <c r="T25" s="11">
        <v>600</v>
      </c>
      <c r="U25" s="14">
        <v>0</v>
      </c>
      <c r="V25" s="14" t="s">
        <v>643</v>
      </c>
      <c r="W25" s="14" t="s">
        <v>423</v>
      </c>
      <c r="X25" s="14" t="s">
        <v>670</v>
      </c>
      <c r="Y25" s="14">
        <v>0</v>
      </c>
      <c r="Z25" s="14">
        <v>2</v>
      </c>
      <c r="AA25" s="14">
        <v>0</v>
      </c>
      <c r="AB25" s="14">
        <v>0</v>
      </c>
      <c r="AC25" s="190" t="s">
        <v>903</v>
      </c>
      <c r="AD25" s="190" t="s">
        <v>903</v>
      </c>
      <c r="AE25" s="190" t="s">
        <v>903</v>
      </c>
      <c r="AF25" s="190" t="s">
        <v>903</v>
      </c>
      <c r="AG25" s="190" t="s">
        <v>903</v>
      </c>
    </row>
    <row r="26" spans="1:33" x14ac:dyDescent="0.25">
      <c r="A26" s="8" t="s">
        <v>51</v>
      </c>
      <c r="B26" s="9" t="s">
        <v>172</v>
      </c>
      <c r="C26" s="9" t="s">
        <v>173</v>
      </c>
      <c r="D26" s="10">
        <v>1200</v>
      </c>
      <c r="E26" s="410">
        <v>0</v>
      </c>
      <c r="F26" s="410"/>
      <c r="G26" s="409" t="s">
        <v>609</v>
      </c>
      <c r="H26" s="10">
        <v>100</v>
      </c>
      <c r="I26" s="10">
        <v>100</v>
      </c>
      <c r="J26" s="10">
        <v>100</v>
      </c>
      <c r="K26" s="10">
        <v>100</v>
      </c>
      <c r="L26" s="10">
        <v>100</v>
      </c>
      <c r="M26" s="10">
        <v>100</v>
      </c>
      <c r="N26" s="10">
        <v>100</v>
      </c>
      <c r="O26" s="10">
        <v>100</v>
      </c>
      <c r="P26" s="10">
        <v>100</v>
      </c>
      <c r="Q26" s="10">
        <v>100</v>
      </c>
      <c r="R26" s="10">
        <v>100</v>
      </c>
      <c r="S26" s="10">
        <v>100</v>
      </c>
      <c r="T26" s="11">
        <v>600</v>
      </c>
      <c r="U26" s="14">
        <v>0</v>
      </c>
      <c r="V26" s="14" t="s">
        <v>643</v>
      </c>
      <c r="W26" s="14" t="s">
        <v>423</v>
      </c>
      <c r="X26" s="14" t="s">
        <v>670</v>
      </c>
      <c r="Y26" s="14">
        <v>0</v>
      </c>
      <c r="Z26" s="14">
        <v>2</v>
      </c>
      <c r="AA26" s="14">
        <v>0</v>
      </c>
      <c r="AB26" s="14">
        <v>0</v>
      </c>
      <c r="AC26" s="190" t="s">
        <v>903</v>
      </c>
      <c r="AD26" s="190" t="s">
        <v>903</v>
      </c>
      <c r="AE26" s="190" t="s">
        <v>903</v>
      </c>
      <c r="AF26" s="190" t="s">
        <v>903</v>
      </c>
      <c r="AG26" s="190" t="s">
        <v>903</v>
      </c>
    </row>
    <row r="27" spans="1:33" x14ac:dyDescent="0.25">
      <c r="A27" s="8" t="s">
        <v>51</v>
      </c>
      <c r="B27" s="9" t="s">
        <v>174</v>
      </c>
      <c r="C27" s="9" t="s">
        <v>175</v>
      </c>
      <c r="D27" s="10">
        <v>1200</v>
      </c>
      <c r="E27" s="410">
        <v>0</v>
      </c>
      <c r="F27" s="410"/>
      <c r="G27" s="409" t="s">
        <v>609</v>
      </c>
      <c r="H27" s="10">
        <v>100</v>
      </c>
      <c r="I27" s="10">
        <v>100</v>
      </c>
      <c r="J27" s="10">
        <v>100</v>
      </c>
      <c r="K27" s="10">
        <v>100</v>
      </c>
      <c r="L27" s="10">
        <v>100</v>
      </c>
      <c r="M27" s="10">
        <v>100</v>
      </c>
      <c r="N27" s="10">
        <v>100</v>
      </c>
      <c r="O27" s="10">
        <v>100</v>
      </c>
      <c r="P27" s="10">
        <v>100</v>
      </c>
      <c r="Q27" s="10">
        <v>100</v>
      </c>
      <c r="R27" s="10">
        <v>100</v>
      </c>
      <c r="S27" s="10">
        <v>100</v>
      </c>
      <c r="T27" s="11">
        <v>600</v>
      </c>
      <c r="U27" s="14">
        <v>0</v>
      </c>
      <c r="V27" s="14" t="s">
        <v>643</v>
      </c>
      <c r="W27" s="14" t="s">
        <v>423</v>
      </c>
      <c r="X27" s="14" t="s">
        <v>670</v>
      </c>
      <c r="Y27" s="14">
        <v>0</v>
      </c>
      <c r="Z27" s="14">
        <v>2</v>
      </c>
      <c r="AA27" s="14">
        <v>0</v>
      </c>
      <c r="AB27" s="14">
        <v>0</v>
      </c>
      <c r="AC27" s="190" t="s">
        <v>903</v>
      </c>
      <c r="AD27" s="190" t="s">
        <v>903</v>
      </c>
      <c r="AE27" s="190" t="s">
        <v>903</v>
      </c>
      <c r="AF27" s="190" t="s">
        <v>903</v>
      </c>
      <c r="AG27" s="190" t="s">
        <v>903</v>
      </c>
    </row>
    <row r="28" spans="1:33" x14ac:dyDescent="0.25">
      <c r="A28" s="8" t="s">
        <v>51</v>
      </c>
      <c r="B28" s="9" t="s">
        <v>176</v>
      </c>
      <c r="C28" s="9" t="s">
        <v>177</v>
      </c>
      <c r="D28" s="10">
        <v>1200</v>
      </c>
      <c r="E28" s="410">
        <v>0</v>
      </c>
      <c r="F28" s="410"/>
      <c r="G28" s="409" t="s">
        <v>609</v>
      </c>
      <c r="H28" s="10">
        <v>100</v>
      </c>
      <c r="I28" s="10">
        <v>100</v>
      </c>
      <c r="J28" s="10">
        <v>100</v>
      </c>
      <c r="K28" s="10">
        <v>100</v>
      </c>
      <c r="L28" s="10">
        <v>100</v>
      </c>
      <c r="M28" s="10">
        <v>100</v>
      </c>
      <c r="N28" s="10">
        <v>100</v>
      </c>
      <c r="O28" s="10">
        <v>100</v>
      </c>
      <c r="P28" s="10">
        <v>100</v>
      </c>
      <c r="Q28" s="10">
        <v>100</v>
      </c>
      <c r="R28" s="10">
        <v>100</v>
      </c>
      <c r="S28" s="10">
        <v>100</v>
      </c>
      <c r="T28" s="11">
        <v>600</v>
      </c>
      <c r="U28" s="14">
        <v>0</v>
      </c>
      <c r="V28" s="14" t="s">
        <v>643</v>
      </c>
      <c r="W28" s="14" t="s">
        <v>423</v>
      </c>
      <c r="X28" s="14" t="s">
        <v>670</v>
      </c>
      <c r="Y28" s="14">
        <v>0</v>
      </c>
      <c r="Z28" s="14">
        <v>2</v>
      </c>
      <c r="AA28" s="14">
        <v>0</v>
      </c>
      <c r="AB28" s="14">
        <v>0</v>
      </c>
      <c r="AC28" s="190" t="s">
        <v>903</v>
      </c>
      <c r="AD28" s="190" t="s">
        <v>903</v>
      </c>
      <c r="AE28" s="190" t="s">
        <v>903</v>
      </c>
      <c r="AF28" s="190" t="s">
        <v>903</v>
      </c>
      <c r="AG28" s="190" t="s">
        <v>903</v>
      </c>
    </row>
    <row r="29" spans="1:33" x14ac:dyDescent="0.25">
      <c r="A29" s="8" t="s">
        <v>51</v>
      </c>
      <c r="B29" s="9" t="s">
        <v>178</v>
      </c>
      <c r="C29" s="9" t="s">
        <v>179</v>
      </c>
      <c r="D29" s="10">
        <v>1200</v>
      </c>
      <c r="E29" s="410">
        <v>0</v>
      </c>
      <c r="F29" s="410"/>
      <c r="G29" s="409" t="s">
        <v>609</v>
      </c>
      <c r="H29" s="10">
        <v>100</v>
      </c>
      <c r="I29" s="10">
        <v>100</v>
      </c>
      <c r="J29" s="10">
        <v>100</v>
      </c>
      <c r="K29" s="10">
        <v>100</v>
      </c>
      <c r="L29" s="10">
        <v>100</v>
      </c>
      <c r="M29" s="10">
        <v>100</v>
      </c>
      <c r="N29" s="10">
        <v>100</v>
      </c>
      <c r="O29" s="10">
        <v>100</v>
      </c>
      <c r="P29" s="10">
        <v>100</v>
      </c>
      <c r="Q29" s="10">
        <v>100</v>
      </c>
      <c r="R29" s="10">
        <v>100</v>
      </c>
      <c r="S29" s="10">
        <v>100</v>
      </c>
      <c r="T29" s="11">
        <v>600</v>
      </c>
      <c r="U29" s="14">
        <v>0</v>
      </c>
      <c r="V29" s="14" t="s">
        <v>643</v>
      </c>
      <c r="W29" s="14" t="s">
        <v>423</v>
      </c>
      <c r="X29" s="14" t="s">
        <v>670</v>
      </c>
      <c r="Y29" s="14">
        <v>0</v>
      </c>
      <c r="Z29" s="14">
        <v>2</v>
      </c>
      <c r="AA29" s="14">
        <v>0</v>
      </c>
      <c r="AB29" s="14">
        <v>0</v>
      </c>
      <c r="AC29" s="190" t="s">
        <v>903</v>
      </c>
      <c r="AD29" s="190" t="s">
        <v>903</v>
      </c>
      <c r="AE29" s="190" t="s">
        <v>903</v>
      </c>
      <c r="AF29" s="190" t="s">
        <v>903</v>
      </c>
      <c r="AG29" s="190" t="s">
        <v>903</v>
      </c>
    </row>
    <row r="30" spans="1:33" x14ac:dyDescent="0.25">
      <c r="A30" s="8" t="s">
        <v>51</v>
      </c>
      <c r="B30" s="9" t="s">
        <v>180</v>
      </c>
      <c r="C30" s="9" t="s">
        <v>181</v>
      </c>
      <c r="D30" s="10">
        <v>1200</v>
      </c>
      <c r="E30" s="410">
        <v>0</v>
      </c>
      <c r="F30" s="410"/>
      <c r="G30" s="409" t="s">
        <v>609</v>
      </c>
      <c r="H30" s="10">
        <v>100</v>
      </c>
      <c r="I30" s="10">
        <v>100</v>
      </c>
      <c r="J30" s="10">
        <v>100</v>
      </c>
      <c r="K30" s="10">
        <v>100</v>
      </c>
      <c r="L30" s="10">
        <v>100</v>
      </c>
      <c r="M30" s="10">
        <v>100</v>
      </c>
      <c r="N30" s="10">
        <v>100</v>
      </c>
      <c r="O30" s="10">
        <v>100</v>
      </c>
      <c r="P30" s="10">
        <v>100</v>
      </c>
      <c r="Q30" s="10">
        <v>100</v>
      </c>
      <c r="R30" s="10">
        <v>100</v>
      </c>
      <c r="S30" s="10">
        <v>100</v>
      </c>
      <c r="T30" s="11">
        <v>600</v>
      </c>
      <c r="U30" s="14">
        <v>0</v>
      </c>
      <c r="V30" s="14" t="s">
        <v>643</v>
      </c>
      <c r="W30" s="14" t="s">
        <v>423</v>
      </c>
      <c r="X30" s="14" t="s">
        <v>670</v>
      </c>
      <c r="Y30" s="14">
        <v>0</v>
      </c>
      <c r="Z30" s="14">
        <v>2</v>
      </c>
      <c r="AA30" s="14">
        <v>0</v>
      </c>
      <c r="AB30" s="14">
        <v>0</v>
      </c>
      <c r="AC30" s="190" t="s">
        <v>903</v>
      </c>
      <c r="AD30" s="190" t="s">
        <v>903</v>
      </c>
      <c r="AE30" s="190" t="s">
        <v>903</v>
      </c>
      <c r="AF30" s="190" t="s">
        <v>903</v>
      </c>
      <c r="AG30" s="190" t="s">
        <v>903</v>
      </c>
    </row>
    <row r="31" spans="1:33" x14ac:dyDescent="0.25">
      <c r="A31" s="8" t="s">
        <v>51</v>
      </c>
      <c r="B31" s="9" t="s">
        <v>184</v>
      </c>
      <c r="C31" s="9" t="s">
        <v>185</v>
      </c>
      <c r="D31" s="10">
        <v>1200</v>
      </c>
      <c r="E31" s="410">
        <v>0</v>
      </c>
      <c r="F31" s="410"/>
      <c r="G31" s="409" t="s">
        <v>609</v>
      </c>
      <c r="H31" s="10">
        <v>100</v>
      </c>
      <c r="I31" s="10">
        <v>100</v>
      </c>
      <c r="J31" s="10">
        <v>100</v>
      </c>
      <c r="K31" s="10">
        <v>100</v>
      </c>
      <c r="L31" s="10">
        <v>100</v>
      </c>
      <c r="M31" s="10">
        <v>100</v>
      </c>
      <c r="N31" s="10">
        <v>100</v>
      </c>
      <c r="O31" s="10">
        <v>100</v>
      </c>
      <c r="P31" s="10">
        <v>100</v>
      </c>
      <c r="Q31" s="10">
        <v>100</v>
      </c>
      <c r="R31" s="10">
        <v>100</v>
      </c>
      <c r="S31" s="10">
        <v>100</v>
      </c>
      <c r="T31" s="11">
        <v>600</v>
      </c>
      <c r="U31" s="14">
        <v>0</v>
      </c>
      <c r="V31" s="14" t="s">
        <v>643</v>
      </c>
      <c r="W31" s="14" t="s">
        <v>423</v>
      </c>
      <c r="X31" s="14" t="s">
        <v>670</v>
      </c>
      <c r="Y31" s="14">
        <v>0</v>
      </c>
      <c r="Z31" s="14">
        <v>2</v>
      </c>
      <c r="AA31" s="14">
        <v>0</v>
      </c>
      <c r="AB31" s="14">
        <v>0</v>
      </c>
      <c r="AC31" s="190" t="s">
        <v>903</v>
      </c>
      <c r="AD31" s="190" t="s">
        <v>903</v>
      </c>
      <c r="AE31" s="190" t="s">
        <v>903</v>
      </c>
      <c r="AF31" s="190" t="s">
        <v>903</v>
      </c>
      <c r="AG31" s="190" t="s">
        <v>903</v>
      </c>
    </row>
    <row r="32" spans="1:33" x14ac:dyDescent="0.25">
      <c r="A32" s="8" t="s">
        <v>51</v>
      </c>
      <c r="B32" s="9" t="s">
        <v>186</v>
      </c>
      <c r="C32" s="9" t="s">
        <v>187</v>
      </c>
      <c r="D32" s="10">
        <v>1200</v>
      </c>
      <c r="E32" s="410">
        <v>0</v>
      </c>
      <c r="F32" s="410"/>
      <c r="G32" s="409" t="s">
        <v>609</v>
      </c>
      <c r="H32" s="10">
        <v>100</v>
      </c>
      <c r="I32" s="10">
        <v>100</v>
      </c>
      <c r="J32" s="10">
        <v>100</v>
      </c>
      <c r="K32" s="10">
        <v>100</v>
      </c>
      <c r="L32" s="10">
        <v>100</v>
      </c>
      <c r="M32" s="10">
        <v>100</v>
      </c>
      <c r="N32" s="10">
        <v>100</v>
      </c>
      <c r="O32" s="10">
        <v>100</v>
      </c>
      <c r="P32" s="10">
        <v>100</v>
      </c>
      <c r="Q32" s="10">
        <v>100</v>
      </c>
      <c r="R32" s="10">
        <v>100</v>
      </c>
      <c r="S32" s="10">
        <v>100</v>
      </c>
      <c r="T32" s="11">
        <v>600</v>
      </c>
      <c r="U32" s="14">
        <v>0</v>
      </c>
      <c r="V32" s="14" t="s">
        <v>643</v>
      </c>
      <c r="W32" s="14" t="s">
        <v>423</v>
      </c>
      <c r="X32" s="14" t="s">
        <v>670</v>
      </c>
      <c r="Y32" s="14">
        <v>0</v>
      </c>
      <c r="Z32" s="14">
        <v>2</v>
      </c>
      <c r="AA32" s="14">
        <v>0</v>
      </c>
      <c r="AB32" s="14">
        <v>0</v>
      </c>
      <c r="AC32" s="190" t="s">
        <v>903</v>
      </c>
      <c r="AD32" s="190" t="s">
        <v>903</v>
      </c>
      <c r="AE32" s="190" t="s">
        <v>903</v>
      </c>
      <c r="AF32" s="190" t="s">
        <v>903</v>
      </c>
      <c r="AG32" s="190" t="s">
        <v>903</v>
      </c>
    </row>
    <row r="33" spans="1:33" x14ac:dyDescent="0.25">
      <c r="A33" s="8" t="s">
        <v>51</v>
      </c>
      <c r="B33" s="9" t="s">
        <v>188</v>
      </c>
      <c r="C33" s="9" t="s">
        <v>189</v>
      </c>
      <c r="D33" s="10">
        <v>1200</v>
      </c>
      <c r="E33" s="410">
        <v>0</v>
      </c>
      <c r="F33" s="410"/>
      <c r="G33" s="409" t="s">
        <v>609</v>
      </c>
      <c r="H33" s="10">
        <v>100</v>
      </c>
      <c r="I33" s="10">
        <v>100</v>
      </c>
      <c r="J33" s="10">
        <v>100</v>
      </c>
      <c r="K33" s="10">
        <v>100</v>
      </c>
      <c r="L33" s="10">
        <v>100</v>
      </c>
      <c r="M33" s="10">
        <v>100</v>
      </c>
      <c r="N33" s="10">
        <v>100</v>
      </c>
      <c r="O33" s="10">
        <v>100</v>
      </c>
      <c r="P33" s="10">
        <v>100</v>
      </c>
      <c r="Q33" s="10">
        <v>100</v>
      </c>
      <c r="R33" s="10">
        <v>100</v>
      </c>
      <c r="S33" s="10">
        <v>100</v>
      </c>
      <c r="T33" s="11">
        <v>600</v>
      </c>
      <c r="U33" s="14">
        <v>0</v>
      </c>
      <c r="V33" s="14" t="s">
        <v>643</v>
      </c>
      <c r="W33" s="14" t="s">
        <v>423</v>
      </c>
      <c r="X33" s="14" t="s">
        <v>670</v>
      </c>
      <c r="Y33" s="14">
        <v>0</v>
      </c>
      <c r="Z33" s="14">
        <v>2</v>
      </c>
      <c r="AA33" s="14">
        <v>0</v>
      </c>
      <c r="AB33" s="14">
        <v>0</v>
      </c>
      <c r="AC33" s="190" t="s">
        <v>903</v>
      </c>
      <c r="AD33" s="190" t="s">
        <v>903</v>
      </c>
      <c r="AE33" s="190" t="s">
        <v>903</v>
      </c>
      <c r="AF33" s="190" t="s">
        <v>903</v>
      </c>
      <c r="AG33" s="190" t="s">
        <v>903</v>
      </c>
    </row>
    <row r="34" spans="1:33" x14ac:dyDescent="0.25">
      <c r="A34" s="8" t="s">
        <v>51</v>
      </c>
      <c r="B34" s="9" t="s">
        <v>307</v>
      </c>
      <c r="C34" s="9" t="s">
        <v>308</v>
      </c>
      <c r="D34" s="10">
        <v>1200</v>
      </c>
      <c r="E34" s="410">
        <v>0</v>
      </c>
      <c r="F34" s="410"/>
      <c r="G34" s="409" t="s">
        <v>609</v>
      </c>
      <c r="H34" s="10">
        <v>100</v>
      </c>
      <c r="I34" s="10">
        <v>100</v>
      </c>
      <c r="J34" s="10">
        <v>100</v>
      </c>
      <c r="K34" s="10">
        <v>100</v>
      </c>
      <c r="L34" s="10">
        <v>100</v>
      </c>
      <c r="M34" s="10">
        <v>100</v>
      </c>
      <c r="N34" s="10">
        <v>100</v>
      </c>
      <c r="O34" s="10">
        <v>100</v>
      </c>
      <c r="P34" s="10">
        <v>100</v>
      </c>
      <c r="Q34" s="10">
        <v>100</v>
      </c>
      <c r="R34" s="10">
        <v>100</v>
      </c>
      <c r="S34" s="10">
        <v>100</v>
      </c>
      <c r="T34" s="11">
        <v>600</v>
      </c>
      <c r="U34" s="14">
        <v>0</v>
      </c>
      <c r="V34" s="14" t="s">
        <v>643</v>
      </c>
      <c r="W34" s="14" t="s">
        <v>423</v>
      </c>
      <c r="X34" s="14" t="s">
        <v>670</v>
      </c>
      <c r="Y34" s="14">
        <v>0</v>
      </c>
      <c r="Z34" s="14">
        <v>2</v>
      </c>
      <c r="AA34" s="14">
        <v>0</v>
      </c>
      <c r="AB34" s="14">
        <v>0</v>
      </c>
      <c r="AC34" s="190" t="s">
        <v>903</v>
      </c>
      <c r="AD34" s="190" t="s">
        <v>903</v>
      </c>
      <c r="AE34" s="190" t="s">
        <v>903</v>
      </c>
      <c r="AF34" s="190" t="s">
        <v>903</v>
      </c>
      <c r="AG34" s="190" t="s">
        <v>903</v>
      </c>
    </row>
    <row r="35" spans="1:33" x14ac:dyDescent="0.25">
      <c r="A35" s="8" t="s">
        <v>51</v>
      </c>
      <c r="B35" s="9" t="s">
        <v>190</v>
      </c>
      <c r="C35" s="9" t="s">
        <v>191</v>
      </c>
      <c r="D35" s="10">
        <v>1200</v>
      </c>
      <c r="E35" s="410">
        <v>0</v>
      </c>
      <c r="F35" s="410"/>
      <c r="G35" s="409" t="s">
        <v>609</v>
      </c>
      <c r="H35" s="10">
        <v>100</v>
      </c>
      <c r="I35" s="10">
        <v>100</v>
      </c>
      <c r="J35" s="10">
        <v>100</v>
      </c>
      <c r="K35" s="10">
        <v>100</v>
      </c>
      <c r="L35" s="10">
        <v>100</v>
      </c>
      <c r="M35" s="10">
        <v>100</v>
      </c>
      <c r="N35" s="10">
        <v>100</v>
      </c>
      <c r="O35" s="10">
        <v>100</v>
      </c>
      <c r="P35" s="10">
        <v>100</v>
      </c>
      <c r="Q35" s="10">
        <v>100</v>
      </c>
      <c r="R35" s="10">
        <v>100</v>
      </c>
      <c r="S35" s="10">
        <v>100</v>
      </c>
      <c r="T35" s="11">
        <v>600</v>
      </c>
      <c r="U35" s="14">
        <v>0</v>
      </c>
      <c r="V35" s="14" t="s">
        <v>643</v>
      </c>
      <c r="W35" s="14" t="s">
        <v>423</v>
      </c>
      <c r="X35" s="14" t="s">
        <v>670</v>
      </c>
      <c r="Y35" s="14">
        <v>0</v>
      </c>
      <c r="Z35" s="14">
        <v>2</v>
      </c>
      <c r="AA35" s="14">
        <v>0</v>
      </c>
      <c r="AB35" s="14">
        <v>0</v>
      </c>
      <c r="AC35" s="190" t="s">
        <v>903</v>
      </c>
      <c r="AD35" s="190" t="s">
        <v>903</v>
      </c>
      <c r="AE35" s="190" t="s">
        <v>903</v>
      </c>
      <c r="AF35" s="190" t="s">
        <v>903</v>
      </c>
      <c r="AG35" s="190" t="s">
        <v>903</v>
      </c>
    </row>
    <row r="36" spans="1:33" x14ac:dyDescent="0.25">
      <c r="A36" s="8" t="s">
        <v>51</v>
      </c>
      <c r="B36" s="9" t="s">
        <v>192</v>
      </c>
      <c r="C36" s="9" t="s">
        <v>193</v>
      </c>
      <c r="D36" s="10">
        <v>1200</v>
      </c>
      <c r="E36" s="410">
        <v>0</v>
      </c>
      <c r="F36" s="410"/>
      <c r="G36" s="409" t="s">
        <v>609</v>
      </c>
      <c r="H36" s="10">
        <v>100</v>
      </c>
      <c r="I36" s="10">
        <v>100</v>
      </c>
      <c r="J36" s="10">
        <v>100</v>
      </c>
      <c r="K36" s="10">
        <v>100</v>
      </c>
      <c r="L36" s="10">
        <v>100</v>
      </c>
      <c r="M36" s="10">
        <v>100</v>
      </c>
      <c r="N36" s="10">
        <v>100</v>
      </c>
      <c r="O36" s="10">
        <v>100</v>
      </c>
      <c r="P36" s="10">
        <v>100</v>
      </c>
      <c r="Q36" s="10">
        <v>100</v>
      </c>
      <c r="R36" s="10">
        <v>100</v>
      </c>
      <c r="S36" s="10">
        <v>100</v>
      </c>
      <c r="T36" s="11">
        <v>600</v>
      </c>
      <c r="U36" s="14">
        <v>0</v>
      </c>
      <c r="V36" s="14" t="s">
        <v>643</v>
      </c>
      <c r="W36" s="14" t="s">
        <v>423</v>
      </c>
      <c r="X36" s="14" t="s">
        <v>670</v>
      </c>
      <c r="Y36" s="14">
        <v>0</v>
      </c>
      <c r="Z36" s="14">
        <v>2</v>
      </c>
      <c r="AA36" s="14">
        <v>0</v>
      </c>
      <c r="AB36" s="14">
        <v>0</v>
      </c>
      <c r="AC36" s="190" t="s">
        <v>903</v>
      </c>
      <c r="AD36" s="190" t="s">
        <v>903</v>
      </c>
      <c r="AE36" s="190" t="s">
        <v>903</v>
      </c>
      <c r="AF36" s="190" t="s">
        <v>903</v>
      </c>
      <c r="AG36" s="190" t="s">
        <v>903</v>
      </c>
    </row>
    <row r="37" spans="1:33" x14ac:dyDescent="0.25">
      <c r="A37" s="8" t="s">
        <v>51</v>
      </c>
      <c r="B37" s="9" t="s">
        <v>194</v>
      </c>
      <c r="C37" s="9" t="s">
        <v>195</v>
      </c>
      <c r="D37" s="10">
        <v>1200</v>
      </c>
      <c r="E37" s="410">
        <v>0</v>
      </c>
      <c r="F37" s="410"/>
      <c r="G37" s="409" t="s">
        <v>609</v>
      </c>
      <c r="H37" s="10">
        <v>100</v>
      </c>
      <c r="I37" s="10">
        <v>100</v>
      </c>
      <c r="J37" s="10">
        <v>100</v>
      </c>
      <c r="K37" s="10">
        <v>100</v>
      </c>
      <c r="L37" s="10">
        <v>100</v>
      </c>
      <c r="M37" s="10">
        <v>100</v>
      </c>
      <c r="N37" s="10">
        <v>100</v>
      </c>
      <c r="O37" s="10">
        <v>100</v>
      </c>
      <c r="P37" s="10">
        <v>100</v>
      </c>
      <c r="Q37" s="10">
        <v>100</v>
      </c>
      <c r="R37" s="10">
        <v>100</v>
      </c>
      <c r="S37" s="10">
        <v>100</v>
      </c>
      <c r="T37" s="11">
        <v>600</v>
      </c>
      <c r="U37" s="14">
        <v>0</v>
      </c>
      <c r="V37" s="14" t="s">
        <v>643</v>
      </c>
      <c r="W37" s="14" t="s">
        <v>423</v>
      </c>
      <c r="X37" s="14" t="s">
        <v>670</v>
      </c>
      <c r="Y37" s="14">
        <v>0</v>
      </c>
      <c r="Z37" s="14">
        <v>2</v>
      </c>
      <c r="AA37" s="14">
        <v>0</v>
      </c>
      <c r="AB37" s="14">
        <v>0</v>
      </c>
      <c r="AC37" s="190" t="s">
        <v>903</v>
      </c>
      <c r="AD37" s="190" t="s">
        <v>903</v>
      </c>
      <c r="AE37" s="190" t="s">
        <v>903</v>
      </c>
      <c r="AF37" s="190" t="s">
        <v>903</v>
      </c>
      <c r="AG37" s="190" t="s">
        <v>903</v>
      </c>
    </row>
    <row r="38" spans="1:33" x14ac:dyDescent="0.25">
      <c r="A38" s="8" t="s">
        <v>51</v>
      </c>
      <c r="B38" s="9" t="s">
        <v>196</v>
      </c>
      <c r="C38" s="9" t="s">
        <v>197</v>
      </c>
      <c r="D38" s="10">
        <v>1200</v>
      </c>
      <c r="E38" s="410">
        <v>0</v>
      </c>
      <c r="F38" s="410"/>
      <c r="G38" s="409" t="s">
        <v>609</v>
      </c>
      <c r="H38" s="10">
        <v>100</v>
      </c>
      <c r="I38" s="10">
        <v>100</v>
      </c>
      <c r="J38" s="10">
        <v>100</v>
      </c>
      <c r="K38" s="10">
        <v>100</v>
      </c>
      <c r="L38" s="10">
        <v>100</v>
      </c>
      <c r="M38" s="10">
        <v>100</v>
      </c>
      <c r="N38" s="10">
        <v>100</v>
      </c>
      <c r="O38" s="10">
        <v>100</v>
      </c>
      <c r="P38" s="10">
        <v>100</v>
      </c>
      <c r="Q38" s="10">
        <v>100</v>
      </c>
      <c r="R38" s="10">
        <v>100</v>
      </c>
      <c r="S38" s="10">
        <v>100</v>
      </c>
      <c r="T38" s="11">
        <v>600</v>
      </c>
      <c r="U38" s="14">
        <v>0</v>
      </c>
      <c r="V38" s="14" t="s">
        <v>643</v>
      </c>
      <c r="W38" s="14" t="s">
        <v>423</v>
      </c>
      <c r="X38" s="14" t="s">
        <v>670</v>
      </c>
      <c r="Y38" s="14">
        <v>0</v>
      </c>
      <c r="Z38" s="14">
        <v>2</v>
      </c>
      <c r="AA38" s="14">
        <v>0</v>
      </c>
      <c r="AB38" s="14">
        <v>0</v>
      </c>
      <c r="AC38" s="190" t="s">
        <v>903</v>
      </c>
      <c r="AD38" s="190" t="s">
        <v>903</v>
      </c>
      <c r="AE38" s="190" t="s">
        <v>903</v>
      </c>
      <c r="AF38" s="190" t="s">
        <v>903</v>
      </c>
      <c r="AG38" s="190" t="s">
        <v>903</v>
      </c>
    </row>
    <row r="39" spans="1:33" x14ac:dyDescent="0.25">
      <c r="A39" s="8" t="s">
        <v>51</v>
      </c>
      <c r="B39" s="9" t="s">
        <v>198</v>
      </c>
      <c r="C39" s="9" t="s">
        <v>199</v>
      </c>
      <c r="D39" s="10">
        <v>1200</v>
      </c>
      <c r="E39" s="410">
        <v>0</v>
      </c>
      <c r="F39" s="410"/>
      <c r="G39" s="409" t="s">
        <v>609</v>
      </c>
      <c r="H39" s="10">
        <v>100</v>
      </c>
      <c r="I39" s="10">
        <v>100</v>
      </c>
      <c r="J39" s="10">
        <v>100</v>
      </c>
      <c r="K39" s="10">
        <v>100</v>
      </c>
      <c r="L39" s="10">
        <v>100</v>
      </c>
      <c r="M39" s="10">
        <v>100</v>
      </c>
      <c r="N39" s="10">
        <v>100</v>
      </c>
      <c r="O39" s="10">
        <v>100</v>
      </c>
      <c r="P39" s="10">
        <v>100</v>
      </c>
      <c r="Q39" s="10">
        <v>100</v>
      </c>
      <c r="R39" s="10">
        <v>100</v>
      </c>
      <c r="S39" s="10">
        <v>100</v>
      </c>
      <c r="T39" s="11">
        <v>600</v>
      </c>
      <c r="U39" s="14">
        <v>0</v>
      </c>
      <c r="V39" s="14" t="s">
        <v>643</v>
      </c>
      <c r="W39" s="14" t="s">
        <v>423</v>
      </c>
      <c r="X39" s="14" t="s">
        <v>670</v>
      </c>
      <c r="Y39" s="14">
        <v>0</v>
      </c>
      <c r="Z39" s="14">
        <v>2</v>
      </c>
      <c r="AA39" s="14">
        <v>0</v>
      </c>
      <c r="AB39" s="14">
        <v>0</v>
      </c>
      <c r="AC39" s="190" t="s">
        <v>903</v>
      </c>
      <c r="AD39" s="190" t="s">
        <v>903</v>
      </c>
      <c r="AE39" s="190" t="s">
        <v>903</v>
      </c>
      <c r="AF39" s="190" t="s">
        <v>903</v>
      </c>
      <c r="AG39" s="190" t="s">
        <v>903</v>
      </c>
    </row>
    <row r="40" spans="1:33" x14ac:dyDescent="0.25">
      <c r="A40" s="8" t="s">
        <v>51</v>
      </c>
      <c r="B40" s="9" t="s">
        <v>206</v>
      </c>
      <c r="C40" s="9" t="s">
        <v>207</v>
      </c>
      <c r="D40" s="10">
        <v>1200</v>
      </c>
      <c r="E40" s="410">
        <v>0</v>
      </c>
      <c r="F40" s="410"/>
      <c r="G40" s="409" t="s">
        <v>609</v>
      </c>
      <c r="H40" s="10">
        <v>100</v>
      </c>
      <c r="I40" s="10">
        <v>100</v>
      </c>
      <c r="J40" s="10">
        <v>100</v>
      </c>
      <c r="K40" s="10">
        <v>100</v>
      </c>
      <c r="L40" s="10">
        <v>100</v>
      </c>
      <c r="M40" s="10">
        <v>100</v>
      </c>
      <c r="N40" s="10">
        <v>100</v>
      </c>
      <c r="O40" s="10">
        <v>100</v>
      </c>
      <c r="P40" s="10">
        <v>100</v>
      </c>
      <c r="Q40" s="10">
        <v>100</v>
      </c>
      <c r="R40" s="10">
        <v>100</v>
      </c>
      <c r="S40" s="10">
        <v>100</v>
      </c>
      <c r="T40" s="11">
        <v>600</v>
      </c>
      <c r="U40" s="14">
        <v>0</v>
      </c>
      <c r="V40" s="14" t="s">
        <v>643</v>
      </c>
      <c r="W40" s="14" t="s">
        <v>423</v>
      </c>
      <c r="X40" s="14" t="s">
        <v>670</v>
      </c>
      <c r="Y40" s="14">
        <v>0</v>
      </c>
      <c r="Z40" s="14">
        <v>2</v>
      </c>
      <c r="AA40" s="14">
        <v>0</v>
      </c>
      <c r="AB40" s="14">
        <v>0</v>
      </c>
      <c r="AC40" s="190" t="s">
        <v>903</v>
      </c>
      <c r="AD40" s="190" t="s">
        <v>903</v>
      </c>
      <c r="AE40" s="190" t="s">
        <v>903</v>
      </c>
      <c r="AF40" s="190" t="s">
        <v>903</v>
      </c>
      <c r="AG40" s="190" t="s">
        <v>903</v>
      </c>
    </row>
    <row r="41" spans="1:33" x14ac:dyDescent="0.25">
      <c r="A41" s="8" t="s">
        <v>51</v>
      </c>
      <c r="B41" s="9" t="s">
        <v>208</v>
      </c>
      <c r="C41" s="9" t="s">
        <v>209</v>
      </c>
      <c r="D41" s="10">
        <v>1200</v>
      </c>
      <c r="E41" s="410">
        <v>0</v>
      </c>
      <c r="F41" s="410"/>
      <c r="G41" s="409" t="s">
        <v>609</v>
      </c>
      <c r="H41" s="10">
        <v>100</v>
      </c>
      <c r="I41" s="10">
        <v>100</v>
      </c>
      <c r="J41" s="10">
        <v>100</v>
      </c>
      <c r="K41" s="10">
        <v>100</v>
      </c>
      <c r="L41" s="10">
        <v>100</v>
      </c>
      <c r="M41" s="10">
        <v>100</v>
      </c>
      <c r="N41" s="10">
        <v>100</v>
      </c>
      <c r="O41" s="10">
        <v>100</v>
      </c>
      <c r="P41" s="10">
        <v>100</v>
      </c>
      <c r="Q41" s="10">
        <v>100</v>
      </c>
      <c r="R41" s="10">
        <v>100</v>
      </c>
      <c r="S41" s="10">
        <v>100</v>
      </c>
      <c r="T41" s="11">
        <v>600</v>
      </c>
      <c r="U41" s="14">
        <v>0</v>
      </c>
      <c r="V41" s="14" t="s">
        <v>643</v>
      </c>
      <c r="W41" s="14" t="s">
        <v>423</v>
      </c>
      <c r="X41" s="14" t="s">
        <v>670</v>
      </c>
      <c r="Y41" s="14">
        <v>0</v>
      </c>
      <c r="Z41" s="14">
        <v>2</v>
      </c>
      <c r="AA41" s="14">
        <v>0</v>
      </c>
      <c r="AB41" s="14">
        <v>0</v>
      </c>
      <c r="AC41" s="190" t="s">
        <v>903</v>
      </c>
      <c r="AD41" s="190" t="s">
        <v>903</v>
      </c>
      <c r="AE41" s="190" t="s">
        <v>903</v>
      </c>
      <c r="AF41" s="190" t="s">
        <v>903</v>
      </c>
      <c r="AG41" s="190" t="s">
        <v>903</v>
      </c>
    </row>
    <row r="42" spans="1:33" x14ac:dyDescent="0.25">
      <c r="A42" s="8" t="s">
        <v>51</v>
      </c>
      <c r="B42" s="9" t="s">
        <v>210</v>
      </c>
      <c r="C42" s="9" t="s">
        <v>211</v>
      </c>
      <c r="D42" s="10">
        <v>1200</v>
      </c>
      <c r="E42" s="410">
        <v>0</v>
      </c>
      <c r="F42" s="410"/>
      <c r="G42" s="409" t="s">
        <v>609</v>
      </c>
      <c r="H42" s="10">
        <v>100</v>
      </c>
      <c r="I42" s="10">
        <v>100</v>
      </c>
      <c r="J42" s="10">
        <v>100</v>
      </c>
      <c r="K42" s="10">
        <v>100</v>
      </c>
      <c r="L42" s="10">
        <v>100</v>
      </c>
      <c r="M42" s="10">
        <v>100</v>
      </c>
      <c r="N42" s="10">
        <v>100</v>
      </c>
      <c r="O42" s="10">
        <v>100</v>
      </c>
      <c r="P42" s="10">
        <v>100</v>
      </c>
      <c r="Q42" s="10">
        <v>100</v>
      </c>
      <c r="R42" s="10">
        <v>100</v>
      </c>
      <c r="S42" s="10">
        <v>100</v>
      </c>
      <c r="T42" s="11">
        <v>600</v>
      </c>
      <c r="U42" s="14">
        <v>0</v>
      </c>
      <c r="V42" s="14" t="s">
        <v>643</v>
      </c>
      <c r="W42" s="14" t="s">
        <v>423</v>
      </c>
      <c r="X42" s="14" t="s">
        <v>670</v>
      </c>
      <c r="Y42" s="14">
        <v>0</v>
      </c>
      <c r="Z42" s="14">
        <v>2</v>
      </c>
      <c r="AA42" s="14">
        <v>0</v>
      </c>
      <c r="AB42" s="14">
        <v>0</v>
      </c>
      <c r="AC42" s="190" t="s">
        <v>903</v>
      </c>
      <c r="AD42" s="190" t="s">
        <v>903</v>
      </c>
      <c r="AE42" s="190" t="s">
        <v>903</v>
      </c>
      <c r="AF42" s="190" t="s">
        <v>903</v>
      </c>
      <c r="AG42" s="190" t="s">
        <v>903</v>
      </c>
    </row>
    <row r="43" spans="1:33" x14ac:dyDescent="0.25">
      <c r="A43" s="8" t="s">
        <v>51</v>
      </c>
      <c r="B43" s="9" t="s">
        <v>212</v>
      </c>
      <c r="C43" s="9" t="s">
        <v>213</v>
      </c>
      <c r="D43" s="10">
        <v>1200</v>
      </c>
      <c r="E43" s="410">
        <v>0</v>
      </c>
      <c r="F43" s="410"/>
      <c r="G43" s="409" t="s">
        <v>609</v>
      </c>
      <c r="H43" s="10">
        <v>100</v>
      </c>
      <c r="I43" s="10">
        <v>100</v>
      </c>
      <c r="J43" s="10">
        <v>100</v>
      </c>
      <c r="K43" s="10">
        <v>100</v>
      </c>
      <c r="L43" s="10">
        <v>100</v>
      </c>
      <c r="M43" s="10">
        <v>100</v>
      </c>
      <c r="N43" s="10">
        <v>100</v>
      </c>
      <c r="O43" s="10">
        <v>100</v>
      </c>
      <c r="P43" s="10">
        <v>100</v>
      </c>
      <c r="Q43" s="10">
        <v>100</v>
      </c>
      <c r="R43" s="10">
        <v>100</v>
      </c>
      <c r="S43" s="10">
        <v>100</v>
      </c>
      <c r="T43" s="11">
        <v>600</v>
      </c>
      <c r="U43" s="14">
        <v>0</v>
      </c>
      <c r="V43" s="14" t="s">
        <v>643</v>
      </c>
      <c r="W43" s="14" t="s">
        <v>423</v>
      </c>
      <c r="X43" s="14" t="s">
        <v>670</v>
      </c>
      <c r="Y43" s="14">
        <v>0</v>
      </c>
      <c r="Z43" s="14">
        <v>2</v>
      </c>
      <c r="AA43" s="14">
        <v>0</v>
      </c>
      <c r="AB43" s="14">
        <v>0</v>
      </c>
      <c r="AC43" s="190" t="s">
        <v>903</v>
      </c>
      <c r="AD43" s="190" t="s">
        <v>903</v>
      </c>
      <c r="AE43" s="190" t="s">
        <v>903</v>
      </c>
      <c r="AF43" s="190" t="s">
        <v>903</v>
      </c>
      <c r="AG43" s="190" t="s">
        <v>903</v>
      </c>
    </row>
    <row r="44" spans="1:33" x14ac:dyDescent="0.25">
      <c r="A44" s="8" t="s">
        <v>51</v>
      </c>
      <c r="B44" s="9" t="s">
        <v>309</v>
      </c>
      <c r="C44" s="9" t="s">
        <v>310</v>
      </c>
      <c r="D44" s="10">
        <v>1200</v>
      </c>
      <c r="E44" s="410">
        <v>0</v>
      </c>
      <c r="F44" s="410"/>
      <c r="G44" s="409" t="s">
        <v>609</v>
      </c>
      <c r="H44" s="10">
        <v>100</v>
      </c>
      <c r="I44" s="10">
        <v>100</v>
      </c>
      <c r="J44" s="10">
        <v>100</v>
      </c>
      <c r="K44" s="10">
        <v>100</v>
      </c>
      <c r="L44" s="10">
        <v>100</v>
      </c>
      <c r="M44" s="10">
        <v>100</v>
      </c>
      <c r="N44" s="10">
        <v>100</v>
      </c>
      <c r="O44" s="10">
        <v>100</v>
      </c>
      <c r="P44" s="10">
        <v>100</v>
      </c>
      <c r="Q44" s="10">
        <v>100</v>
      </c>
      <c r="R44" s="10">
        <v>100</v>
      </c>
      <c r="S44" s="10">
        <v>100</v>
      </c>
      <c r="T44" s="11">
        <v>600</v>
      </c>
      <c r="U44" s="14">
        <v>0</v>
      </c>
      <c r="V44" s="14" t="s">
        <v>643</v>
      </c>
      <c r="W44" s="14" t="s">
        <v>423</v>
      </c>
      <c r="X44" s="14" t="s">
        <v>670</v>
      </c>
      <c r="Y44" s="14">
        <v>0</v>
      </c>
      <c r="Z44" s="14">
        <v>2</v>
      </c>
      <c r="AA44" s="14">
        <v>0</v>
      </c>
      <c r="AB44" s="14">
        <v>0</v>
      </c>
      <c r="AC44" s="190" t="s">
        <v>903</v>
      </c>
      <c r="AD44" s="190" t="s">
        <v>903</v>
      </c>
      <c r="AE44" s="190" t="s">
        <v>903</v>
      </c>
      <c r="AF44" s="190" t="s">
        <v>903</v>
      </c>
      <c r="AG44" s="190" t="s">
        <v>903</v>
      </c>
    </row>
    <row r="45" spans="1:33" x14ac:dyDescent="0.25">
      <c r="A45" s="8" t="s">
        <v>51</v>
      </c>
      <c r="B45" s="9" t="s">
        <v>216</v>
      </c>
      <c r="C45" s="9" t="s">
        <v>217</v>
      </c>
      <c r="D45" s="10">
        <v>1200</v>
      </c>
      <c r="E45" s="410">
        <v>0</v>
      </c>
      <c r="F45" s="410"/>
      <c r="G45" s="409" t="s">
        <v>609</v>
      </c>
      <c r="H45" s="10">
        <v>100</v>
      </c>
      <c r="I45" s="10">
        <v>100</v>
      </c>
      <c r="J45" s="10">
        <v>100</v>
      </c>
      <c r="K45" s="10">
        <v>100</v>
      </c>
      <c r="L45" s="10">
        <v>100</v>
      </c>
      <c r="M45" s="10">
        <v>100</v>
      </c>
      <c r="N45" s="10">
        <v>100</v>
      </c>
      <c r="O45" s="10">
        <v>100</v>
      </c>
      <c r="P45" s="10">
        <v>100</v>
      </c>
      <c r="Q45" s="10">
        <v>100</v>
      </c>
      <c r="R45" s="10">
        <v>100</v>
      </c>
      <c r="S45" s="10">
        <v>100</v>
      </c>
      <c r="T45" s="11">
        <v>600</v>
      </c>
      <c r="U45" s="14">
        <v>0</v>
      </c>
      <c r="V45" s="14" t="s">
        <v>643</v>
      </c>
      <c r="W45" s="14" t="s">
        <v>423</v>
      </c>
      <c r="X45" s="14" t="s">
        <v>670</v>
      </c>
      <c r="Y45" s="14">
        <v>0</v>
      </c>
      <c r="Z45" s="14">
        <v>2</v>
      </c>
      <c r="AA45" s="14">
        <v>0</v>
      </c>
      <c r="AB45" s="14">
        <v>0</v>
      </c>
      <c r="AC45" s="190" t="s">
        <v>903</v>
      </c>
      <c r="AD45" s="190" t="s">
        <v>903</v>
      </c>
      <c r="AE45" s="190" t="s">
        <v>903</v>
      </c>
      <c r="AF45" s="190" t="s">
        <v>903</v>
      </c>
      <c r="AG45" s="190" t="s">
        <v>903</v>
      </c>
    </row>
    <row r="46" spans="1:33" x14ac:dyDescent="0.25">
      <c r="A46" s="8" t="s">
        <v>51</v>
      </c>
      <c r="B46" s="9" t="s">
        <v>218</v>
      </c>
      <c r="C46" s="9" t="s">
        <v>219</v>
      </c>
      <c r="D46" s="10">
        <v>1200</v>
      </c>
      <c r="E46" s="410">
        <v>0</v>
      </c>
      <c r="F46" s="410"/>
      <c r="G46" s="409" t="s">
        <v>609</v>
      </c>
      <c r="H46" s="10">
        <v>100</v>
      </c>
      <c r="I46" s="10">
        <v>100</v>
      </c>
      <c r="J46" s="10">
        <v>100</v>
      </c>
      <c r="K46" s="10">
        <v>100</v>
      </c>
      <c r="L46" s="10">
        <v>100</v>
      </c>
      <c r="M46" s="10">
        <v>100</v>
      </c>
      <c r="N46" s="10">
        <v>100</v>
      </c>
      <c r="O46" s="10">
        <v>100</v>
      </c>
      <c r="P46" s="10">
        <v>100</v>
      </c>
      <c r="Q46" s="10">
        <v>100</v>
      </c>
      <c r="R46" s="10">
        <v>100</v>
      </c>
      <c r="S46" s="10">
        <v>100</v>
      </c>
      <c r="T46" s="11">
        <v>600</v>
      </c>
      <c r="U46" s="14">
        <v>0</v>
      </c>
      <c r="V46" s="14" t="s">
        <v>643</v>
      </c>
      <c r="W46" s="14" t="s">
        <v>423</v>
      </c>
      <c r="X46" s="14" t="s">
        <v>670</v>
      </c>
      <c r="Y46" s="14">
        <v>0</v>
      </c>
      <c r="Z46" s="14">
        <v>2</v>
      </c>
      <c r="AA46" s="14">
        <v>0</v>
      </c>
      <c r="AB46" s="14">
        <v>0</v>
      </c>
      <c r="AC46" s="190" t="s">
        <v>903</v>
      </c>
      <c r="AD46" s="190" t="s">
        <v>903</v>
      </c>
      <c r="AE46" s="190" t="s">
        <v>903</v>
      </c>
      <c r="AF46" s="190" t="s">
        <v>903</v>
      </c>
      <c r="AG46" s="190" t="s">
        <v>903</v>
      </c>
    </row>
    <row r="47" spans="1:33" x14ac:dyDescent="0.25">
      <c r="A47" s="8" t="s">
        <v>51</v>
      </c>
      <c r="B47" s="9" t="s">
        <v>220</v>
      </c>
      <c r="C47" s="9" t="s">
        <v>221</v>
      </c>
      <c r="D47" s="10">
        <v>1200</v>
      </c>
      <c r="E47" s="410">
        <v>0</v>
      </c>
      <c r="F47" s="410"/>
      <c r="G47" s="409" t="s">
        <v>609</v>
      </c>
      <c r="H47" s="10">
        <v>100</v>
      </c>
      <c r="I47" s="10">
        <v>100</v>
      </c>
      <c r="J47" s="10">
        <v>100</v>
      </c>
      <c r="K47" s="10">
        <v>100</v>
      </c>
      <c r="L47" s="10">
        <v>100</v>
      </c>
      <c r="M47" s="10">
        <v>100</v>
      </c>
      <c r="N47" s="10">
        <v>100</v>
      </c>
      <c r="O47" s="10">
        <v>100</v>
      </c>
      <c r="P47" s="10">
        <v>100</v>
      </c>
      <c r="Q47" s="10">
        <v>100</v>
      </c>
      <c r="R47" s="10">
        <v>100</v>
      </c>
      <c r="S47" s="10">
        <v>100</v>
      </c>
      <c r="T47" s="11">
        <v>600</v>
      </c>
      <c r="U47" s="14">
        <v>0</v>
      </c>
      <c r="V47" s="14" t="s">
        <v>643</v>
      </c>
      <c r="W47" s="14" t="s">
        <v>423</v>
      </c>
      <c r="X47" s="14" t="s">
        <v>670</v>
      </c>
      <c r="Y47" s="14">
        <v>0</v>
      </c>
      <c r="Z47" s="14">
        <v>2</v>
      </c>
      <c r="AA47" s="14">
        <v>0</v>
      </c>
      <c r="AB47" s="14">
        <v>0</v>
      </c>
      <c r="AC47" s="190" t="s">
        <v>903</v>
      </c>
      <c r="AD47" s="190" t="s">
        <v>903</v>
      </c>
      <c r="AE47" s="190" t="s">
        <v>903</v>
      </c>
      <c r="AF47" s="190" t="s">
        <v>903</v>
      </c>
      <c r="AG47" s="190" t="s">
        <v>903</v>
      </c>
    </row>
    <row r="48" spans="1:33" x14ac:dyDescent="0.25">
      <c r="A48" s="8" t="s">
        <v>51</v>
      </c>
      <c r="B48" s="9" t="s">
        <v>222</v>
      </c>
      <c r="C48" s="9" t="s">
        <v>223</v>
      </c>
      <c r="D48" s="10">
        <v>1200</v>
      </c>
      <c r="E48" s="410">
        <v>0</v>
      </c>
      <c r="F48" s="410"/>
      <c r="G48" s="409" t="s">
        <v>609</v>
      </c>
      <c r="H48" s="10">
        <v>100</v>
      </c>
      <c r="I48" s="10">
        <v>100</v>
      </c>
      <c r="J48" s="10">
        <v>100</v>
      </c>
      <c r="K48" s="10">
        <v>100</v>
      </c>
      <c r="L48" s="10">
        <v>100</v>
      </c>
      <c r="M48" s="10">
        <v>100</v>
      </c>
      <c r="N48" s="10">
        <v>100</v>
      </c>
      <c r="O48" s="10">
        <v>100</v>
      </c>
      <c r="P48" s="10">
        <v>100</v>
      </c>
      <c r="Q48" s="10">
        <v>100</v>
      </c>
      <c r="R48" s="10">
        <v>100</v>
      </c>
      <c r="S48" s="10">
        <v>100</v>
      </c>
      <c r="T48" s="11">
        <v>600</v>
      </c>
      <c r="U48" s="14">
        <v>0</v>
      </c>
      <c r="V48" s="14" t="s">
        <v>643</v>
      </c>
      <c r="W48" s="14" t="s">
        <v>423</v>
      </c>
      <c r="X48" s="14" t="s">
        <v>670</v>
      </c>
      <c r="Y48" s="14">
        <v>0</v>
      </c>
      <c r="Z48" s="14">
        <v>2</v>
      </c>
      <c r="AA48" s="14">
        <v>0</v>
      </c>
      <c r="AB48" s="14">
        <v>0</v>
      </c>
      <c r="AC48" s="190" t="s">
        <v>903</v>
      </c>
      <c r="AD48" s="190" t="s">
        <v>903</v>
      </c>
      <c r="AE48" s="190" t="s">
        <v>903</v>
      </c>
      <c r="AF48" s="190" t="s">
        <v>903</v>
      </c>
      <c r="AG48" s="190" t="s">
        <v>903</v>
      </c>
    </row>
    <row r="49" spans="1:33" x14ac:dyDescent="0.25">
      <c r="A49" s="8" t="s">
        <v>51</v>
      </c>
      <c r="B49" s="9" t="s">
        <v>224</v>
      </c>
      <c r="C49" s="9" t="s">
        <v>615</v>
      </c>
      <c r="D49" s="10">
        <v>1200</v>
      </c>
      <c r="E49" s="410">
        <v>0</v>
      </c>
      <c r="F49" s="410"/>
      <c r="G49" s="409" t="s">
        <v>609</v>
      </c>
      <c r="H49" s="10">
        <v>100</v>
      </c>
      <c r="I49" s="10">
        <v>100</v>
      </c>
      <c r="J49" s="10">
        <v>100</v>
      </c>
      <c r="K49" s="10">
        <v>100</v>
      </c>
      <c r="L49" s="10">
        <v>100</v>
      </c>
      <c r="M49" s="10">
        <v>100</v>
      </c>
      <c r="N49" s="10">
        <v>100</v>
      </c>
      <c r="O49" s="10">
        <v>100</v>
      </c>
      <c r="P49" s="10">
        <v>100</v>
      </c>
      <c r="Q49" s="10">
        <v>100</v>
      </c>
      <c r="R49" s="10">
        <v>100</v>
      </c>
      <c r="S49" s="10">
        <v>100</v>
      </c>
      <c r="T49" s="11">
        <v>600</v>
      </c>
      <c r="U49" s="14">
        <v>0</v>
      </c>
      <c r="V49" s="14" t="s">
        <v>643</v>
      </c>
      <c r="W49" s="14" t="s">
        <v>423</v>
      </c>
      <c r="X49" s="14" t="s">
        <v>670</v>
      </c>
      <c r="Y49" s="14">
        <v>0</v>
      </c>
      <c r="Z49" s="14">
        <v>2</v>
      </c>
      <c r="AA49" s="14">
        <v>0</v>
      </c>
      <c r="AB49" s="14">
        <v>0</v>
      </c>
      <c r="AC49" s="190" t="s">
        <v>903</v>
      </c>
      <c r="AD49" s="190" t="s">
        <v>903</v>
      </c>
      <c r="AE49" s="190" t="s">
        <v>903</v>
      </c>
      <c r="AF49" s="190" t="s">
        <v>903</v>
      </c>
      <c r="AG49" s="190" t="s">
        <v>903</v>
      </c>
    </row>
    <row r="50" spans="1:33" x14ac:dyDescent="0.25">
      <c r="A50" s="8" t="s">
        <v>51</v>
      </c>
      <c r="B50" s="9" t="s">
        <v>225</v>
      </c>
      <c r="C50" s="9" t="s">
        <v>226</v>
      </c>
      <c r="D50" s="10">
        <v>1200</v>
      </c>
      <c r="E50" s="410">
        <v>0</v>
      </c>
      <c r="F50" s="410"/>
      <c r="G50" s="409" t="s">
        <v>609</v>
      </c>
      <c r="H50" s="10">
        <v>100</v>
      </c>
      <c r="I50" s="10">
        <v>100</v>
      </c>
      <c r="J50" s="10">
        <v>100</v>
      </c>
      <c r="K50" s="10">
        <v>100</v>
      </c>
      <c r="L50" s="10">
        <v>100</v>
      </c>
      <c r="M50" s="10">
        <v>100</v>
      </c>
      <c r="N50" s="10">
        <v>100</v>
      </c>
      <c r="O50" s="10">
        <v>100</v>
      </c>
      <c r="P50" s="10">
        <v>100</v>
      </c>
      <c r="Q50" s="10">
        <v>100</v>
      </c>
      <c r="R50" s="10">
        <v>100</v>
      </c>
      <c r="S50" s="10">
        <v>100</v>
      </c>
      <c r="T50" s="11">
        <v>600</v>
      </c>
      <c r="U50" s="14">
        <v>0</v>
      </c>
      <c r="V50" s="14" t="s">
        <v>643</v>
      </c>
      <c r="W50" s="14" t="s">
        <v>423</v>
      </c>
      <c r="X50" s="14" t="s">
        <v>670</v>
      </c>
      <c r="Y50" s="14">
        <v>0</v>
      </c>
      <c r="Z50" s="14">
        <v>2</v>
      </c>
      <c r="AA50" s="14">
        <v>0</v>
      </c>
      <c r="AB50" s="14">
        <v>0</v>
      </c>
      <c r="AC50" s="190" t="s">
        <v>903</v>
      </c>
      <c r="AD50" s="190" t="s">
        <v>903</v>
      </c>
      <c r="AE50" s="190" t="s">
        <v>903</v>
      </c>
      <c r="AF50" s="190" t="s">
        <v>903</v>
      </c>
      <c r="AG50" s="190" t="s">
        <v>903</v>
      </c>
    </row>
    <row r="51" spans="1:33" x14ac:dyDescent="0.25">
      <c r="A51" s="8" t="s">
        <v>51</v>
      </c>
      <c r="B51" s="9" t="s">
        <v>227</v>
      </c>
      <c r="C51" s="9" t="s">
        <v>616</v>
      </c>
      <c r="D51" s="10">
        <v>1200</v>
      </c>
      <c r="E51" s="410">
        <v>0</v>
      </c>
      <c r="F51" s="410"/>
      <c r="G51" s="409" t="s">
        <v>609</v>
      </c>
      <c r="H51" s="10">
        <v>100</v>
      </c>
      <c r="I51" s="10">
        <v>100</v>
      </c>
      <c r="J51" s="10">
        <v>100</v>
      </c>
      <c r="K51" s="10">
        <v>100</v>
      </c>
      <c r="L51" s="10">
        <v>100</v>
      </c>
      <c r="M51" s="10">
        <v>100</v>
      </c>
      <c r="N51" s="10">
        <v>100</v>
      </c>
      <c r="O51" s="10">
        <v>100</v>
      </c>
      <c r="P51" s="10">
        <v>100</v>
      </c>
      <c r="Q51" s="10">
        <v>100</v>
      </c>
      <c r="R51" s="10">
        <v>100</v>
      </c>
      <c r="S51" s="10">
        <v>100</v>
      </c>
      <c r="T51" s="11">
        <v>600</v>
      </c>
      <c r="U51" s="14">
        <v>0</v>
      </c>
      <c r="V51" s="14" t="s">
        <v>643</v>
      </c>
      <c r="W51" s="14" t="s">
        <v>423</v>
      </c>
      <c r="X51" s="14" t="s">
        <v>670</v>
      </c>
      <c r="Y51" s="14">
        <v>0</v>
      </c>
      <c r="Z51" s="14">
        <v>2</v>
      </c>
      <c r="AA51" s="14">
        <v>0</v>
      </c>
      <c r="AB51" s="14">
        <v>0</v>
      </c>
      <c r="AC51" s="190" t="s">
        <v>903</v>
      </c>
      <c r="AD51" s="190" t="s">
        <v>903</v>
      </c>
      <c r="AE51" s="190" t="s">
        <v>903</v>
      </c>
      <c r="AF51" s="190" t="s">
        <v>903</v>
      </c>
      <c r="AG51" s="190" t="s">
        <v>903</v>
      </c>
    </row>
    <row r="52" spans="1:33" x14ac:dyDescent="0.25">
      <c r="A52" s="8" t="s">
        <v>51</v>
      </c>
      <c r="B52" s="9" t="s">
        <v>333</v>
      </c>
      <c r="C52" s="9" t="s">
        <v>334</v>
      </c>
      <c r="D52" s="10">
        <v>1200</v>
      </c>
      <c r="E52" s="410">
        <v>0</v>
      </c>
      <c r="F52" s="410"/>
      <c r="G52" s="409" t="s">
        <v>609</v>
      </c>
      <c r="H52" s="10">
        <v>100</v>
      </c>
      <c r="I52" s="10">
        <v>100</v>
      </c>
      <c r="J52" s="10">
        <v>100</v>
      </c>
      <c r="K52" s="10">
        <v>100</v>
      </c>
      <c r="L52" s="10">
        <v>100</v>
      </c>
      <c r="M52" s="10">
        <v>100</v>
      </c>
      <c r="N52" s="10">
        <v>100</v>
      </c>
      <c r="O52" s="10">
        <v>100</v>
      </c>
      <c r="P52" s="10">
        <v>100</v>
      </c>
      <c r="Q52" s="10">
        <v>100</v>
      </c>
      <c r="R52" s="10">
        <v>100</v>
      </c>
      <c r="S52" s="10">
        <v>100</v>
      </c>
      <c r="T52" s="11">
        <v>600</v>
      </c>
      <c r="U52" s="14">
        <v>0</v>
      </c>
      <c r="V52" s="14" t="s">
        <v>643</v>
      </c>
      <c r="W52" s="14" t="s">
        <v>423</v>
      </c>
      <c r="X52" s="14" t="s">
        <v>670</v>
      </c>
      <c r="Y52" s="14">
        <v>0</v>
      </c>
      <c r="Z52" s="14">
        <v>2</v>
      </c>
      <c r="AA52" s="14">
        <v>0</v>
      </c>
      <c r="AB52" s="14">
        <v>0</v>
      </c>
      <c r="AC52" s="190" t="s">
        <v>903</v>
      </c>
      <c r="AD52" s="190" t="s">
        <v>903</v>
      </c>
      <c r="AE52" s="190" t="s">
        <v>903</v>
      </c>
      <c r="AF52" s="190" t="s">
        <v>903</v>
      </c>
      <c r="AG52" s="190" t="s">
        <v>903</v>
      </c>
    </row>
    <row r="53" spans="1:33" x14ac:dyDescent="0.25">
      <c r="A53" s="8" t="s">
        <v>51</v>
      </c>
      <c r="B53" s="9" t="s">
        <v>228</v>
      </c>
      <c r="C53" s="9" t="s">
        <v>618</v>
      </c>
      <c r="D53" s="10">
        <v>1200</v>
      </c>
      <c r="E53" s="410">
        <v>0</v>
      </c>
      <c r="F53" s="410"/>
      <c r="G53" s="409" t="s">
        <v>609</v>
      </c>
      <c r="H53" s="10">
        <v>100</v>
      </c>
      <c r="I53" s="10">
        <v>100</v>
      </c>
      <c r="J53" s="10">
        <v>100</v>
      </c>
      <c r="K53" s="10">
        <v>100</v>
      </c>
      <c r="L53" s="10">
        <v>100</v>
      </c>
      <c r="M53" s="10">
        <v>100</v>
      </c>
      <c r="N53" s="10">
        <v>100</v>
      </c>
      <c r="O53" s="10">
        <v>100</v>
      </c>
      <c r="P53" s="10">
        <v>100</v>
      </c>
      <c r="Q53" s="10">
        <v>100</v>
      </c>
      <c r="R53" s="10">
        <v>100</v>
      </c>
      <c r="S53" s="10">
        <v>100</v>
      </c>
      <c r="T53" s="11">
        <v>600</v>
      </c>
      <c r="U53" s="14">
        <v>0</v>
      </c>
      <c r="V53" s="14" t="s">
        <v>643</v>
      </c>
      <c r="W53" s="14" t="s">
        <v>423</v>
      </c>
      <c r="X53" s="14" t="s">
        <v>670</v>
      </c>
      <c r="Y53" s="14">
        <v>0</v>
      </c>
      <c r="Z53" s="14">
        <v>2</v>
      </c>
      <c r="AA53" s="14">
        <v>0</v>
      </c>
      <c r="AB53" s="14">
        <v>0</v>
      </c>
      <c r="AC53" s="190" t="s">
        <v>903</v>
      </c>
      <c r="AD53" s="190" t="s">
        <v>903</v>
      </c>
      <c r="AE53" s="190" t="s">
        <v>903</v>
      </c>
      <c r="AF53" s="190" t="s">
        <v>903</v>
      </c>
      <c r="AG53" s="190" t="s">
        <v>903</v>
      </c>
    </row>
    <row r="54" spans="1:33" x14ac:dyDescent="0.25">
      <c r="A54" s="8" t="s">
        <v>51</v>
      </c>
      <c r="B54" s="9" t="s">
        <v>229</v>
      </c>
      <c r="C54" s="9" t="s">
        <v>230</v>
      </c>
      <c r="D54" s="10">
        <v>1200</v>
      </c>
      <c r="E54" s="410">
        <v>0</v>
      </c>
      <c r="F54" s="410"/>
      <c r="G54" s="409" t="s">
        <v>609</v>
      </c>
      <c r="H54" s="10">
        <v>100</v>
      </c>
      <c r="I54" s="10">
        <v>100</v>
      </c>
      <c r="J54" s="10">
        <v>100</v>
      </c>
      <c r="K54" s="10">
        <v>100</v>
      </c>
      <c r="L54" s="10">
        <v>100</v>
      </c>
      <c r="M54" s="10">
        <v>100</v>
      </c>
      <c r="N54" s="10">
        <v>100</v>
      </c>
      <c r="O54" s="10">
        <v>100</v>
      </c>
      <c r="P54" s="10">
        <v>100</v>
      </c>
      <c r="Q54" s="10">
        <v>100</v>
      </c>
      <c r="R54" s="10">
        <v>100</v>
      </c>
      <c r="S54" s="10">
        <v>100</v>
      </c>
      <c r="T54" s="11">
        <v>600</v>
      </c>
      <c r="U54" s="14">
        <v>0</v>
      </c>
      <c r="V54" s="14" t="s">
        <v>643</v>
      </c>
      <c r="W54" s="14" t="s">
        <v>423</v>
      </c>
      <c r="X54" s="14" t="s">
        <v>670</v>
      </c>
      <c r="Y54" s="14">
        <v>0</v>
      </c>
      <c r="Z54" s="14">
        <v>2</v>
      </c>
      <c r="AA54" s="14">
        <v>0</v>
      </c>
      <c r="AB54" s="14">
        <v>0</v>
      </c>
      <c r="AC54" s="190" t="s">
        <v>903</v>
      </c>
      <c r="AD54" s="190" t="s">
        <v>903</v>
      </c>
      <c r="AE54" s="190" t="s">
        <v>903</v>
      </c>
      <c r="AF54" s="190" t="s">
        <v>903</v>
      </c>
      <c r="AG54" s="190" t="s">
        <v>903</v>
      </c>
    </row>
    <row r="55" spans="1:33" x14ac:dyDescent="0.25">
      <c r="A55" s="8" t="s">
        <v>51</v>
      </c>
      <c r="B55" s="9" t="s">
        <v>231</v>
      </c>
      <c r="C55" s="9" t="s">
        <v>232</v>
      </c>
      <c r="D55" s="10">
        <v>1200</v>
      </c>
      <c r="E55" s="410">
        <v>0</v>
      </c>
      <c r="F55" s="410"/>
      <c r="G55" s="409" t="s">
        <v>609</v>
      </c>
      <c r="H55" s="10">
        <v>100</v>
      </c>
      <c r="I55" s="10">
        <v>100</v>
      </c>
      <c r="J55" s="10">
        <v>100</v>
      </c>
      <c r="K55" s="10">
        <v>100</v>
      </c>
      <c r="L55" s="10">
        <v>100</v>
      </c>
      <c r="M55" s="10">
        <v>100</v>
      </c>
      <c r="N55" s="10">
        <v>100</v>
      </c>
      <c r="O55" s="10">
        <v>100</v>
      </c>
      <c r="P55" s="10">
        <v>100</v>
      </c>
      <c r="Q55" s="10">
        <v>100</v>
      </c>
      <c r="R55" s="10">
        <v>100</v>
      </c>
      <c r="S55" s="10">
        <v>100</v>
      </c>
      <c r="T55" s="11">
        <v>600</v>
      </c>
      <c r="U55" s="14">
        <v>0</v>
      </c>
      <c r="V55" s="14" t="s">
        <v>643</v>
      </c>
      <c r="W55" s="14" t="s">
        <v>423</v>
      </c>
      <c r="X55" s="14" t="s">
        <v>670</v>
      </c>
      <c r="Y55" s="14">
        <v>0</v>
      </c>
      <c r="Z55" s="14">
        <v>2</v>
      </c>
      <c r="AA55" s="14">
        <v>0</v>
      </c>
      <c r="AB55" s="14">
        <v>0</v>
      </c>
      <c r="AC55" s="190" t="s">
        <v>903</v>
      </c>
      <c r="AD55" s="190" t="s">
        <v>903</v>
      </c>
      <c r="AE55" s="190" t="s">
        <v>903</v>
      </c>
      <c r="AF55" s="190" t="s">
        <v>903</v>
      </c>
      <c r="AG55" s="190" t="s">
        <v>903</v>
      </c>
    </row>
    <row r="56" spans="1:33" x14ac:dyDescent="0.25">
      <c r="A56" s="8" t="s">
        <v>51</v>
      </c>
      <c r="B56" s="9" t="s">
        <v>311</v>
      </c>
      <c r="C56" s="9" t="s">
        <v>312</v>
      </c>
      <c r="D56" s="10">
        <v>1200</v>
      </c>
      <c r="E56" s="410">
        <v>0</v>
      </c>
      <c r="F56" s="410"/>
      <c r="G56" s="409" t="s">
        <v>609</v>
      </c>
      <c r="H56" s="10">
        <v>100</v>
      </c>
      <c r="I56" s="10">
        <v>100</v>
      </c>
      <c r="J56" s="10">
        <v>100</v>
      </c>
      <c r="K56" s="10">
        <v>100</v>
      </c>
      <c r="L56" s="10">
        <v>100</v>
      </c>
      <c r="M56" s="10">
        <v>100</v>
      </c>
      <c r="N56" s="10">
        <v>100</v>
      </c>
      <c r="O56" s="10">
        <v>100</v>
      </c>
      <c r="P56" s="10">
        <v>100</v>
      </c>
      <c r="Q56" s="10">
        <v>100</v>
      </c>
      <c r="R56" s="10">
        <v>100</v>
      </c>
      <c r="S56" s="10">
        <v>100</v>
      </c>
      <c r="T56" s="11">
        <v>600</v>
      </c>
      <c r="U56" s="14">
        <v>0</v>
      </c>
      <c r="V56" s="14" t="s">
        <v>643</v>
      </c>
      <c r="W56" s="14" t="s">
        <v>423</v>
      </c>
      <c r="X56" s="14" t="s">
        <v>670</v>
      </c>
      <c r="Y56" s="14">
        <v>0</v>
      </c>
      <c r="Z56" s="14">
        <v>2</v>
      </c>
      <c r="AA56" s="14">
        <v>0</v>
      </c>
      <c r="AB56" s="14">
        <v>0</v>
      </c>
      <c r="AC56" s="190" t="s">
        <v>903</v>
      </c>
      <c r="AD56" s="190" t="s">
        <v>903</v>
      </c>
      <c r="AE56" s="190" t="s">
        <v>903</v>
      </c>
      <c r="AF56" s="190" t="s">
        <v>903</v>
      </c>
      <c r="AG56" s="190" t="s">
        <v>903</v>
      </c>
    </row>
    <row r="57" spans="1:33" x14ac:dyDescent="0.25">
      <c r="A57" s="8" t="s">
        <v>51</v>
      </c>
      <c r="B57" s="9" t="s">
        <v>233</v>
      </c>
      <c r="C57" s="9" t="s">
        <v>234</v>
      </c>
      <c r="D57" s="10">
        <v>1200</v>
      </c>
      <c r="E57" s="410">
        <v>0</v>
      </c>
      <c r="F57" s="410"/>
      <c r="G57" s="409" t="s">
        <v>609</v>
      </c>
      <c r="H57" s="10">
        <v>100</v>
      </c>
      <c r="I57" s="10">
        <v>100</v>
      </c>
      <c r="J57" s="10">
        <v>100</v>
      </c>
      <c r="K57" s="10">
        <v>100</v>
      </c>
      <c r="L57" s="10">
        <v>100</v>
      </c>
      <c r="M57" s="10">
        <v>100</v>
      </c>
      <c r="N57" s="10">
        <v>100</v>
      </c>
      <c r="O57" s="10">
        <v>100</v>
      </c>
      <c r="P57" s="10">
        <v>100</v>
      </c>
      <c r="Q57" s="10">
        <v>100</v>
      </c>
      <c r="R57" s="10">
        <v>100</v>
      </c>
      <c r="S57" s="10">
        <v>100</v>
      </c>
      <c r="T57" s="11">
        <v>600</v>
      </c>
      <c r="U57" s="14">
        <v>0</v>
      </c>
      <c r="V57" s="14" t="s">
        <v>643</v>
      </c>
      <c r="W57" s="14" t="s">
        <v>423</v>
      </c>
      <c r="X57" s="14" t="s">
        <v>670</v>
      </c>
      <c r="Y57" s="14">
        <v>0</v>
      </c>
      <c r="Z57" s="14">
        <v>2</v>
      </c>
      <c r="AA57" s="14">
        <v>0</v>
      </c>
      <c r="AB57" s="14">
        <v>0</v>
      </c>
      <c r="AC57" s="190" t="s">
        <v>903</v>
      </c>
      <c r="AD57" s="190" t="s">
        <v>903</v>
      </c>
      <c r="AE57" s="190" t="s">
        <v>903</v>
      </c>
      <c r="AF57" s="190" t="s">
        <v>903</v>
      </c>
      <c r="AG57" s="190" t="s">
        <v>903</v>
      </c>
    </row>
    <row r="58" spans="1:33" x14ac:dyDescent="0.25">
      <c r="A58" s="8" t="s">
        <v>51</v>
      </c>
      <c r="B58" s="9" t="s">
        <v>235</v>
      </c>
      <c r="C58" s="9" t="s">
        <v>236</v>
      </c>
      <c r="D58" s="10">
        <v>1200</v>
      </c>
      <c r="E58" s="410">
        <v>0</v>
      </c>
      <c r="F58" s="410"/>
      <c r="G58" s="409" t="s">
        <v>609</v>
      </c>
      <c r="H58" s="10">
        <v>100</v>
      </c>
      <c r="I58" s="10">
        <v>100</v>
      </c>
      <c r="J58" s="10">
        <v>100</v>
      </c>
      <c r="K58" s="10">
        <v>100</v>
      </c>
      <c r="L58" s="10">
        <v>100</v>
      </c>
      <c r="M58" s="10">
        <v>100</v>
      </c>
      <c r="N58" s="10">
        <v>100</v>
      </c>
      <c r="O58" s="10">
        <v>100</v>
      </c>
      <c r="P58" s="10">
        <v>100</v>
      </c>
      <c r="Q58" s="10">
        <v>100</v>
      </c>
      <c r="R58" s="10">
        <v>100</v>
      </c>
      <c r="S58" s="10">
        <v>100</v>
      </c>
      <c r="T58" s="11">
        <v>600</v>
      </c>
      <c r="U58" s="14">
        <v>0</v>
      </c>
      <c r="V58" s="14" t="s">
        <v>643</v>
      </c>
      <c r="W58" s="14" t="s">
        <v>423</v>
      </c>
      <c r="X58" s="14" t="s">
        <v>670</v>
      </c>
      <c r="Y58" s="14">
        <v>0</v>
      </c>
      <c r="Z58" s="14">
        <v>2</v>
      </c>
      <c r="AA58" s="14">
        <v>0</v>
      </c>
      <c r="AB58" s="14">
        <v>0</v>
      </c>
      <c r="AC58" s="190" t="s">
        <v>903</v>
      </c>
      <c r="AD58" s="190" t="s">
        <v>903</v>
      </c>
      <c r="AE58" s="190" t="s">
        <v>903</v>
      </c>
      <c r="AF58" s="190" t="s">
        <v>903</v>
      </c>
      <c r="AG58" s="190" t="s">
        <v>903</v>
      </c>
    </row>
    <row r="59" spans="1:33" x14ac:dyDescent="0.25">
      <c r="A59" s="8" t="s">
        <v>51</v>
      </c>
      <c r="B59" s="9" t="s">
        <v>237</v>
      </c>
      <c r="C59" s="9" t="s">
        <v>238</v>
      </c>
      <c r="D59" s="10">
        <v>1200</v>
      </c>
      <c r="E59" s="410">
        <v>0</v>
      </c>
      <c r="F59" s="410"/>
      <c r="G59" s="409" t="s">
        <v>609</v>
      </c>
      <c r="H59" s="10">
        <v>100</v>
      </c>
      <c r="I59" s="10">
        <v>100</v>
      </c>
      <c r="J59" s="10">
        <v>100</v>
      </c>
      <c r="K59" s="10">
        <v>100</v>
      </c>
      <c r="L59" s="10">
        <v>100</v>
      </c>
      <c r="M59" s="10">
        <v>100</v>
      </c>
      <c r="N59" s="10">
        <v>100</v>
      </c>
      <c r="O59" s="10">
        <v>100</v>
      </c>
      <c r="P59" s="10">
        <v>100</v>
      </c>
      <c r="Q59" s="10">
        <v>100</v>
      </c>
      <c r="R59" s="10">
        <v>100</v>
      </c>
      <c r="S59" s="10">
        <v>100</v>
      </c>
      <c r="T59" s="11">
        <v>600</v>
      </c>
      <c r="U59" s="14">
        <v>0</v>
      </c>
      <c r="V59" s="14" t="s">
        <v>643</v>
      </c>
      <c r="W59" s="14" t="s">
        <v>423</v>
      </c>
      <c r="X59" s="14" t="s">
        <v>670</v>
      </c>
      <c r="Y59" s="14">
        <v>0</v>
      </c>
      <c r="Z59" s="14">
        <v>2</v>
      </c>
      <c r="AA59" s="14">
        <v>0</v>
      </c>
      <c r="AB59" s="14">
        <v>0</v>
      </c>
      <c r="AC59" s="190" t="s">
        <v>903</v>
      </c>
      <c r="AD59" s="190" t="s">
        <v>903</v>
      </c>
      <c r="AE59" s="190" t="s">
        <v>903</v>
      </c>
      <c r="AF59" s="190" t="s">
        <v>903</v>
      </c>
      <c r="AG59" s="190" t="s">
        <v>903</v>
      </c>
    </row>
    <row r="60" spans="1:33" x14ac:dyDescent="0.25">
      <c r="A60" s="8" t="s">
        <v>51</v>
      </c>
      <c r="B60" s="9" t="s">
        <v>239</v>
      </c>
      <c r="C60" s="9" t="s">
        <v>240</v>
      </c>
      <c r="D60" s="10">
        <v>1200</v>
      </c>
      <c r="E60" s="410">
        <v>0</v>
      </c>
      <c r="F60" s="410"/>
      <c r="G60" s="409" t="s">
        <v>609</v>
      </c>
      <c r="H60" s="10">
        <v>100</v>
      </c>
      <c r="I60" s="10">
        <v>100</v>
      </c>
      <c r="J60" s="10">
        <v>100</v>
      </c>
      <c r="K60" s="10">
        <v>100</v>
      </c>
      <c r="L60" s="10">
        <v>100</v>
      </c>
      <c r="M60" s="10">
        <v>100</v>
      </c>
      <c r="N60" s="10">
        <v>100</v>
      </c>
      <c r="O60" s="10">
        <v>100</v>
      </c>
      <c r="P60" s="10">
        <v>100</v>
      </c>
      <c r="Q60" s="10">
        <v>100</v>
      </c>
      <c r="R60" s="10">
        <v>100</v>
      </c>
      <c r="S60" s="10">
        <v>100</v>
      </c>
      <c r="T60" s="11">
        <v>600</v>
      </c>
      <c r="U60" s="14">
        <v>0</v>
      </c>
      <c r="V60" s="14" t="s">
        <v>643</v>
      </c>
      <c r="W60" s="14" t="s">
        <v>423</v>
      </c>
      <c r="X60" s="14" t="s">
        <v>670</v>
      </c>
      <c r="Y60" s="14">
        <v>0</v>
      </c>
      <c r="Z60" s="14">
        <v>2</v>
      </c>
      <c r="AA60" s="14">
        <v>0</v>
      </c>
      <c r="AB60" s="14">
        <v>0</v>
      </c>
      <c r="AC60" s="190" t="s">
        <v>903</v>
      </c>
      <c r="AD60" s="190" t="s">
        <v>903</v>
      </c>
      <c r="AE60" s="190" t="s">
        <v>903</v>
      </c>
      <c r="AF60" s="190" t="s">
        <v>903</v>
      </c>
      <c r="AG60" s="190" t="s">
        <v>903</v>
      </c>
    </row>
    <row r="61" spans="1:33" x14ac:dyDescent="0.25">
      <c r="A61" s="8" t="s">
        <v>51</v>
      </c>
      <c r="B61" s="9" t="s">
        <v>241</v>
      </c>
      <c r="C61" s="9" t="s">
        <v>242</v>
      </c>
      <c r="D61" s="10">
        <v>1200</v>
      </c>
      <c r="E61" s="410">
        <v>0</v>
      </c>
      <c r="F61" s="410"/>
      <c r="G61" s="409" t="s">
        <v>609</v>
      </c>
      <c r="H61" s="10">
        <v>100</v>
      </c>
      <c r="I61" s="10">
        <v>100</v>
      </c>
      <c r="J61" s="10">
        <v>100</v>
      </c>
      <c r="K61" s="10">
        <v>100</v>
      </c>
      <c r="L61" s="10">
        <v>100</v>
      </c>
      <c r="M61" s="10">
        <v>100</v>
      </c>
      <c r="N61" s="10">
        <v>100</v>
      </c>
      <c r="O61" s="10">
        <v>100</v>
      </c>
      <c r="P61" s="10">
        <v>100</v>
      </c>
      <c r="Q61" s="10">
        <v>100</v>
      </c>
      <c r="R61" s="10">
        <v>100</v>
      </c>
      <c r="S61" s="10">
        <v>100</v>
      </c>
      <c r="T61" s="11">
        <v>600</v>
      </c>
      <c r="U61" s="14">
        <v>0</v>
      </c>
      <c r="V61" s="14" t="s">
        <v>643</v>
      </c>
      <c r="W61" s="14" t="s">
        <v>423</v>
      </c>
      <c r="X61" s="14" t="s">
        <v>670</v>
      </c>
      <c r="Y61" s="14">
        <v>0</v>
      </c>
      <c r="Z61" s="14">
        <v>2</v>
      </c>
      <c r="AA61" s="14">
        <v>0</v>
      </c>
      <c r="AB61" s="14">
        <v>0</v>
      </c>
      <c r="AC61" s="190" t="s">
        <v>903</v>
      </c>
      <c r="AD61" s="190" t="s">
        <v>903</v>
      </c>
      <c r="AE61" s="190" t="s">
        <v>903</v>
      </c>
      <c r="AF61" s="190" t="s">
        <v>903</v>
      </c>
      <c r="AG61" s="190" t="s">
        <v>903</v>
      </c>
    </row>
    <row r="62" spans="1:33" x14ac:dyDescent="0.25">
      <c r="A62" s="8" t="s">
        <v>51</v>
      </c>
      <c r="B62" s="9" t="s">
        <v>249</v>
      </c>
      <c r="C62" s="9" t="s">
        <v>250</v>
      </c>
      <c r="D62" s="10">
        <v>1200</v>
      </c>
      <c r="E62" s="410">
        <v>0</v>
      </c>
      <c r="F62" s="410"/>
      <c r="G62" s="409" t="s">
        <v>609</v>
      </c>
      <c r="H62" s="10">
        <v>100</v>
      </c>
      <c r="I62" s="10">
        <v>100</v>
      </c>
      <c r="J62" s="10">
        <v>100</v>
      </c>
      <c r="K62" s="10">
        <v>100</v>
      </c>
      <c r="L62" s="10">
        <v>100</v>
      </c>
      <c r="M62" s="10">
        <v>100</v>
      </c>
      <c r="N62" s="10">
        <v>100</v>
      </c>
      <c r="O62" s="10">
        <v>100</v>
      </c>
      <c r="P62" s="10">
        <v>100</v>
      </c>
      <c r="Q62" s="10">
        <v>100</v>
      </c>
      <c r="R62" s="10">
        <v>100</v>
      </c>
      <c r="S62" s="10">
        <v>100</v>
      </c>
      <c r="T62" s="11">
        <v>600</v>
      </c>
      <c r="U62" s="14">
        <v>0</v>
      </c>
      <c r="V62" s="14" t="s">
        <v>643</v>
      </c>
      <c r="W62" s="14" t="s">
        <v>423</v>
      </c>
      <c r="X62" s="14" t="s">
        <v>670</v>
      </c>
      <c r="Y62" s="14">
        <v>0</v>
      </c>
      <c r="Z62" s="14">
        <v>2</v>
      </c>
      <c r="AA62" s="14">
        <v>0</v>
      </c>
      <c r="AB62" s="14">
        <v>0</v>
      </c>
      <c r="AC62" s="190" t="s">
        <v>903</v>
      </c>
      <c r="AD62" s="190" t="s">
        <v>903</v>
      </c>
      <c r="AE62" s="190" t="s">
        <v>903</v>
      </c>
      <c r="AF62" s="190" t="s">
        <v>903</v>
      </c>
      <c r="AG62" s="190" t="s">
        <v>903</v>
      </c>
    </row>
    <row r="63" spans="1:33" x14ac:dyDescent="0.25">
      <c r="A63" s="8" t="s">
        <v>51</v>
      </c>
      <c r="B63" s="9" t="s">
        <v>251</v>
      </c>
      <c r="C63" s="9" t="s">
        <v>252</v>
      </c>
      <c r="D63" s="10">
        <v>1200</v>
      </c>
      <c r="E63" s="410">
        <v>0</v>
      </c>
      <c r="F63" s="410"/>
      <c r="G63" s="409" t="s">
        <v>609</v>
      </c>
      <c r="H63" s="10">
        <v>100</v>
      </c>
      <c r="I63" s="10">
        <v>100</v>
      </c>
      <c r="J63" s="10">
        <v>100</v>
      </c>
      <c r="K63" s="10">
        <v>100</v>
      </c>
      <c r="L63" s="10">
        <v>100</v>
      </c>
      <c r="M63" s="10">
        <v>100</v>
      </c>
      <c r="N63" s="10">
        <v>100</v>
      </c>
      <c r="O63" s="10">
        <v>100</v>
      </c>
      <c r="P63" s="10">
        <v>100</v>
      </c>
      <c r="Q63" s="10">
        <v>100</v>
      </c>
      <c r="R63" s="10">
        <v>100</v>
      </c>
      <c r="S63" s="10">
        <v>100</v>
      </c>
      <c r="T63" s="11">
        <v>600</v>
      </c>
      <c r="U63" s="14">
        <v>0</v>
      </c>
      <c r="V63" s="14" t="s">
        <v>643</v>
      </c>
      <c r="W63" s="14" t="s">
        <v>423</v>
      </c>
      <c r="X63" s="14" t="s">
        <v>670</v>
      </c>
      <c r="Y63" s="14">
        <v>0</v>
      </c>
      <c r="Z63" s="14">
        <v>2</v>
      </c>
      <c r="AA63" s="14">
        <v>0</v>
      </c>
      <c r="AB63" s="14">
        <v>0</v>
      </c>
      <c r="AC63" s="190" t="s">
        <v>903</v>
      </c>
      <c r="AD63" s="190" t="s">
        <v>903</v>
      </c>
      <c r="AE63" s="190" t="s">
        <v>903</v>
      </c>
      <c r="AF63" s="190" t="s">
        <v>903</v>
      </c>
      <c r="AG63" s="190" t="s">
        <v>903</v>
      </c>
    </row>
    <row r="64" spans="1:33" x14ac:dyDescent="0.25">
      <c r="A64" s="8" t="s">
        <v>51</v>
      </c>
      <c r="B64" s="9" t="s">
        <v>253</v>
      </c>
      <c r="C64" s="9" t="s">
        <v>254</v>
      </c>
      <c r="D64" s="10">
        <v>1200</v>
      </c>
      <c r="E64" s="410">
        <v>0</v>
      </c>
      <c r="F64" s="410"/>
      <c r="G64" s="409" t="s">
        <v>609</v>
      </c>
      <c r="H64" s="10">
        <v>100</v>
      </c>
      <c r="I64" s="10">
        <v>100</v>
      </c>
      <c r="J64" s="10">
        <v>100</v>
      </c>
      <c r="K64" s="10">
        <v>100</v>
      </c>
      <c r="L64" s="10">
        <v>100</v>
      </c>
      <c r="M64" s="10">
        <v>100</v>
      </c>
      <c r="N64" s="10">
        <v>100</v>
      </c>
      <c r="O64" s="10">
        <v>100</v>
      </c>
      <c r="P64" s="10">
        <v>100</v>
      </c>
      <c r="Q64" s="10">
        <v>100</v>
      </c>
      <c r="R64" s="10">
        <v>100</v>
      </c>
      <c r="S64" s="10">
        <v>100</v>
      </c>
      <c r="T64" s="11">
        <v>600</v>
      </c>
      <c r="U64" s="14">
        <v>0</v>
      </c>
      <c r="V64" s="14" t="s">
        <v>643</v>
      </c>
      <c r="W64" s="14" t="s">
        <v>423</v>
      </c>
      <c r="X64" s="14" t="s">
        <v>670</v>
      </c>
      <c r="Y64" s="14">
        <v>0</v>
      </c>
      <c r="Z64" s="14">
        <v>2</v>
      </c>
      <c r="AA64" s="14">
        <v>0</v>
      </c>
      <c r="AB64" s="14">
        <v>0</v>
      </c>
      <c r="AC64" s="190" t="s">
        <v>903</v>
      </c>
      <c r="AD64" s="190" t="s">
        <v>903</v>
      </c>
      <c r="AE64" s="190" t="s">
        <v>903</v>
      </c>
      <c r="AF64" s="190" t="s">
        <v>903</v>
      </c>
      <c r="AG64" s="190" t="s">
        <v>903</v>
      </c>
    </row>
    <row r="65" spans="1:33" x14ac:dyDescent="0.25">
      <c r="A65" s="8" t="s">
        <v>51</v>
      </c>
      <c r="B65" s="9" t="s">
        <v>255</v>
      </c>
      <c r="C65" s="9" t="s">
        <v>256</v>
      </c>
      <c r="D65" s="10">
        <v>1200</v>
      </c>
      <c r="E65" s="410">
        <v>0</v>
      </c>
      <c r="F65" s="410"/>
      <c r="G65" s="409" t="s">
        <v>609</v>
      </c>
      <c r="H65" s="10">
        <v>100</v>
      </c>
      <c r="I65" s="10">
        <v>100</v>
      </c>
      <c r="J65" s="10">
        <v>100</v>
      </c>
      <c r="K65" s="10">
        <v>100</v>
      </c>
      <c r="L65" s="10">
        <v>100</v>
      </c>
      <c r="M65" s="10">
        <v>100</v>
      </c>
      <c r="N65" s="10">
        <v>100</v>
      </c>
      <c r="O65" s="10">
        <v>100</v>
      </c>
      <c r="P65" s="10">
        <v>100</v>
      </c>
      <c r="Q65" s="10">
        <v>100</v>
      </c>
      <c r="R65" s="10">
        <v>100</v>
      </c>
      <c r="S65" s="10">
        <v>100</v>
      </c>
      <c r="T65" s="11">
        <v>600</v>
      </c>
      <c r="U65" s="14">
        <v>0</v>
      </c>
      <c r="V65" s="14" t="s">
        <v>643</v>
      </c>
      <c r="W65" s="14" t="s">
        <v>423</v>
      </c>
      <c r="X65" s="14" t="s">
        <v>670</v>
      </c>
      <c r="Y65" s="14">
        <v>0</v>
      </c>
      <c r="Z65" s="14">
        <v>2</v>
      </c>
      <c r="AA65" s="14">
        <v>0</v>
      </c>
      <c r="AB65" s="14">
        <v>0</v>
      </c>
      <c r="AC65" s="190" t="s">
        <v>903</v>
      </c>
      <c r="AD65" s="190" t="s">
        <v>903</v>
      </c>
      <c r="AE65" s="190" t="s">
        <v>903</v>
      </c>
      <c r="AF65" s="190" t="s">
        <v>903</v>
      </c>
      <c r="AG65" s="190" t="s">
        <v>903</v>
      </c>
    </row>
    <row r="66" spans="1:33" x14ac:dyDescent="0.25">
      <c r="A66" s="8" t="s">
        <v>51</v>
      </c>
      <c r="B66" s="9" t="s">
        <v>257</v>
      </c>
      <c r="C66" s="9" t="s">
        <v>258</v>
      </c>
      <c r="D66" s="10">
        <v>1200</v>
      </c>
      <c r="E66" s="410">
        <v>0</v>
      </c>
      <c r="F66" s="410"/>
      <c r="G66" s="409" t="s">
        <v>609</v>
      </c>
      <c r="H66" s="10">
        <v>100</v>
      </c>
      <c r="I66" s="10">
        <v>100</v>
      </c>
      <c r="J66" s="10">
        <v>100</v>
      </c>
      <c r="K66" s="10">
        <v>100</v>
      </c>
      <c r="L66" s="10">
        <v>100</v>
      </c>
      <c r="M66" s="10">
        <v>100</v>
      </c>
      <c r="N66" s="10">
        <v>100</v>
      </c>
      <c r="O66" s="10">
        <v>100</v>
      </c>
      <c r="P66" s="10">
        <v>100</v>
      </c>
      <c r="Q66" s="10">
        <v>100</v>
      </c>
      <c r="R66" s="10">
        <v>100</v>
      </c>
      <c r="S66" s="10">
        <v>100</v>
      </c>
      <c r="T66" s="11">
        <v>600</v>
      </c>
      <c r="U66" s="14">
        <v>0</v>
      </c>
      <c r="V66" s="14" t="s">
        <v>643</v>
      </c>
      <c r="W66" s="14" t="s">
        <v>423</v>
      </c>
      <c r="X66" s="14" t="s">
        <v>670</v>
      </c>
      <c r="Y66" s="14">
        <v>0</v>
      </c>
      <c r="Z66" s="14">
        <v>2</v>
      </c>
      <c r="AA66" s="14">
        <v>0</v>
      </c>
      <c r="AB66" s="14">
        <v>0</v>
      </c>
      <c r="AC66" s="190" t="s">
        <v>903</v>
      </c>
      <c r="AD66" s="190" t="s">
        <v>903</v>
      </c>
      <c r="AE66" s="190" t="s">
        <v>903</v>
      </c>
      <c r="AF66" s="190" t="s">
        <v>903</v>
      </c>
      <c r="AG66" s="190" t="s">
        <v>903</v>
      </c>
    </row>
    <row r="67" spans="1:33" x14ac:dyDescent="0.25">
      <c r="A67" s="8" t="s">
        <v>51</v>
      </c>
      <c r="B67" s="9" t="s">
        <v>259</v>
      </c>
      <c r="C67" s="9" t="s">
        <v>260</v>
      </c>
      <c r="D67" s="10">
        <v>1200</v>
      </c>
      <c r="E67" s="410">
        <v>0</v>
      </c>
      <c r="F67" s="410"/>
      <c r="G67" s="409" t="s">
        <v>609</v>
      </c>
      <c r="H67" s="10">
        <v>100</v>
      </c>
      <c r="I67" s="10">
        <v>100</v>
      </c>
      <c r="J67" s="10">
        <v>100</v>
      </c>
      <c r="K67" s="10">
        <v>100</v>
      </c>
      <c r="L67" s="10">
        <v>100</v>
      </c>
      <c r="M67" s="10">
        <v>100</v>
      </c>
      <c r="N67" s="10">
        <v>100</v>
      </c>
      <c r="O67" s="10">
        <v>100</v>
      </c>
      <c r="P67" s="10">
        <v>100</v>
      </c>
      <c r="Q67" s="10">
        <v>100</v>
      </c>
      <c r="R67" s="10">
        <v>100</v>
      </c>
      <c r="S67" s="10">
        <v>100</v>
      </c>
      <c r="T67" s="11">
        <v>600</v>
      </c>
      <c r="U67" s="14">
        <v>0</v>
      </c>
      <c r="V67" s="14" t="s">
        <v>643</v>
      </c>
      <c r="W67" s="14" t="s">
        <v>423</v>
      </c>
      <c r="X67" s="14" t="s">
        <v>670</v>
      </c>
      <c r="Y67" s="14">
        <v>0</v>
      </c>
      <c r="Z67" s="14">
        <v>2</v>
      </c>
      <c r="AA67" s="14">
        <v>0</v>
      </c>
      <c r="AB67" s="14">
        <v>0</v>
      </c>
      <c r="AC67" s="190" t="s">
        <v>903</v>
      </c>
      <c r="AD67" s="190" t="s">
        <v>903</v>
      </c>
      <c r="AE67" s="190" t="s">
        <v>903</v>
      </c>
      <c r="AF67" s="190" t="s">
        <v>903</v>
      </c>
      <c r="AG67" s="190" t="s">
        <v>903</v>
      </c>
    </row>
    <row r="68" spans="1:33" x14ac:dyDescent="0.25">
      <c r="A68" s="8" t="s">
        <v>51</v>
      </c>
      <c r="B68" s="9" t="s">
        <v>261</v>
      </c>
      <c r="C68" s="9" t="s">
        <v>262</v>
      </c>
      <c r="D68" s="10">
        <v>1200</v>
      </c>
      <c r="E68" s="410">
        <v>0</v>
      </c>
      <c r="F68" s="410"/>
      <c r="G68" s="409" t="s">
        <v>609</v>
      </c>
      <c r="H68" s="10">
        <v>100</v>
      </c>
      <c r="I68" s="10">
        <v>100</v>
      </c>
      <c r="J68" s="10">
        <v>100</v>
      </c>
      <c r="K68" s="10">
        <v>100</v>
      </c>
      <c r="L68" s="10">
        <v>100</v>
      </c>
      <c r="M68" s="10">
        <v>100</v>
      </c>
      <c r="N68" s="10">
        <v>100</v>
      </c>
      <c r="O68" s="10">
        <v>100</v>
      </c>
      <c r="P68" s="10">
        <v>100</v>
      </c>
      <c r="Q68" s="10">
        <v>100</v>
      </c>
      <c r="R68" s="10">
        <v>100</v>
      </c>
      <c r="S68" s="10">
        <v>100</v>
      </c>
      <c r="T68" s="11">
        <v>600</v>
      </c>
      <c r="U68" s="14">
        <v>0</v>
      </c>
      <c r="V68" s="14" t="s">
        <v>643</v>
      </c>
      <c r="W68" s="14" t="s">
        <v>423</v>
      </c>
      <c r="X68" s="14" t="s">
        <v>670</v>
      </c>
      <c r="Y68" s="14">
        <v>0</v>
      </c>
      <c r="Z68" s="14">
        <v>2</v>
      </c>
      <c r="AA68" s="14">
        <v>0</v>
      </c>
      <c r="AB68" s="14">
        <v>0</v>
      </c>
      <c r="AC68" s="190" t="s">
        <v>903</v>
      </c>
      <c r="AD68" s="190" t="s">
        <v>903</v>
      </c>
      <c r="AE68" s="190" t="s">
        <v>903</v>
      </c>
      <c r="AF68" s="190" t="s">
        <v>903</v>
      </c>
      <c r="AG68" s="190" t="s">
        <v>903</v>
      </c>
    </row>
    <row r="69" spans="1:33" x14ac:dyDescent="0.25">
      <c r="A69" s="8" t="s">
        <v>51</v>
      </c>
      <c r="B69" s="9" t="s">
        <v>263</v>
      </c>
      <c r="C69" s="9" t="s">
        <v>264</v>
      </c>
      <c r="D69" s="10">
        <v>1200</v>
      </c>
      <c r="E69" s="410">
        <v>0</v>
      </c>
      <c r="F69" s="410"/>
      <c r="G69" s="409" t="s">
        <v>609</v>
      </c>
      <c r="H69" s="10">
        <v>100</v>
      </c>
      <c r="I69" s="10">
        <v>100</v>
      </c>
      <c r="J69" s="10">
        <v>100</v>
      </c>
      <c r="K69" s="10">
        <v>100</v>
      </c>
      <c r="L69" s="10">
        <v>100</v>
      </c>
      <c r="M69" s="10">
        <v>100</v>
      </c>
      <c r="N69" s="10">
        <v>100</v>
      </c>
      <c r="O69" s="10">
        <v>100</v>
      </c>
      <c r="P69" s="10">
        <v>100</v>
      </c>
      <c r="Q69" s="10">
        <v>100</v>
      </c>
      <c r="R69" s="10">
        <v>100</v>
      </c>
      <c r="S69" s="10">
        <v>100</v>
      </c>
      <c r="T69" s="11">
        <v>600</v>
      </c>
      <c r="U69" s="14">
        <v>0</v>
      </c>
      <c r="V69" s="14" t="s">
        <v>643</v>
      </c>
      <c r="W69" s="14" t="s">
        <v>423</v>
      </c>
      <c r="X69" s="14" t="s">
        <v>670</v>
      </c>
      <c r="Y69" s="14">
        <v>0</v>
      </c>
      <c r="Z69" s="14">
        <v>2</v>
      </c>
      <c r="AA69" s="14">
        <v>0</v>
      </c>
      <c r="AB69" s="14">
        <v>0</v>
      </c>
      <c r="AC69" s="190" t="s">
        <v>903</v>
      </c>
      <c r="AD69" s="190" t="s">
        <v>903</v>
      </c>
      <c r="AE69" s="190" t="s">
        <v>903</v>
      </c>
      <c r="AF69" s="190" t="s">
        <v>903</v>
      </c>
      <c r="AG69" s="190" t="s">
        <v>903</v>
      </c>
    </row>
    <row r="70" spans="1:33" x14ac:dyDescent="0.25">
      <c r="A70" s="8" t="s">
        <v>51</v>
      </c>
      <c r="B70" s="9" t="s">
        <v>265</v>
      </c>
      <c r="C70" s="9" t="s">
        <v>266</v>
      </c>
      <c r="D70" s="10">
        <v>1200</v>
      </c>
      <c r="E70" s="410">
        <v>0</v>
      </c>
      <c r="F70" s="410"/>
      <c r="G70" s="409" t="s">
        <v>609</v>
      </c>
      <c r="H70" s="10">
        <v>100</v>
      </c>
      <c r="I70" s="10">
        <v>100</v>
      </c>
      <c r="J70" s="10">
        <v>100</v>
      </c>
      <c r="K70" s="10">
        <v>100</v>
      </c>
      <c r="L70" s="10">
        <v>100</v>
      </c>
      <c r="M70" s="10">
        <v>100</v>
      </c>
      <c r="N70" s="10">
        <v>100</v>
      </c>
      <c r="O70" s="10">
        <v>100</v>
      </c>
      <c r="P70" s="10">
        <v>100</v>
      </c>
      <c r="Q70" s="10">
        <v>100</v>
      </c>
      <c r="R70" s="10">
        <v>100</v>
      </c>
      <c r="S70" s="10">
        <v>100</v>
      </c>
      <c r="T70" s="11">
        <v>600</v>
      </c>
      <c r="U70" s="14">
        <v>0</v>
      </c>
      <c r="V70" s="14" t="s">
        <v>643</v>
      </c>
      <c r="W70" s="14" t="s">
        <v>423</v>
      </c>
      <c r="X70" s="14" t="s">
        <v>670</v>
      </c>
      <c r="Y70" s="14">
        <v>0</v>
      </c>
      <c r="Z70" s="14">
        <v>2</v>
      </c>
      <c r="AA70" s="14">
        <v>0</v>
      </c>
      <c r="AB70" s="14">
        <v>0</v>
      </c>
      <c r="AC70" s="190" t="s">
        <v>903</v>
      </c>
      <c r="AD70" s="190" t="s">
        <v>903</v>
      </c>
      <c r="AE70" s="190" t="s">
        <v>903</v>
      </c>
      <c r="AF70" s="190" t="s">
        <v>903</v>
      </c>
      <c r="AG70" s="190" t="s">
        <v>903</v>
      </c>
    </row>
    <row r="71" spans="1:33" x14ac:dyDescent="0.25">
      <c r="A71" s="8" t="s">
        <v>51</v>
      </c>
      <c r="B71" s="9" t="s">
        <v>267</v>
      </c>
      <c r="C71" s="9" t="s">
        <v>268</v>
      </c>
      <c r="D71" s="10">
        <v>1200</v>
      </c>
      <c r="E71" s="410">
        <v>0</v>
      </c>
      <c r="F71" s="410"/>
      <c r="G71" s="409" t="s">
        <v>609</v>
      </c>
      <c r="H71" s="10">
        <v>100</v>
      </c>
      <c r="I71" s="10">
        <v>100</v>
      </c>
      <c r="J71" s="10">
        <v>100</v>
      </c>
      <c r="K71" s="10">
        <v>100</v>
      </c>
      <c r="L71" s="10">
        <v>100</v>
      </c>
      <c r="M71" s="10">
        <v>100</v>
      </c>
      <c r="N71" s="10">
        <v>100</v>
      </c>
      <c r="O71" s="10">
        <v>100</v>
      </c>
      <c r="P71" s="10">
        <v>100</v>
      </c>
      <c r="Q71" s="10">
        <v>100</v>
      </c>
      <c r="R71" s="10">
        <v>100</v>
      </c>
      <c r="S71" s="10">
        <v>100</v>
      </c>
      <c r="T71" s="11">
        <v>600</v>
      </c>
      <c r="U71" s="14">
        <v>0</v>
      </c>
      <c r="V71" s="14" t="s">
        <v>643</v>
      </c>
      <c r="W71" s="14" t="s">
        <v>423</v>
      </c>
      <c r="X71" s="14" t="s">
        <v>670</v>
      </c>
      <c r="Y71" s="14">
        <v>0</v>
      </c>
      <c r="Z71" s="14">
        <v>2</v>
      </c>
      <c r="AA71" s="14">
        <v>0</v>
      </c>
      <c r="AB71" s="14">
        <v>0</v>
      </c>
      <c r="AC71" s="190" t="s">
        <v>903</v>
      </c>
      <c r="AD71" s="190" t="s">
        <v>903</v>
      </c>
      <c r="AE71" s="190" t="s">
        <v>903</v>
      </c>
      <c r="AF71" s="190" t="s">
        <v>903</v>
      </c>
      <c r="AG71" s="190" t="s">
        <v>903</v>
      </c>
    </row>
    <row r="72" spans="1:33" x14ac:dyDescent="0.25">
      <c r="A72" s="8" t="s">
        <v>51</v>
      </c>
      <c r="B72" s="9" t="s">
        <v>271</v>
      </c>
      <c r="C72" s="9" t="s">
        <v>272</v>
      </c>
      <c r="D72" s="10">
        <v>1200</v>
      </c>
      <c r="E72" s="410">
        <v>0</v>
      </c>
      <c r="F72" s="410"/>
      <c r="G72" s="409" t="s">
        <v>609</v>
      </c>
      <c r="H72" s="10">
        <v>100</v>
      </c>
      <c r="I72" s="10">
        <v>100</v>
      </c>
      <c r="J72" s="10">
        <v>100</v>
      </c>
      <c r="K72" s="10">
        <v>100</v>
      </c>
      <c r="L72" s="10">
        <v>100</v>
      </c>
      <c r="M72" s="10">
        <v>100</v>
      </c>
      <c r="N72" s="10">
        <v>100</v>
      </c>
      <c r="O72" s="10">
        <v>100</v>
      </c>
      <c r="P72" s="10">
        <v>100</v>
      </c>
      <c r="Q72" s="10">
        <v>100</v>
      </c>
      <c r="R72" s="10">
        <v>100</v>
      </c>
      <c r="S72" s="10">
        <v>100</v>
      </c>
      <c r="T72" s="11">
        <v>600</v>
      </c>
      <c r="U72" s="14">
        <v>0</v>
      </c>
      <c r="V72" s="14" t="s">
        <v>643</v>
      </c>
      <c r="W72" s="14" t="s">
        <v>423</v>
      </c>
      <c r="X72" s="14" t="s">
        <v>670</v>
      </c>
      <c r="Y72" s="14">
        <v>0</v>
      </c>
      <c r="Z72" s="14">
        <v>2</v>
      </c>
      <c r="AA72" s="14">
        <v>0</v>
      </c>
      <c r="AB72" s="14">
        <v>0</v>
      </c>
      <c r="AC72" s="190" t="s">
        <v>903</v>
      </c>
      <c r="AD72" s="190" t="s">
        <v>903</v>
      </c>
      <c r="AE72" s="190" t="s">
        <v>903</v>
      </c>
      <c r="AF72" s="190" t="s">
        <v>903</v>
      </c>
      <c r="AG72" s="190" t="s">
        <v>903</v>
      </c>
    </row>
    <row r="73" spans="1:33" x14ac:dyDescent="0.25">
      <c r="A73" s="8" t="s">
        <v>51</v>
      </c>
      <c r="B73" s="9" t="s">
        <v>273</v>
      </c>
      <c r="C73" s="9" t="s">
        <v>274</v>
      </c>
      <c r="D73" s="10">
        <v>1200</v>
      </c>
      <c r="E73" s="410">
        <v>0</v>
      </c>
      <c r="F73" s="410"/>
      <c r="G73" s="409" t="s">
        <v>609</v>
      </c>
      <c r="H73" s="10">
        <v>100</v>
      </c>
      <c r="I73" s="10">
        <v>100</v>
      </c>
      <c r="J73" s="10">
        <v>100</v>
      </c>
      <c r="K73" s="10">
        <v>100</v>
      </c>
      <c r="L73" s="10">
        <v>100</v>
      </c>
      <c r="M73" s="10">
        <v>100</v>
      </c>
      <c r="N73" s="10">
        <v>100</v>
      </c>
      <c r="O73" s="10">
        <v>100</v>
      </c>
      <c r="P73" s="10">
        <v>100</v>
      </c>
      <c r="Q73" s="10">
        <v>100</v>
      </c>
      <c r="R73" s="10">
        <v>100</v>
      </c>
      <c r="S73" s="10">
        <v>100</v>
      </c>
      <c r="T73" s="11">
        <v>600</v>
      </c>
      <c r="U73" s="14">
        <v>0</v>
      </c>
      <c r="V73" s="14" t="s">
        <v>643</v>
      </c>
      <c r="W73" s="14" t="s">
        <v>423</v>
      </c>
      <c r="X73" s="14" t="s">
        <v>670</v>
      </c>
      <c r="Y73" s="14">
        <v>0</v>
      </c>
      <c r="Z73" s="14">
        <v>2</v>
      </c>
      <c r="AA73" s="14">
        <v>0</v>
      </c>
      <c r="AB73" s="14">
        <v>0</v>
      </c>
      <c r="AC73" s="190" t="s">
        <v>903</v>
      </c>
      <c r="AD73" s="190" t="s">
        <v>903</v>
      </c>
      <c r="AE73" s="190" t="s">
        <v>903</v>
      </c>
      <c r="AF73" s="190" t="s">
        <v>903</v>
      </c>
      <c r="AG73" s="190" t="s">
        <v>903</v>
      </c>
    </row>
    <row r="74" spans="1:33" x14ac:dyDescent="0.25">
      <c r="A74" s="8" t="s">
        <v>51</v>
      </c>
      <c r="B74" s="9" t="s">
        <v>275</v>
      </c>
      <c r="C74" s="9" t="s">
        <v>276</v>
      </c>
      <c r="D74" s="10">
        <v>1200</v>
      </c>
      <c r="E74" s="410">
        <v>0</v>
      </c>
      <c r="F74" s="410"/>
      <c r="G74" s="409" t="s">
        <v>609</v>
      </c>
      <c r="H74" s="10">
        <v>100</v>
      </c>
      <c r="I74" s="10">
        <v>100</v>
      </c>
      <c r="J74" s="10">
        <v>100</v>
      </c>
      <c r="K74" s="10">
        <v>100</v>
      </c>
      <c r="L74" s="10">
        <v>100</v>
      </c>
      <c r="M74" s="10">
        <v>100</v>
      </c>
      <c r="N74" s="10">
        <v>100</v>
      </c>
      <c r="O74" s="10">
        <v>100</v>
      </c>
      <c r="P74" s="10">
        <v>100</v>
      </c>
      <c r="Q74" s="10">
        <v>100</v>
      </c>
      <c r="R74" s="10">
        <v>100</v>
      </c>
      <c r="S74" s="10">
        <v>100</v>
      </c>
      <c r="T74" s="11">
        <v>600</v>
      </c>
      <c r="U74" s="14">
        <v>0</v>
      </c>
      <c r="V74" s="14" t="s">
        <v>643</v>
      </c>
      <c r="W74" s="14" t="s">
        <v>423</v>
      </c>
      <c r="X74" s="14" t="s">
        <v>670</v>
      </c>
      <c r="Y74" s="14">
        <v>0</v>
      </c>
      <c r="Z74" s="14">
        <v>2</v>
      </c>
      <c r="AA74" s="14">
        <v>0</v>
      </c>
      <c r="AB74" s="14">
        <v>0</v>
      </c>
      <c r="AC74" s="190" t="s">
        <v>903</v>
      </c>
      <c r="AD74" s="190" t="s">
        <v>903</v>
      </c>
      <c r="AE74" s="190" t="s">
        <v>903</v>
      </c>
      <c r="AF74" s="190" t="s">
        <v>903</v>
      </c>
      <c r="AG74" s="190" t="s">
        <v>903</v>
      </c>
    </row>
    <row r="75" spans="1:33" x14ac:dyDescent="0.25">
      <c r="A75" s="8" t="s">
        <v>51</v>
      </c>
      <c r="B75" s="9" t="s">
        <v>313</v>
      </c>
      <c r="C75" s="9" t="s">
        <v>314</v>
      </c>
      <c r="D75" s="10">
        <v>1200</v>
      </c>
      <c r="E75" s="410">
        <v>0</v>
      </c>
      <c r="F75" s="410"/>
      <c r="G75" s="409" t="s">
        <v>609</v>
      </c>
      <c r="H75" s="10">
        <v>100</v>
      </c>
      <c r="I75" s="10">
        <v>100</v>
      </c>
      <c r="J75" s="10">
        <v>100</v>
      </c>
      <c r="K75" s="10">
        <v>100</v>
      </c>
      <c r="L75" s="10">
        <v>100</v>
      </c>
      <c r="M75" s="10">
        <v>100</v>
      </c>
      <c r="N75" s="10">
        <v>100</v>
      </c>
      <c r="O75" s="10">
        <v>100</v>
      </c>
      <c r="P75" s="10">
        <v>100</v>
      </c>
      <c r="Q75" s="10">
        <v>100</v>
      </c>
      <c r="R75" s="10">
        <v>100</v>
      </c>
      <c r="S75" s="10">
        <v>100</v>
      </c>
      <c r="T75" s="11">
        <v>600</v>
      </c>
      <c r="U75" s="14">
        <v>0</v>
      </c>
      <c r="V75" s="14" t="s">
        <v>643</v>
      </c>
      <c r="W75" s="14" t="s">
        <v>423</v>
      </c>
      <c r="X75" s="14" t="s">
        <v>670</v>
      </c>
      <c r="Y75" s="14">
        <v>0</v>
      </c>
      <c r="Z75" s="14">
        <v>2</v>
      </c>
      <c r="AA75" s="14">
        <v>0</v>
      </c>
      <c r="AB75" s="14">
        <v>0</v>
      </c>
      <c r="AC75" s="190" t="s">
        <v>903</v>
      </c>
      <c r="AD75" s="190" t="s">
        <v>903</v>
      </c>
      <c r="AE75" s="190" t="s">
        <v>903</v>
      </c>
      <c r="AF75" s="190" t="s">
        <v>903</v>
      </c>
      <c r="AG75" s="190" t="s">
        <v>903</v>
      </c>
    </row>
    <row r="76" spans="1:33" x14ac:dyDescent="0.25">
      <c r="A76" s="8" t="s">
        <v>51</v>
      </c>
      <c r="B76" s="9" t="s">
        <v>277</v>
      </c>
      <c r="C76" s="9" t="s">
        <v>278</v>
      </c>
      <c r="D76" s="10">
        <v>1200</v>
      </c>
      <c r="E76" s="410">
        <v>0</v>
      </c>
      <c r="F76" s="410"/>
      <c r="G76" s="409" t="s">
        <v>609</v>
      </c>
      <c r="H76" s="10">
        <v>100</v>
      </c>
      <c r="I76" s="10">
        <v>100</v>
      </c>
      <c r="J76" s="10">
        <v>100</v>
      </c>
      <c r="K76" s="10">
        <v>100</v>
      </c>
      <c r="L76" s="10">
        <v>100</v>
      </c>
      <c r="M76" s="10">
        <v>100</v>
      </c>
      <c r="N76" s="10">
        <v>100</v>
      </c>
      <c r="O76" s="10">
        <v>100</v>
      </c>
      <c r="P76" s="10">
        <v>100</v>
      </c>
      <c r="Q76" s="10">
        <v>100</v>
      </c>
      <c r="R76" s="10">
        <v>100</v>
      </c>
      <c r="S76" s="10">
        <v>100</v>
      </c>
      <c r="T76" s="11">
        <v>600</v>
      </c>
      <c r="U76" s="14">
        <v>0</v>
      </c>
      <c r="V76" s="14" t="s">
        <v>643</v>
      </c>
      <c r="W76" s="14" t="s">
        <v>423</v>
      </c>
      <c r="X76" s="14" t="s">
        <v>670</v>
      </c>
      <c r="Y76" s="14">
        <v>0</v>
      </c>
      <c r="Z76" s="14">
        <v>2</v>
      </c>
      <c r="AA76" s="14">
        <v>0</v>
      </c>
      <c r="AB76" s="14">
        <v>0</v>
      </c>
      <c r="AC76" s="190" t="s">
        <v>903</v>
      </c>
      <c r="AD76" s="190" t="s">
        <v>903</v>
      </c>
      <c r="AE76" s="190" t="s">
        <v>903</v>
      </c>
      <c r="AF76" s="190" t="s">
        <v>903</v>
      </c>
      <c r="AG76" s="190" t="s">
        <v>903</v>
      </c>
    </row>
    <row r="77" spans="1:33" x14ac:dyDescent="0.25">
      <c r="A77" s="8" t="s">
        <v>51</v>
      </c>
      <c r="B77" s="9" t="s">
        <v>281</v>
      </c>
      <c r="C77" s="9" t="s">
        <v>282</v>
      </c>
      <c r="D77" s="10">
        <v>1200</v>
      </c>
      <c r="E77" s="410">
        <v>0</v>
      </c>
      <c r="F77" s="410"/>
      <c r="G77" s="409" t="s">
        <v>609</v>
      </c>
      <c r="H77" s="10">
        <v>100</v>
      </c>
      <c r="I77" s="10">
        <v>100</v>
      </c>
      <c r="J77" s="10">
        <v>100</v>
      </c>
      <c r="K77" s="10">
        <v>100</v>
      </c>
      <c r="L77" s="10">
        <v>100</v>
      </c>
      <c r="M77" s="10">
        <v>100</v>
      </c>
      <c r="N77" s="10">
        <v>100</v>
      </c>
      <c r="O77" s="10">
        <v>100</v>
      </c>
      <c r="P77" s="10">
        <v>100</v>
      </c>
      <c r="Q77" s="10">
        <v>100</v>
      </c>
      <c r="R77" s="10">
        <v>100</v>
      </c>
      <c r="S77" s="10">
        <v>100</v>
      </c>
      <c r="T77" s="11">
        <v>600</v>
      </c>
      <c r="U77" s="14">
        <v>0</v>
      </c>
      <c r="V77" s="14" t="s">
        <v>643</v>
      </c>
      <c r="W77" s="14" t="s">
        <v>423</v>
      </c>
      <c r="X77" s="14" t="s">
        <v>670</v>
      </c>
      <c r="Y77" s="14">
        <v>0</v>
      </c>
      <c r="Z77" s="14">
        <v>2</v>
      </c>
      <c r="AA77" s="14">
        <v>0</v>
      </c>
      <c r="AB77" s="14">
        <v>0</v>
      </c>
      <c r="AC77" s="190" t="s">
        <v>903</v>
      </c>
      <c r="AD77" s="190" t="s">
        <v>903</v>
      </c>
      <c r="AE77" s="190" t="s">
        <v>903</v>
      </c>
      <c r="AF77" s="190" t="s">
        <v>903</v>
      </c>
      <c r="AG77" s="190" t="s">
        <v>903</v>
      </c>
    </row>
    <row r="78" spans="1:33" x14ac:dyDescent="0.25">
      <c r="A78" s="8" t="s">
        <v>51</v>
      </c>
      <c r="B78" s="9" t="s">
        <v>283</v>
      </c>
      <c r="C78" s="9" t="s">
        <v>284</v>
      </c>
      <c r="D78" s="10">
        <v>1200</v>
      </c>
      <c r="E78" s="410">
        <v>0</v>
      </c>
      <c r="F78" s="410"/>
      <c r="G78" s="409" t="s">
        <v>609</v>
      </c>
      <c r="H78" s="10">
        <v>100</v>
      </c>
      <c r="I78" s="10">
        <v>100</v>
      </c>
      <c r="J78" s="10">
        <v>100</v>
      </c>
      <c r="K78" s="10">
        <v>100</v>
      </c>
      <c r="L78" s="10">
        <v>100</v>
      </c>
      <c r="M78" s="10">
        <v>100</v>
      </c>
      <c r="N78" s="10">
        <v>100</v>
      </c>
      <c r="O78" s="10">
        <v>100</v>
      </c>
      <c r="P78" s="10">
        <v>100</v>
      </c>
      <c r="Q78" s="10">
        <v>100</v>
      </c>
      <c r="R78" s="10">
        <v>100</v>
      </c>
      <c r="S78" s="10">
        <v>100</v>
      </c>
      <c r="T78" s="11">
        <v>600</v>
      </c>
      <c r="U78" s="14">
        <v>0</v>
      </c>
      <c r="V78" s="14" t="s">
        <v>643</v>
      </c>
      <c r="W78" s="14" t="s">
        <v>423</v>
      </c>
      <c r="X78" s="14" t="s">
        <v>670</v>
      </c>
      <c r="Y78" s="14">
        <v>0</v>
      </c>
      <c r="Z78" s="14">
        <v>2</v>
      </c>
      <c r="AA78" s="14">
        <v>0</v>
      </c>
      <c r="AB78" s="14">
        <v>0</v>
      </c>
      <c r="AC78" s="190" t="s">
        <v>903</v>
      </c>
      <c r="AD78" s="190" t="s">
        <v>903</v>
      </c>
      <c r="AE78" s="190" t="s">
        <v>903</v>
      </c>
      <c r="AF78" s="190" t="s">
        <v>903</v>
      </c>
      <c r="AG78" s="190" t="s">
        <v>903</v>
      </c>
    </row>
    <row r="79" spans="1:33" x14ac:dyDescent="0.25">
      <c r="A79" s="8" t="s">
        <v>51</v>
      </c>
      <c r="B79" s="9" t="s">
        <v>285</v>
      </c>
      <c r="C79" s="9" t="s">
        <v>286</v>
      </c>
      <c r="D79" s="10">
        <v>1200</v>
      </c>
      <c r="E79" s="410">
        <v>0</v>
      </c>
      <c r="F79" s="410"/>
      <c r="G79" s="409" t="s">
        <v>609</v>
      </c>
      <c r="H79" s="10">
        <v>100</v>
      </c>
      <c r="I79" s="10">
        <v>100</v>
      </c>
      <c r="J79" s="10">
        <v>100</v>
      </c>
      <c r="K79" s="10">
        <v>100</v>
      </c>
      <c r="L79" s="10">
        <v>100</v>
      </c>
      <c r="M79" s="10">
        <v>100</v>
      </c>
      <c r="N79" s="10">
        <v>100</v>
      </c>
      <c r="O79" s="10">
        <v>100</v>
      </c>
      <c r="P79" s="10">
        <v>100</v>
      </c>
      <c r="Q79" s="10">
        <v>100</v>
      </c>
      <c r="R79" s="10">
        <v>100</v>
      </c>
      <c r="S79" s="10">
        <v>100</v>
      </c>
      <c r="T79" s="11">
        <v>600</v>
      </c>
      <c r="U79" s="14">
        <v>0</v>
      </c>
      <c r="V79" s="14" t="s">
        <v>643</v>
      </c>
      <c r="W79" s="14" t="s">
        <v>423</v>
      </c>
      <c r="X79" s="14" t="s">
        <v>670</v>
      </c>
      <c r="Y79" s="14">
        <v>0</v>
      </c>
      <c r="Z79" s="14">
        <v>2</v>
      </c>
      <c r="AA79" s="14">
        <v>0</v>
      </c>
      <c r="AB79" s="14">
        <v>0</v>
      </c>
      <c r="AC79" s="190" t="s">
        <v>903</v>
      </c>
      <c r="AD79" s="190" t="s">
        <v>903</v>
      </c>
      <c r="AE79" s="190" t="s">
        <v>903</v>
      </c>
      <c r="AF79" s="190" t="s">
        <v>903</v>
      </c>
      <c r="AG79" s="190" t="s">
        <v>903</v>
      </c>
    </row>
    <row r="80" spans="1:33" x14ac:dyDescent="0.25">
      <c r="A80" s="8" t="s">
        <v>51</v>
      </c>
      <c r="B80" s="9" t="s">
        <v>287</v>
      </c>
      <c r="C80" s="9" t="s">
        <v>288</v>
      </c>
      <c r="D80" s="10">
        <v>1200</v>
      </c>
      <c r="E80" s="410">
        <v>0</v>
      </c>
      <c r="F80" s="410"/>
      <c r="G80" s="409" t="s">
        <v>609</v>
      </c>
      <c r="H80" s="10">
        <v>100</v>
      </c>
      <c r="I80" s="10">
        <v>100</v>
      </c>
      <c r="J80" s="10">
        <v>100</v>
      </c>
      <c r="K80" s="10">
        <v>100</v>
      </c>
      <c r="L80" s="10">
        <v>100</v>
      </c>
      <c r="M80" s="10">
        <v>100</v>
      </c>
      <c r="N80" s="10">
        <v>100</v>
      </c>
      <c r="O80" s="10">
        <v>100</v>
      </c>
      <c r="P80" s="10">
        <v>100</v>
      </c>
      <c r="Q80" s="10">
        <v>100</v>
      </c>
      <c r="R80" s="10">
        <v>100</v>
      </c>
      <c r="S80" s="10">
        <v>100</v>
      </c>
      <c r="T80" s="11">
        <v>600</v>
      </c>
      <c r="U80" s="14">
        <v>0</v>
      </c>
      <c r="V80" s="14" t="s">
        <v>643</v>
      </c>
      <c r="W80" s="14" t="s">
        <v>423</v>
      </c>
      <c r="X80" s="14" t="s">
        <v>670</v>
      </c>
      <c r="Y80" s="14">
        <v>0</v>
      </c>
      <c r="Z80" s="14">
        <v>2</v>
      </c>
      <c r="AA80" s="14">
        <v>0</v>
      </c>
      <c r="AB80" s="14">
        <v>0</v>
      </c>
      <c r="AC80" s="190" t="s">
        <v>903</v>
      </c>
      <c r="AD80" s="190" t="s">
        <v>903</v>
      </c>
      <c r="AE80" s="190" t="s">
        <v>903</v>
      </c>
      <c r="AF80" s="190" t="s">
        <v>903</v>
      </c>
      <c r="AG80" s="190" t="s">
        <v>903</v>
      </c>
    </row>
    <row r="81" spans="1:33" x14ac:dyDescent="0.25">
      <c r="A81" s="8" t="s">
        <v>51</v>
      </c>
      <c r="B81" s="9" t="s">
        <v>315</v>
      </c>
      <c r="C81" s="9" t="s">
        <v>316</v>
      </c>
      <c r="D81" s="10">
        <v>1200</v>
      </c>
      <c r="E81" s="410">
        <v>0</v>
      </c>
      <c r="F81" s="410"/>
      <c r="G81" s="409" t="s">
        <v>609</v>
      </c>
      <c r="H81" s="10">
        <v>100</v>
      </c>
      <c r="I81" s="10">
        <v>100</v>
      </c>
      <c r="J81" s="10">
        <v>100</v>
      </c>
      <c r="K81" s="10">
        <v>100</v>
      </c>
      <c r="L81" s="10">
        <v>100</v>
      </c>
      <c r="M81" s="10">
        <v>100</v>
      </c>
      <c r="N81" s="10">
        <v>100</v>
      </c>
      <c r="O81" s="10">
        <v>100</v>
      </c>
      <c r="P81" s="10">
        <v>100</v>
      </c>
      <c r="Q81" s="10">
        <v>100</v>
      </c>
      <c r="R81" s="10">
        <v>100</v>
      </c>
      <c r="S81" s="10">
        <v>100</v>
      </c>
      <c r="T81" s="11">
        <v>600</v>
      </c>
      <c r="U81" s="14">
        <v>0</v>
      </c>
      <c r="V81" s="14" t="s">
        <v>643</v>
      </c>
      <c r="W81" s="14" t="s">
        <v>423</v>
      </c>
      <c r="X81" s="14" t="s">
        <v>670</v>
      </c>
      <c r="Y81" s="14">
        <v>0</v>
      </c>
      <c r="Z81" s="14">
        <v>2</v>
      </c>
      <c r="AA81" s="14">
        <v>0</v>
      </c>
      <c r="AB81" s="14">
        <v>0</v>
      </c>
      <c r="AC81" s="190" t="s">
        <v>903</v>
      </c>
      <c r="AD81" s="190" t="s">
        <v>903</v>
      </c>
      <c r="AE81" s="190" t="s">
        <v>903</v>
      </c>
      <c r="AF81" s="190" t="s">
        <v>903</v>
      </c>
      <c r="AG81" s="190" t="s">
        <v>903</v>
      </c>
    </row>
    <row r="82" spans="1:33" x14ac:dyDescent="0.25">
      <c r="A82" s="8" t="s">
        <v>51</v>
      </c>
      <c r="B82" s="9" t="s">
        <v>317</v>
      </c>
      <c r="C82" s="9" t="s">
        <v>318</v>
      </c>
      <c r="D82" s="10">
        <v>1200</v>
      </c>
      <c r="E82" s="410">
        <v>0</v>
      </c>
      <c r="F82" s="410"/>
      <c r="G82" s="409" t="s">
        <v>609</v>
      </c>
      <c r="H82" s="10">
        <v>100</v>
      </c>
      <c r="I82" s="10">
        <v>100</v>
      </c>
      <c r="J82" s="10">
        <v>100</v>
      </c>
      <c r="K82" s="10">
        <v>100</v>
      </c>
      <c r="L82" s="10">
        <v>100</v>
      </c>
      <c r="M82" s="10">
        <v>100</v>
      </c>
      <c r="N82" s="10">
        <v>100</v>
      </c>
      <c r="O82" s="10">
        <v>100</v>
      </c>
      <c r="P82" s="10">
        <v>100</v>
      </c>
      <c r="Q82" s="10">
        <v>100</v>
      </c>
      <c r="R82" s="10">
        <v>100</v>
      </c>
      <c r="S82" s="10">
        <v>100</v>
      </c>
      <c r="T82" s="11">
        <v>600</v>
      </c>
      <c r="U82" s="14">
        <v>0</v>
      </c>
      <c r="V82" s="14" t="s">
        <v>643</v>
      </c>
      <c r="W82" s="14" t="s">
        <v>423</v>
      </c>
      <c r="X82" s="14" t="s">
        <v>670</v>
      </c>
      <c r="Y82" s="14">
        <v>0</v>
      </c>
      <c r="Z82" s="14">
        <v>2</v>
      </c>
      <c r="AA82" s="14">
        <v>0</v>
      </c>
      <c r="AB82" s="14">
        <v>0</v>
      </c>
      <c r="AC82" s="190" t="s">
        <v>903</v>
      </c>
      <c r="AD82" s="190" t="s">
        <v>903</v>
      </c>
      <c r="AE82" s="190" t="s">
        <v>903</v>
      </c>
      <c r="AF82" s="190" t="s">
        <v>903</v>
      </c>
      <c r="AG82" s="190" t="s">
        <v>903</v>
      </c>
    </row>
    <row r="83" spans="1:33" x14ac:dyDescent="0.25">
      <c r="A83" s="8" t="s">
        <v>51</v>
      </c>
      <c r="B83" s="9" t="s">
        <v>319</v>
      </c>
      <c r="C83" s="9" t="s">
        <v>320</v>
      </c>
      <c r="D83" s="10">
        <v>1200</v>
      </c>
      <c r="E83" s="410">
        <v>0</v>
      </c>
      <c r="F83" s="410"/>
      <c r="G83" s="409" t="s">
        <v>609</v>
      </c>
      <c r="H83" s="10">
        <v>100</v>
      </c>
      <c r="I83" s="10">
        <v>100</v>
      </c>
      <c r="J83" s="10">
        <v>100</v>
      </c>
      <c r="K83" s="10">
        <v>100</v>
      </c>
      <c r="L83" s="10">
        <v>100</v>
      </c>
      <c r="M83" s="10">
        <v>100</v>
      </c>
      <c r="N83" s="10">
        <v>100</v>
      </c>
      <c r="O83" s="10">
        <v>100</v>
      </c>
      <c r="P83" s="10">
        <v>100</v>
      </c>
      <c r="Q83" s="10">
        <v>100</v>
      </c>
      <c r="R83" s="10">
        <v>100</v>
      </c>
      <c r="S83" s="10">
        <v>100</v>
      </c>
      <c r="T83" s="11">
        <v>600</v>
      </c>
      <c r="U83" s="14">
        <v>0</v>
      </c>
      <c r="V83" s="14" t="s">
        <v>643</v>
      </c>
      <c r="W83" s="14" t="s">
        <v>423</v>
      </c>
      <c r="X83" s="14" t="s">
        <v>670</v>
      </c>
      <c r="Y83" s="14">
        <v>0</v>
      </c>
      <c r="Z83" s="14">
        <v>2</v>
      </c>
      <c r="AA83" s="14">
        <v>0</v>
      </c>
      <c r="AB83" s="14">
        <v>0</v>
      </c>
      <c r="AC83" s="190" t="s">
        <v>903</v>
      </c>
      <c r="AD83" s="190" t="s">
        <v>903</v>
      </c>
      <c r="AE83" s="190" t="s">
        <v>903</v>
      </c>
      <c r="AF83" s="190" t="s">
        <v>903</v>
      </c>
      <c r="AG83" s="190" t="s">
        <v>903</v>
      </c>
    </row>
    <row r="84" spans="1:33" x14ac:dyDescent="0.25">
      <c r="A84" s="8" t="s">
        <v>51</v>
      </c>
      <c r="B84" s="9" t="s">
        <v>321</v>
      </c>
      <c r="C84" s="9" t="s">
        <v>322</v>
      </c>
      <c r="D84" s="10">
        <v>1200</v>
      </c>
      <c r="E84" s="410">
        <v>0</v>
      </c>
      <c r="F84" s="410"/>
      <c r="G84" s="409" t="s">
        <v>609</v>
      </c>
      <c r="H84" s="10">
        <v>100</v>
      </c>
      <c r="I84" s="10">
        <v>100</v>
      </c>
      <c r="J84" s="10">
        <v>100</v>
      </c>
      <c r="K84" s="10">
        <v>100</v>
      </c>
      <c r="L84" s="10">
        <v>100</v>
      </c>
      <c r="M84" s="10">
        <v>100</v>
      </c>
      <c r="N84" s="10">
        <v>100</v>
      </c>
      <c r="O84" s="10">
        <v>100</v>
      </c>
      <c r="P84" s="10">
        <v>100</v>
      </c>
      <c r="Q84" s="10">
        <v>100</v>
      </c>
      <c r="R84" s="10">
        <v>100</v>
      </c>
      <c r="S84" s="10">
        <v>100</v>
      </c>
      <c r="T84" s="11">
        <v>600</v>
      </c>
      <c r="U84" s="14">
        <v>0</v>
      </c>
      <c r="V84" s="14" t="s">
        <v>643</v>
      </c>
      <c r="W84" s="14" t="s">
        <v>423</v>
      </c>
      <c r="X84" s="14" t="s">
        <v>670</v>
      </c>
      <c r="Y84" s="14">
        <v>0</v>
      </c>
      <c r="Z84" s="14">
        <v>2</v>
      </c>
      <c r="AA84" s="14">
        <v>0</v>
      </c>
      <c r="AB84" s="14">
        <v>0</v>
      </c>
      <c r="AC84" s="190" t="s">
        <v>903</v>
      </c>
      <c r="AD84" s="190" t="s">
        <v>903</v>
      </c>
      <c r="AE84" s="190" t="s">
        <v>903</v>
      </c>
      <c r="AF84" s="190" t="s">
        <v>903</v>
      </c>
      <c r="AG84" s="190" t="s">
        <v>903</v>
      </c>
    </row>
    <row r="85" spans="1:33" x14ac:dyDescent="0.25">
      <c r="A85" s="8" t="s">
        <v>51</v>
      </c>
      <c r="B85" s="9" t="s">
        <v>291</v>
      </c>
      <c r="C85" s="9" t="s">
        <v>292</v>
      </c>
      <c r="D85" s="10">
        <v>1200</v>
      </c>
      <c r="E85" s="410">
        <v>0</v>
      </c>
      <c r="F85" s="410"/>
      <c r="G85" s="409" t="s">
        <v>617</v>
      </c>
      <c r="H85" s="10">
        <v>100</v>
      </c>
      <c r="I85" s="10">
        <v>100</v>
      </c>
      <c r="J85" s="10">
        <v>100</v>
      </c>
      <c r="K85" s="10">
        <v>100</v>
      </c>
      <c r="L85" s="10">
        <v>100</v>
      </c>
      <c r="M85" s="10">
        <v>100</v>
      </c>
      <c r="N85" s="10">
        <v>100</v>
      </c>
      <c r="O85" s="10">
        <v>100</v>
      </c>
      <c r="P85" s="10">
        <v>100</v>
      </c>
      <c r="Q85" s="10">
        <v>100</v>
      </c>
      <c r="R85" s="10">
        <v>100</v>
      </c>
      <c r="S85" s="10">
        <v>100</v>
      </c>
      <c r="T85" s="11">
        <v>600</v>
      </c>
      <c r="U85" s="14">
        <v>0</v>
      </c>
      <c r="V85" s="14" t="s">
        <v>643</v>
      </c>
      <c r="W85" s="14" t="s">
        <v>423</v>
      </c>
      <c r="X85" s="14" t="s">
        <v>670</v>
      </c>
      <c r="Y85" s="14">
        <v>0</v>
      </c>
      <c r="Z85" s="14">
        <v>2</v>
      </c>
      <c r="AA85" s="14">
        <v>0</v>
      </c>
      <c r="AB85" s="14">
        <v>0</v>
      </c>
      <c r="AC85" s="190" t="s">
        <v>903</v>
      </c>
      <c r="AD85" s="190" t="s">
        <v>903</v>
      </c>
      <c r="AE85" s="190" t="s">
        <v>903</v>
      </c>
      <c r="AF85" s="190" t="s">
        <v>903</v>
      </c>
      <c r="AG85" s="190" t="s">
        <v>903</v>
      </c>
    </row>
    <row r="86" spans="1:33" x14ac:dyDescent="0.25">
      <c r="A86" s="8" t="s">
        <v>51</v>
      </c>
      <c r="B86" s="9" t="s">
        <v>293</v>
      </c>
      <c r="C86" s="9" t="s">
        <v>294</v>
      </c>
      <c r="D86" s="10">
        <v>1200</v>
      </c>
      <c r="E86" s="410">
        <v>0</v>
      </c>
      <c r="F86" s="410"/>
      <c r="G86" s="409" t="s">
        <v>617</v>
      </c>
      <c r="H86" s="10">
        <v>100</v>
      </c>
      <c r="I86" s="10">
        <v>100</v>
      </c>
      <c r="J86" s="10">
        <v>100</v>
      </c>
      <c r="K86" s="10">
        <v>100</v>
      </c>
      <c r="L86" s="10">
        <v>100</v>
      </c>
      <c r="M86" s="10">
        <v>100</v>
      </c>
      <c r="N86" s="10">
        <v>100</v>
      </c>
      <c r="O86" s="10">
        <v>100</v>
      </c>
      <c r="P86" s="10">
        <v>100</v>
      </c>
      <c r="Q86" s="10">
        <v>100</v>
      </c>
      <c r="R86" s="10">
        <v>100</v>
      </c>
      <c r="S86" s="10">
        <v>100</v>
      </c>
      <c r="T86" s="11">
        <v>600</v>
      </c>
      <c r="U86" s="14">
        <v>0</v>
      </c>
      <c r="V86" s="14" t="s">
        <v>643</v>
      </c>
      <c r="W86" s="14" t="s">
        <v>423</v>
      </c>
      <c r="X86" s="14" t="s">
        <v>670</v>
      </c>
      <c r="Y86" s="14">
        <v>0</v>
      </c>
      <c r="Z86" s="14">
        <v>2</v>
      </c>
      <c r="AA86" s="14">
        <v>0</v>
      </c>
      <c r="AB86" s="14">
        <v>0</v>
      </c>
      <c r="AC86" s="190" t="s">
        <v>903</v>
      </c>
      <c r="AD86" s="190" t="s">
        <v>903</v>
      </c>
      <c r="AE86" s="190" t="s">
        <v>903</v>
      </c>
      <c r="AF86" s="190" t="s">
        <v>903</v>
      </c>
      <c r="AG86" s="190" t="s">
        <v>903</v>
      </c>
    </row>
    <row r="87" spans="1:33" x14ac:dyDescent="0.25">
      <c r="A87" s="8" t="s">
        <v>51</v>
      </c>
      <c r="B87" s="9" t="s">
        <v>295</v>
      </c>
      <c r="C87" s="9" t="s">
        <v>296</v>
      </c>
      <c r="D87" s="10">
        <v>1200</v>
      </c>
      <c r="E87" s="410">
        <v>0</v>
      </c>
      <c r="F87" s="410"/>
      <c r="G87" s="409" t="s">
        <v>617</v>
      </c>
      <c r="H87" s="10">
        <v>100</v>
      </c>
      <c r="I87" s="10">
        <v>100</v>
      </c>
      <c r="J87" s="10">
        <v>100</v>
      </c>
      <c r="K87" s="10">
        <v>100</v>
      </c>
      <c r="L87" s="10">
        <v>100</v>
      </c>
      <c r="M87" s="10">
        <v>100</v>
      </c>
      <c r="N87" s="10">
        <v>100</v>
      </c>
      <c r="O87" s="10">
        <v>100</v>
      </c>
      <c r="P87" s="10">
        <v>100</v>
      </c>
      <c r="Q87" s="10">
        <v>100</v>
      </c>
      <c r="R87" s="10">
        <v>100</v>
      </c>
      <c r="S87" s="10">
        <v>100</v>
      </c>
      <c r="T87" s="11">
        <v>600</v>
      </c>
      <c r="U87" s="14">
        <v>0</v>
      </c>
      <c r="V87" s="14" t="s">
        <v>643</v>
      </c>
      <c r="W87" s="14" t="s">
        <v>423</v>
      </c>
      <c r="X87" s="14" t="s">
        <v>670</v>
      </c>
      <c r="Y87" s="14">
        <v>0</v>
      </c>
      <c r="Z87" s="14">
        <v>2</v>
      </c>
      <c r="AA87" s="14">
        <v>0</v>
      </c>
      <c r="AB87" s="14">
        <v>0</v>
      </c>
      <c r="AC87" s="190" t="s">
        <v>903</v>
      </c>
      <c r="AD87" s="190" t="s">
        <v>903</v>
      </c>
      <c r="AE87" s="190" t="s">
        <v>903</v>
      </c>
      <c r="AF87" s="190" t="s">
        <v>903</v>
      </c>
      <c r="AG87" s="190" t="s">
        <v>903</v>
      </c>
    </row>
    <row r="88" spans="1:33" x14ac:dyDescent="0.25">
      <c r="A88" s="8" t="s">
        <v>51</v>
      </c>
      <c r="B88" s="9" t="s">
        <v>297</v>
      </c>
      <c r="C88" s="9" t="s">
        <v>298</v>
      </c>
      <c r="D88" s="10">
        <v>1200</v>
      </c>
      <c r="E88" s="410">
        <v>0</v>
      </c>
      <c r="F88" s="410"/>
      <c r="G88" s="409" t="s">
        <v>617</v>
      </c>
      <c r="H88" s="10">
        <v>100</v>
      </c>
      <c r="I88" s="10">
        <v>100</v>
      </c>
      <c r="J88" s="10">
        <v>100</v>
      </c>
      <c r="K88" s="10">
        <v>100</v>
      </c>
      <c r="L88" s="10">
        <v>100</v>
      </c>
      <c r="M88" s="10">
        <v>100</v>
      </c>
      <c r="N88" s="10">
        <v>100</v>
      </c>
      <c r="O88" s="10">
        <v>100</v>
      </c>
      <c r="P88" s="10">
        <v>100</v>
      </c>
      <c r="Q88" s="10">
        <v>100</v>
      </c>
      <c r="R88" s="10">
        <v>100</v>
      </c>
      <c r="S88" s="10">
        <v>100</v>
      </c>
      <c r="T88" s="11">
        <v>600</v>
      </c>
      <c r="U88" s="14">
        <v>0</v>
      </c>
      <c r="V88" s="14" t="s">
        <v>643</v>
      </c>
      <c r="W88" s="14" t="s">
        <v>423</v>
      </c>
      <c r="X88" s="14" t="s">
        <v>670</v>
      </c>
      <c r="Y88" s="14">
        <v>0</v>
      </c>
      <c r="Z88" s="14">
        <v>2</v>
      </c>
      <c r="AA88" s="14">
        <v>0</v>
      </c>
      <c r="AB88" s="14">
        <v>0</v>
      </c>
      <c r="AC88" s="190" t="s">
        <v>903</v>
      </c>
      <c r="AD88" s="190" t="s">
        <v>903</v>
      </c>
      <c r="AE88" s="190" t="s">
        <v>903</v>
      </c>
      <c r="AF88" s="190" t="s">
        <v>903</v>
      </c>
      <c r="AG88" s="190" t="s">
        <v>903</v>
      </c>
    </row>
    <row r="89" spans="1:33" x14ac:dyDescent="0.25">
      <c r="A89" s="8" t="s">
        <v>51</v>
      </c>
      <c r="B89" s="9" t="s">
        <v>325</v>
      </c>
      <c r="C89" s="9" t="s">
        <v>326</v>
      </c>
      <c r="D89" s="10">
        <v>1200</v>
      </c>
      <c r="E89" s="410">
        <v>0</v>
      </c>
      <c r="F89" s="410"/>
      <c r="G89" s="409" t="s">
        <v>617</v>
      </c>
      <c r="H89" s="10">
        <v>100</v>
      </c>
      <c r="I89" s="10">
        <v>100</v>
      </c>
      <c r="J89" s="10">
        <v>100</v>
      </c>
      <c r="K89" s="10">
        <v>100</v>
      </c>
      <c r="L89" s="10">
        <v>100</v>
      </c>
      <c r="M89" s="10">
        <v>100</v>
      </c>
      <c r="N89" s="10">
        <v>100</v>
      </c>
      <c r="O89" s="10">
        <v>100</v>
      </c>
      <c r="P89" s="10">
        <v>100</v>
      </c>
      <c r="Q89" s="10">
        <v>100</v>
      </c>
      <c r="R89" s="10">
        <v>100</v>
      </c>
      <c r="S89" s="10">
        <v>100</v>
      </c>
      <c r="T89" s="11">
        <v>600</v>
      </c>
      <c r="U89" s="14">
        <v>0</v>
      </c>
      <c r="V89" s="14" t="s">
        <v>643</v>
      </c>
      <c r="W89" s="14" t="s">
        <v>423</v>
      </c>
      <c r="X89" s="14" t="s">
        <v>670</v>
      </c>
      <c r="Y89" s="14">
        <v>0</v>
      </c>
      <c r="Z89" s="14">
        <v>2</v>
      </c>
      <c r="AA89" s="14">
        <v>0</v>
      </c>
      <c r="AB89" s="14">
        <v>0</v>
      </c>
      <c r="AC89" s="190" t="s">
        <v>903</v>
      </c>
      <c r="AD89" s="190" t="s">
        <v>903</v>
      </c>
      <c r="AE89" s="190" t="s">
        <v>903</v>
      </c>
      <c r="AF89" s="190" t="s">
        <v>903</v>
      </c>
      <c r="AG89" s="190" t="s">
        <v>903</v>
      </c>
    </row>
    <row r="90" spans="1:33" x14ac:dyDescent="0.25">
      <c r="B90" s="405"/>
      <c r="E90" s="410"/>
      <c r="F90" s="410"/>
      <c r="G90" s="409"/>
      <c r="T90" s="11"/>
      <c r="U90" s="14"/>
      <c r="V90" s="14"/>
      <c r="W90" s="14"/>
      <c r="X90" s="14"/>
      <c r="Y90" s="14"/>
      <c r="Z90" s="14"/>
      <c r="AA90" s="14"/>
      <c r="AB90" s="14"/>
      <c r="AC90" s="190"/>
      <c r="AD90" s="190"/>
      <c r="AE90" s="190"/>
      <c r="AF90" s="190"/>
      <c r="AG90" s="190"/>
    </row>
    <row r="91" spans="1:33" x14ac:dyDescent="0.25">
      <c r="B91" s="405"/>
      <c r="E91" s="410"/>
      <c r="F91" s="410"/>
      <c r="G91" s="409"/>
      <c r="T91" s="11"/>
      <c r="U91" s="14"/>
      <c r="V91" s="14"/>
      <c r="W91" s="14"/>
      <c r="X91" s="14"/>
      <c r="Y91" s="14"/>
      <c r="Z91" s="14"/>
      <c r="AA91" s="14"/>
      <c r="AB91" s="14"/>
      <c r="AC91" s="190"/>
      <c r="AD91" s="190"/>
      <c r="AE91" s="190"/>
      <c r="AF91" s="190"/>
      <c r="AG91" s="190"/>
    </row>
  </sheetData>
  <autoFilter ref="A1:AG9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FFCC"/>
  </sheetPr>
  <dimension ref="A1:R202"/>
  <sheetViews>
    <sheetView showGridLines="0" zoomScale="80" zoomScaleNormal="80" workbookViewId="0">
      <selection activeCell="B94" sqref="B94"/>
    </sheetView>
  </sheetViews>
  <sheetFormatPr baseColWidth="10" defaultColWidth="11.42578125" defaultRowHeight="12.75" x14ac:dyDescent="0.2"/>
  <cols>
    <col min="1" max="1" width="1.7109375" style="3" customWidth="1"/>
    <col min="2" max="2" width="41.140625" style="3" customWidth="1"/>
    <col min="3" max="3" width="51.5703125" style="3" bestFit="1" customWidth="1"/>
    <col min="4" max="4" width="27.28515625" style="3" customWidth="1"/>
    <col min="5" max="5" width="37.140625" style="3" bestFit="1" customWidth="1"/>
    <col min="6" max="6" width="15.7109375" style="3" customWidth="1"/>
    <col min="7" max="7" width="24.5703125" style="3" bestFit="1" customWidth="1"/>
    <col min="8" max="8" width="29.42578125" style="459" customWidth="1"/>
    <col min="9" max="9" width="23" style="3" customWidth="1"/>
    <col min="10" max="10" width="39" style="3" customWidth="1"/>
    <col min="11" max="11" width="20.28515625" style="3" bestFit="1" customWidth="1"/>
    <col min="12" max="12" width="26.42578125" style="3" customWidth="1"/>
    <col min="13" max="13" width="11.42578125" style="3"/>
    <col min="14" max="14" width="13.85546875" style="3" bestFit="1" customWidth="1"/>
    <col min="15" max="16384" width="11.42578125" style="3"/>
  </cols>
  <sheetData>
    <row r="1" spans="2:18" ht="17.25" customHeight="1" x14ac:dyDescent="0.2"/>
    <row r="2" spans="2:18" ht="15.75" customHeight="1" x14ac:dyDescent="0.2">
      <c r="B2" s="1" t="s">
        <v>119</v>
      </c>
      <c r="C2" s="1" t="s">
        <v>36</v>
      </c>
      <c r="D2" s="1" t="s">
        <v>424</v>
      </c>
      <c r="E2" s="1" t="s">
        <v>429</v>
      </c>
      <c r="F2" s="2" t="s">
        <v>425</v>
      </c>
      <c r="G2" s="2" t="s">
        <v>435</v>
      </c>
      <c r="H2" s="460" t="s">
        <v>426</v>
      </c>
      <c r="I2" s="421" t="s">
        <v>607</v>
      </c>
      <c r="J2" s="1" t="s">
        <v>608</v>
      </c>
      <c r="K2" s="1" t="s">
        <v>430</v>
      </c>
      <c r="M2" s="388" t="s">
        <v>432</v>
      </c>
      <c r="N2" s="388" t="s">
        <v>517</v>
      </c>
      <c r="O2" s="388" t="s">
        <v>529</v>
      </c>
    </row>
    <row r="3" spans="2:18" x14ac:dyDescent="0.2">
      <c r="B3" s="104" t="s">
        <v>676</v>
      </c>
      <c r="C3" s="104" t="s">
        <v>51</v>
      </c>
      <c r="D3" s="105"/>
      <c r="E3" s="104"/>
      <c r="F3" s="89">
        <v>2</v>
      </c>
      <c r="G3" s="89"/>
      <c r="H3" s="461" t="s">
        <v>643</v>
      </c>
      <c r="I3" s="89" t="s">
        <v>670</v>
      </c>
      <c r="J3" s="89"/>
      <c r="K3" s="89" t="s">
        <v>301</v>
      </c>
      <c r="M3" s="3" t="s">
        <v>335</v>
      </c>
      <c r="N3" s="385" t="s">
        <v>518</v>
      </c>
      <c r="O3" s="390" t="s">
        <v>570</v>
      </c>
      <c r="P3" s="390" t="s">
        <v>530</v>
      </c>
      <c r="Q3" s="418">
        <v>1</v>
      </c>
      <c r="R3" s="389">
        <v>43466</v>
      </c>
    </row>
    <row r="4" spans="2:18" x14ac:dyDescent="0.2">
      <c r="B4" s="87" t="s">
        <v>677</v>
      </c>
      <c r="C4" s="87" t="s">
        <v>81</v>
      </c>
      <c r="D4" s="87" t="s">
        <v>630</v>
      </c>
      <c r="E4" s="87"/>
      <c r="F4" s="87">
        <v>3</v>
      </c>
      <c r="G4" s="87"/>
      <c r="H4" s="462" t="s">
        <v>643</v>
      </c>
      <c r="I4" s="87" t="s">
        <v>670</v>
      </c>
      <c r="J4" s="87"/>
      <c r="K4" s="87" t="s">
        <v>301</v>
      </c>
      <c r="M4" s="3" t="s">
        <v>336</v>
      </c>
      <c r="N4" s="386" t="s">
        <v>519</v>
      </c>
      <c r="O4" s="390" t="s">
        <v>571</v>
      </c>
      <c r="P4" s="390" t="s">
        <v>531</v>
      </c>
      <c r="Q4" s="418">
        <v>2</v>
      </c>
      <c r="R4" s="389">
        <v>43497</v>
      </c>
    </row>
    <row r="5" spans="2:18" x14ac:dyDescent="0.2">
      <c r="B5" s="87" t="s">
        <v>678</v>
      </c>
      <c r="C5" s="87" t="s">
        <v>59</v>
      </c>
      <c r="D5" s="87" t="s">
        <v>674</v>
      </c>
      <c r="E5" s="87"/>
      <c r="F5" s="87">
        <v>3</v>
      </c>
      <c r="G5" s="87"/>
      <c r="H5" s="462" t="s">
        <v>643</v>
      </c>
      <c r="I5" s="87" t="s">
        <v>670</v>
      </c>
      <c r="J5" s="87"/>
      <c r="K5" s="87" t="s">
        <v>301</v>
      </c>
      <c r="M5" s="3" t="s">
        <v>347</v>
      </c>
      <c r="N5" s="386" t="s">
        <v>520</v>
      </c>
      <c r="O5" s="390" t="s">
        <v>572</v>
      </c>
      <c r="P5" s="390" t="s">
        <v>532</v>
      </c>
      <c r="Q5" s="418">
        <v>3</v>
      </c>
      <c r="R5" s="389">
        <v>43525</v>
      </c>
    </row>
    <row r="6" spans="2:18" x14ac:dyDescent="0.2">
      <c r="B6" s="87" t="s">
        <v>679</v>
      </c>
      <c r="C6" s="87" t="s">
        <v>88</v>
      </c>
      <c r="D6" s="87" t="s">
        <v>634</v>
      </c>
      <c r="E6" s="87"/>
      <c r="F6" s="87">
        <v>3</v>
      </c>
      <c r="G6" s="87"/>
      <c r="H6" s="462" t="s">
        <v>643</v>
      </c>
      <c r="I6" s="87" t="s">
        <v>670</v>
      </c>
      <c r="J6" s="87"/>
      <c r="K6" s="87" t="s">
        <v>301</v>
      </c>
      <c r="M6" s="3" t="s">
        <v>337</v>
      </c>
      <c r="N6" s="386" t="s">
        <v>521</v>
      </c>
      <c r="O6" s="390" t="s">
        <v>573</v>
      </c>
      <c r="P6" s="390" t="s">
        <v>533</v>
      </c>
      <c r="Q6" s="418">
        <v>4</v>
      </c>
      <c r="R6" s="389">
        <v>43556</v>
      </c>
    </row>
    <row r="7" spans="2:18" x14ac:dyDescent="0.2">
      <c r="B7" s="87" t="s">
        <v>680</v>
      </c>
      <c r="C7" s="87" t="s">
        <v>75</v>
      </c>
      <c r="D7" s="87" t="s">
        <v>637</v>
      </c>
      <c r="E7" s="87"/>
      <c r="F7" s="87">
        <v>2</v>
      </c>
      <c r="G7" s="87"/>
      <c r="H7" s="462" t="s">
        <v>643</v>
      </c>
      <c r="I7" s="87" t="s">
        <v>670</v>
      </c>
      <c r="J7" s="87"/>
      <c r="K7" s="87" t="s">
        <v>301</v>
      </c>
      <c r="M7" s="3" t="s">
        <v>338</v>
      </c>
      <c r="N7" s="386" t="s">
        <v>595</v>
      </c>
      <c r="O7" s="390" t="s">
        <v>574</v>
      </c>
      <c r="P7" s="390" t="s">
        <v>534</v>
      </c>
      <c r="Q7" s="418">
        <v>5</v>
      </c>
      <c r="R7" s="389">
        <v>43586</v>
      </c>
    </row>
    <row r="8" spans="2:18" x14ac:dyDescent="0.2">
      <c r="B8" s="89" t="s">
        <v>681</v>
      </c>
      <c r="C8" s="89" t="s">
        <v>74</v>
      </c>
      <c r="D8" s="89"/>
      <c r="E8" s="89"/>
      <c r="F8" s="89">
        <v>2</v>
      </c>
      <c r="G8" s="89"/>
      <c r="H8" s="461" t="s">
        <v>643</v>
      </c>
      <c r="I8" s="89" t="s">
        <v>670</v>
      </c>
      <c r="J8" s="89"/>
      <c r="K8" s="89" t="s">
        <v>301</v>
      </c>
      <c r="M8" s="3" t="s">
        <v>339</v>
      </c>
      <c r="N8" s="386" t="s">
        <v>522</v>
      </c>
      <c r="O8" s="390" t="s">
        <v>575</v>
      </c>
      <c r="P8" s="390" t="s">
        <v>535</v>
      </c>
      <c r="Q8" s="418">
        <v>6</v>
      </c>
      <c r="R8" s="389">
        <v>43617</v>
      </c>
    </row>
    <row r="9" spans="2:18" x14ac:dyDescent="0.2">
      <c r="B9" s="93" t="s">
        <v>682</v>
      </c>
      <c r="C9" s="94" t="s">
        <v>103</v>
      </c>
      <c r="D9" s="94" t="s">
        <v>639</v>
      </c>
      <c r="E9" s="93"/>
      <c r="F9" s="93">
        <v>2</v>
      </c>
      <c r="G9" s="93"/>
      <c r="H9" s="463" t="s">
        <v>643</v>
      </c>
      <c r="I9" s="93" t="s">
        <v>670</v>
      </c>
      <c r="J9" s="93"/>
      <c r="K9" s="93" t="s">
        <v>301</v>
      </c>
      <c r="M9" s="3" t="s">
        <v>340</v>
      </c>
      <c r="N9" s="386" t="s">
        <v>523</v>
      </c>
      <c r="O9" s="390" t="s">
        <v>576</v>
      </c>
      <c r="P9" s="390" t="s">
        <v>536</v>
      </c>
      <c r="Q9" s="418">
        <v>7</v>
      </c>
      <c r="R9" s="389">
        <v>43647</v>
      </c>
    </row>
    <row r="10" spans="2:18" x14ac:dyDescent="0.2">
      <c r="B10" s="106"/>
      <c r="C10" s="106"/>
      <c r="D10" s="106"/>
      <c r="E10" s="106"/>
      <c r="F10" s="106"/>
      <c r="G10" s="106"/>
      <c r="H10" s="464"/>
      <c r="I10" s="106"/>
      <c r="J10" s="106"/>
      <c r="K10" s="106" t="s">
        <v>429</v>
      </c>
      <c r="M10" s="3" t="s">
        <v>341</v>
      </c>
      <c r="N10" s="386" t="s">
        <v>524</v>
      </c>
      <c r="O10" s="390" t="s">
        <v>577</v>
      </c>
      <c r="P10" s="390" t="s">
        <v>537</v>
      </c>
      <c r="Q10" s="418">
        <v>8</v>
      </c>
      <c r="R10" s="389">
        <v>43678</v>
      </c>
    </row>
    <row r="11" spans="2:18" x14ac:dyDescent="0.2">
      <c r="B11" s="89" t="s">
        <v>683</v>
      </c>
      <c r="C11" s="90" t="s">
        <v>70</v>
      </c>
      <c r="D11" s="90" t="s">
        <v>629</v>
      </c>
      <c r="E11" s="89"/>
      <c r="F11" s="89">
        <v>1</v>
      </c>
      <c r="G11" s="89"/>
      <c r="H11" s="461" t="s">
        <v>641</v>
      </c>
      <c r="I11" s="89" t="s">
        <v>670</v>
      </c>
      <c r="J11" s="89"/>
      <c r="K11" s="89" t="s">
        <v>301</v>
      </c>
      <c r="M11" s="3" t="s">
        <v>342</v>
      </c>
      <c r="N11" s="386" t="s">
        <v>525</v>
      </c>
      <c r="O11" s="390" t="s">
        <v>578</v>
      </c>
      <c r="P11" s="390" t="s">
        <v>538</v>
      </c>
      <c r="Q11" s="418">
        <v>9</v>
      </c>
      <c r="R11" s="389">
        <v>43709</v>
      </c>
    </row>
    <row r="12" spans="2:18" x14ac:dyDescent="0.2">
      <c r="B12" s="93" t="s">
        <v>684</v>
      </c>
      <c r="C12" s="94" t="s">
        <v>69</v>
      </c>
      <c r="D12" s="94" t="s">
        <v>629</v>
      </c>
      <c r="E12" s="93"/>
      <c r="F12" s="93">
        <v>2</v>
      </c>
      <c r="G12" s="93"/>
      <c r="H12" s="463" t="s">
        <v>641</v>
      </c>
      <c r="I12" s="93" t="s">
        <v>670</v>
      </c>
      <c r="J12" s="93"/>
      <c r="K12" s="93" t="s">
        <v>301</v>
      </c>
      <c r="M12" s="3" t="s">
        <v>343</v>
      </c>
      <c r="N12" s="386" t="s">
        <v>526</v>
      </c>
      <c r="O12" s="390" t="s">
        <v>579</v>
      </c>
      <c r="P12" s="390" t="s">
        <v>539</v>
      </c>
      <c r="Q12" s="418">
        <v>10</v>
      </c>
      <c r="R12" s="389">
        <v>43739</v>
      </c>
    </row>
    <row r="13" spans="2:18" x14ac:dyDescent="0.2">
      <c r="B13" s="106"/>
      <c r="C13" s="106"/>
      <c r="D13" s="106"/>
      <c r="E13" s="106"/>
      <c r="F13" s="106"/>
      <c r="G13" s="106"/>
      <c r="H13" s="464"/>
      <c r="I13" s="106"/>
      <c r="J13" s="106"/>
      <c r="K13" s="106" t="s">
        <v>429</v>
      </c>
      <c r="M13" s="3" t="s">
        <v>344</v>
      </c>
      <c r="N13" s="386" t="s">
        <v>527</v>
      </c>
      <c r="O13" s="390" t="s">
        <v>580</v>
      </c>
      <c r="P13" s="390" t="s">
        <v>540</v>
      </c>
      <c r="Q13" s="418">
        <v>11</v>
      </c>
      <c r="R13" s="389">
        <v>43770</v>
      </c>
    </row>
    <row r="14" spans="2:18" x14ac:dyDescent="0.2">
      <c r="B14" s="87" t="s">
        <v>685</v>
      </c>
      <c r="C14" s="87" t="s">
        <v>64</v>
      </c>
      <c r="D14" s="87" t="s">
        <v>631</v>
      </c>
      <c r="E14" s="87"/>
      <c r="F14" s="87">
        <v>1</v>
      </c>
      <c r="G14" s="87"/>
      <c r="H14" s="462" t="s">
        <v>641</v>
      </c>
      <c r="I14" s="87" t="s">
        <v>670</v>
      </c>
      <c r="J14" s="87"/>
      <c r="K14" s="87" t="s">
        <v>301</v>
      </c>
      <c r="M14" s="3" t="s">
        <v>345</v>
      </c>
      <c r="N14" s="386" t="s">
        <v>528</v>
      </c>
      <c r="O14" s="390" t="s">
        <v>581</v>
      </c>
      <c r="P14" s="390" t="s">
        <v>541</v>
      </c>
      <c r="Q14" s="418">
        <v>12</v>
      </c>
      <c r="R14" s="389">
        <v>43800</v>
      </c>
    </row>
    <row r="15" spans="2:18" x14ac:dyDescent="0.2">
      <c r="B15" s="87" t="s">
        <v>686</v>
      </c>
      <c r="C15" s="87" t="s">
        <v>63</v>
      </c>
      <c r="D15" s="87" t="s">
        <v>631</v>
      </c>
      <c r="E15" s="87"/>
      <c r="F15" s="87">
        <v>3</v>
      </c>
      <c r="G15" s="87"/>
      <c r="H15" s="462" t="s">
        <v>641</v>
      </c>
      <c r="I15" s="87" t="s">
        <v>670</v>
      </c>
      <c r="J15" s="87"/>
      <c r="K15" s="87" t="s">
        <v>301</v>
      </c>
      <c r="M15" s="418">
        <f>COUNTA(M3:M14)</f>
        <v>12</v>
      </c>
    </row>
    <row r="16" spans="2:18" x14ac:dyDescent="0.2">
      <c r="B16" s="106"/>
      <c r="C16" s="106"/>
      <c r="D16" s="106"/>
      <c r="E16" s="106"/>
      <c r="F16" s="106"/>
      <c r="G16" s="106"/>
      <c r="H16" s="464"/>
      <c r="I16" s="106"/>
      <c r="J16" s="106"/>
      <c r="K16" s="106" t="s">
        <v>429</v>
      </c>
    </row>
    <row r="17" spans="2:15" x14ac:dyDescent="0.2">
      <c r="B17" s="87" t="s">
        <v>687</v>
      </c>
      <c r="C17" s="87" t="s">
        <v>98</v>
      </c>
      <c r="D17" s="87" t="s">
        <v>632</v>
      </c>
      <c r="E17" s="87"/>
      <c r="F17" s="87">
        <v>1</v>
      </c>
      <c r="G17" s="87"/>
      <c r="H17" s="462" t="s">
        <v>641</v>
      </c>
      <c r="I17" s="87" t="s">
        <v>670</v>
      </c>
      <c r="J17" s="87"/>
      <c r="K17" s="87" t="s">
        <v>301</v>
      </c>
    </row>
    <row r="18" spans="2:15" x14ac:dyDescent="0.2">
      <c r="B18" s="87" t="s">
        <v>688</v>
      </c>
      <c r="C18" s="87" t="s">
        <v>97</v>
      </c>
      <c r="D18" s="87" t="s">
        <v>632</v>
      </c>
      <c r="E18" s="87"/>
      <c r="F18" s="87">
        <v>3</v>
      </c>
      <c r="G18" s="87"/>
      <c r="H18" s="462" t="s">
        <v>641</v>
      </c>
      <c r="I18" s="87" t="s">
        <v>670</v>
      </c>
      <c r="J18" s="87"/>
      <c r="K18" s="87" t="s">
        <v>301</v>
      </c>
    </row>
    <row r="19" spans="2:15" x14ac:dyDescent="0.2">
      <c r="B19" s="106"/>
      <c r="C19" s="106"/>
      <c r="D19" s="106"/>
      <c r="E19" s="106"/>
      <c r="F19" s="106"/>
      <c r="G19" s="106"/>
      <c r="H19" s="464"/>
      <c r="I19" s="106"/>
      <c r="J19" s="106"/>
      <c r="K19" s="106" t="s">
        <v>429</v>
      </c>
      <c r="M19" s="417">
        <v>1000</v>
      </c>
      <c r="N19" s="3">
        <v>1</v>
      </c>
      <c r="O19" s="3">
        <f t="shared" ref="O19:O30" si="0">$M$31*N19/$N$31</f>
        <v>1000</v>
      </c>
    </row>
    <row r="20" spans="2:15" x14ac:dyDescent="0.2">
      <c r="B20" s="87" t="s">
        <v>689</v>
      </c>
      <c r="C20" s="87" t="s">
        <v>66</v>
      </c>
      <c r="D20" s="87" t="s">
        <v>675</v>
      </c>
      <c r="E20" s="87"/>
      <c r="F20" s="87">
        <v>1</v>
      </c>
      <c r="G20" s="87"/>
      <c r="H20" s="462" t="s">
        <v>641</v>
      </c>
      <c r="I20" s="87" t="s">
        <v>670</v>
      </c>
      <c r="J20" s="87"/>
      <c r="K20" s="87" t="s">
        <v>301</v>
      </c>
      <c r="M20" s="417">
        <v>1000</v>
      </c>
      <c r="N20" s="3">
        <v>2</v>
      </c>
      <c r="O20" s="3">
        <f t="shared" si="0"/>
        <v>2000</v>
      </c>
    </row>
    <row r="21" spans="2:15" x14ac:dyDescent="0.2">
      <c r="B21" s="87" t="s">
        <v>690</v>
      </c>
      <c r="C21" s="87" t="s">
        <v>65</v>
      </c>
      <c r="D21" s="87" t="s">
        <v>675</v>
      </c>
      <c r="E21" s="87"/>
      <c r="F21" s="87">
        <v>2</v>
      </c>
      <c r="G21" s="87"/>
      <c r="H21" s="462" t="s">
        <v>641</v>
      </c>
      <c r="I21" s="87" t="s">
        <v>670</v>
      </c>
      <c r="J21" s="87"/>
      <c r="K21" s="87" t="s">
        <v>301</v>
      </c>
      <c r="M21" s="417">
        <v>1000</v>
      </c>
      <c r="N21" s="3">
        <v>3</v>
      </c>
      <c r="O21" s="3">
        <f t="shared" si="0"/>
        <v>3000</v>
      </c>
    </row>
    <row r="22" spans="2:15" x14ac:dyDescent="0.2">
      <c r="B22" s="87" t="s">
        <v>691</v>
      </c>
      <c r="C22" s="87" t="s">
        <v>93</v>
      </c>
      <c r="D22" s="87" t="s">
        <v>673</v>
      </c>
      <c r="E22" s="87"/>
      <c r="F22" s="87">
        <v>1</v>
      </c>
      <c r="G22" s="87"/>
      <c r="H22" s="462" t="s">
        <v>642</v>
      </c>
      <c r="I22" s="87" t="s">
        <v>670</v>
      </c>
      <c r="J22" s="87"/>
      <c r="K22" s="87" t="s">
        <v>301</v>
      </c>
      <c r="M22" s="417">
        <v>1000</v>
      </c>
      <c r="N22" s="3">
        <v>4</v>
      </c>
      <c r="O22" s="3">
        <f t="shared" si="0"/>
        <v>4000</v>
      </c>
    </row>
    <row r="23" spans="2:15" x14ac:dyDescent="0.2">
      <c r="B23" s="87" t="s">
        <v>692</v>
      </c>
      <c r="C23" s="88" t="s">
        <v>106</v>
      </c>
      <c r="D23" s="88"/>
      <c r="E23" s="87"/>
      <c r="F23" s="87">
        <v>1</v>
      </c>
      <c r="G23" s="87"/>
      <c r="H23" s="462" t="s">
        <v>642</v>
      </c>
      <c r="I23" s="87" t="s">
        <v>670</v>
      </c>
      <c r="J23" s="87"/>
      <c r="K23" s="87" t="s">
        <v>301</v>
      </c>
      <c r="M23" s="417">
        <v>1000</v>
      </c>
      <c r="N23" s="3">
        <v>5</v>
      </c>
      <c r="O23" s="3">
        <f t="shared" si="0"/>
        <v>5000</v>
      </c>
    </row>
    <row r="24" spans="2:15" x14ac:dyDescent="0.2">
      <c r="B24" s="99" t="s">
        <v>627</v>
      </c>
      <c r="C24" s="99" t="s">
        <v>627</v>
      </c>
      <c r="D24" s="99"/>
      <c r="E24" s="99"/>
      <c r="F24" s="99"/>
      <c r="G24" s="99"/>
      <c r="H24" s="465"/>
      <c r="I24" s="99"/>
      <c r="J24" s="99"/>
      <c r="K24" s="99" t="s">
        <v>424</v>
      </c>
      <c r="M24" s="417">
        <v>1000</v>
      </c>
      <c r="N24" s="3">
        <v>6</v>
      </c>
      <c r="O24" s="3">
        <f t="shared" si="0"/>
        <v>6000</v>
      </c>
    </row>
    <row r="25" spans="2:15" x14ac:dyDescent="0.2">
      <c r="B25" s="98" t="s">
        <v>628</v>
      </c>
      <c r="C25" s="98" t="s">
        <v>628</v>
      </c>
      <c r="D25" s="98"/>
      <c r="E25" s="98"/>
      <c r="F25" s="98"/>
      <c r="G25" s="98"/>
      <c r="H25" s="466"/>
      <c r="I25" s="98"/>
      <c r="J25" s="98"/>
      <c r="K25" s="98" t="s">
        <v>424</v>
      </c>
      <c r="M25" s="417">
        <v>1000</v>
      </c>
      <c r="N25" s="3">
        <v>7</v>
      </c>
      <c r="O25" s="3">
        <f t="shared" si="0"/>
        <v>7000</v>
      </c>
    </row>
    <row r="26" spans="2:15" x14ac:dyDescent="0.2">
      <c r="B26" s="95" t="s">
        <v>629</v>
      </c>
      <c r="C26" s="95" t="s">
        <v>629</v>
      </c>
      <c r="D26" s="95"/>
      <c r="E26" s="95"/>
      <c r="F26" s="95"/>
      <c r="G26" s="95"/>
      <c r="H26" s="467"/>
      <c r="I26" s="95"/>
      <c r="J26" s="95"/>
      <c r="K26" s="95" t="s">
        <v>424</v>
      </c>
      <c r="M26" s="417">
        <v>1000</v>
      </c>
      <c r="N26" s="3">
        <v>8</v>
      </c>
      <c r="O26" s="3">
        <f t="shared" si="0"/>
        <v>8000</v>
      </c>
    </row>
    <row r="27" spans="2:15" x14ac:dyDescent="0.2">
      <c r="B27" s="96" t="s">
        <v>630</v>
      </c>
      <c r="C27" s="97" t="s">
        <v>630</v>
      </c>
      <c r="D27" s="97"/>
      <c r="E27" s="96"/>
      <c r="F27" s="96"/>
      <c r="G27" s="96"/>
      <c r="H27" s="468"/>
      <c r="I27" s="96"/>
      <c r="J27" s="96"/>
      <c r="K27" s="96" t="s">
        <v>424</v>
      </c>
      <c r="M27" s="417">
        <v>1000</v>
      </c>
      <c r="N27" s="3">
        <v>9</v>
      </c>
      <c r="O27" s="3">
        <f t="shared" si="0"/>
        <v>9000</v>
      </c>
    </row>
    <row r="28" spans="2:15" x14ac:dyDescent="0.2">
      <c r="B28" s="149"/>
      <c r="C28" s="149"/>
      <c r="D28" s="149"/>
      <c r="E28" s="149"/>
      <c r="F28" s="149"/>
      <c r="G28" s="149"/>
      <c r="H28" s="469"/>
      <c r="I28" s="149"/>
      <c r="J28" s="149"/>
      <c r="K28" s="149" t="s">
        <v>435</v>
      </c>
      <c r="M28" s="417">
        <v>1000</v>
      </c>
      <c r="N28" s="3">
        <v>10</v>
      </c>
      <c r="O28" s="3">
        <f t="shared" si="0"/>
        <v>10000</v>
      </c>
    </row>
    <row r="29" spans="2:15" x14ac:dyDescent="0.2">
      <c r="B29" s="149"/>
      <c r="C29" s="149"/>
      <c r="D29" s="149"/>
      <c r="E29" s="149"/>
      <c r="F29" s="149"/>
      <c r="G29" s="149"/>
      <c r="H29" s="469"/>
      <c r="I29" s="149"/>
      <c r="J29" s="149"/>
      <c r="K29" s="149" t="s">
        <v>435</v>
      </c>
      <c r="M29" s="417">
        <v>1000</v>
      </c>
      <c r="N29" s="3">
        <v>11</v>
      </c>
      <c r="O29" s="3">
        <f t="shared" si="0"/>
        <v>11000</v>
      </c>
    </row>
    <row r="30" spans="2:15" x14ac:dyDescent="0.2">
      <c r="B30" s="150" t="s">
        <v>674</v>
      </c>
      <c r="C30" s="160" t="s">
        <v>674</v>
      </c>
      <c r="D30" s="160"/>
      <c r="E30" s="150"/>
      <c r="F30" s="150"/>
      <c r="G30" s="150"/>
      <c r="H30" s="470"/>
      <c r="I30" s="150"/>
      <c r="J30" s="150"/>
      <c r="K30" s="150" t="s">
        <v>424</v>
      </c>
      <c r="M30" s="417">
        <v>1000</v>
      </c>
      <c r="N30" s="3">
        <v>12</v>
      </c>
      <c r="O30" s="3">
        <f t="shared" si="0"/>
        <v>12000</v>
      </c>
    </row>
    <row r="31" spans="2:15" x14ac:dyDescent="0.2">
      <c r="B31" s="99" t="s">
        <v>631</v>
      </c>
      <c r="C31" s="99" t="s">
        <v>631</v>
      </c>
      <c r="D31" s="99"/>
      <c r="E31" s="99"/>
      <c r="F31" s="99"/>
      <c r="G31" s="99"/>
      <c r="H31" s="465"/>
      <c r="I31" s="99"/>
      <c r="J31" s="99"/>
      <c r="K31" s="99" t="s">
        <v>424</v>
      </c>
      <c r="M31" s="417">
        <f>SUM(M19:M30)</f>
        <v>12000</v>
      </c>
      <c r="N31" s="3">
        <f>COUNTA(N19:N30)</f>
        <v>12</v>
      </c>
    </row>
    <row r="32" spans="2:15" x14ac:dyDescent="0.2">
      <c r="B32" s="86"/>
      <c r="C32" s="86"/>
      <c r="D32" s="86"/>
      <c r="E32" s="86"/>
      <c r="F32" s="86"/>
      <c r="G32" s="86"/>
      <c r="H32" s="471"/>
      <c r="I32" s="86"/>
      <c r="J32" s="86"/>
      <c r="K32" s="86" t="s">
        <v>435</v>
      </c>
    </row>
    <row r="33" spans="2:11" x14ac:dyDescent="0.2">
      <c r="B33" s="151"/>
      <c r="C33" s="151"/>
      <c r="D33" s="151"/>
      <c r="E33" s="151"/>
      <c r="F33" s="151"/>
      <c r="G33" s="151"/>
      <c r="H33" s="472"/>
      <c r="I33" s="151"/>
      <c r="J33" s="151"/>
      <c r="K33" s="151" t="s">
        <v>435</v>
      </c>
    </row>
    <row r="34" spans="2:11" x14ac:dyDescent="0.2">
      <c r="B34" s="98" t="s">
        <v>632</v>
      </c>
      <c r="C34" s="98" t="s">
        <v>632</v>
      </c>
      <c r="D34" s="98"/>
      <c r="E34" s="98"/>
      <c r="F34" s="98"/>
      <c r="G34" s="98"/>
      <c r="H34" s="466"/>
      <c r="I34" s="98"/>
      <c r="J34" s="98"/>
      <c r="K34" s="98" t="s">
        <v>424</v>
      </c>
    </row>
    <row r="35" spans="2:11" x14ac:dyDescent="0.2">
      <c r="B35" s="151"/>
      <c r="C35" s="151"/>
      <c r="D35" s="151"/>
      <c r="E35" s="151"/>
      <c r="F35" s="151"/>
      <c r="G35" s="151"/>
      <c r="H35" s="472"/>
      <c r="I35" s="151"/>
      <c r="J35" s="151"/>
      <c r="K35" s="151" t="s">
        <v>435</v>
      </c>
    </row>
    <row r="36" spans="2:11" x14ac:dyDescent="0.2">
      <c r="B36" s="86"/>
      <c r="C36" s="86"/>
      <c r="D36" s="86"/>
      <c r="E36" s="86"/>
      <c r="F36" s="86"/>
      <c r="G36" s="86"/>
      <c r="H36" s="471"/>
      <c r="I36" s="86"/>
      <c r="J36" s="86"/>
      <c r="K36" s="86" t="s">
        <v>435</v>
      </c>
    </row>
    <row r="37" spans="2:11" x14ac:dyDescent="0.2">
      <c r="B37" s="95" t="s">
        <v>633</v>
      </c>
      <c r="C37" s="95" t="s">
        <v>633</v>
      </c>
      <c r="D37" s="95"/>
      <c r="E37" s="95"/>
      <c r="F37" s="95"/>
      <c r="G37" s="95"/>
      <c r="H37" s="467"/>
      <c r="I37" s="95"/>
      <c r="J37" s="95"/>
      <c r="K37" s="95" t="s">
        <v>424</v>
      </c>
    </row>
    <row r="38" spans="2:11" x14ac:dyDescent="0.2">
      <c r="B38" s="96" t="s">
        <v>634</v>
      </c>
      <c r="C38" s="97" t="s">
        <v>634</v>
      </c>
      <c r="D38" s="97"/>
      <c r="E38" s="96"/>
      <c r="F38" s="96"/>
      <c r="G38" s="96"/>
      <c r="H38" s="468"/>
      <c r="I38" s="96"/>
      <c r="J38" s="96"/>
      <c r="K38" s="96" t="s">
        <v>424</v>
      </c>
    </row>
    <row r="39" spans="2:11" x14ac:dyDescent="0.2">
      <c r="B39" s="86"/>
      <c r="C39" s="86"/>
      <c r="D39" s="86"/>
      <c r="E39" s="86"/>
      <c r="F39" s="86"/>
      <c r="G39" s="86"/>
      <c r="H39" s="471"/>
      <c r="I39" s="86"/>
      <c r="J39" s="86"/>
      <c r="K39" s="86" t="s">
        <v>435</v>
      </c>
    </row>
    <row r="40" spans="2:11" x14ac:dyDescent="0.2">
      <c r="B40" s="148"/>
      <c r="C40" s="148"/>
      <c r="D40" s="148"/>
      <c r="E40" s="148"/>
      <c r="F40" s="148"/>
      <c r="G40" s="148"/>
      <c r="H40" s="473"/>
      <c r="I40" s="148"/>
      <c r="J40" s="148"/>
      <c r="K40" s="148" t="s">
        <v>435</v>
      </c>
    </row>
    <row r="41" spans="2:11" x14ac:dyDescent="0.2">
      <c r="B41" s="99" t="s">
        <v>635</v>
      </c>
      <c r="C41" s="99" t="s">
        <v>635</v>
      </c>
      <c r="D41" s="99"/>
      <c r="E41" s="99"/>
      <c r="F41" s="99"/>
      <c r="G41" s="99"/>
      <c r="H41" s="465"/>
      <c r="I41" s="99"/>
      <c r="J41" s="99"/>
      <c r="K41" s="99" t="s">
        <v>424</v>
      </c>
    </row>
    <row r="42" spans="2:11" x14ac:dyDescent="0.2">
      <c r="B42" s="100" t="s">
        <v>636</v>
      </c>
      <c r="C42" s="100" t="s">
        <v>636</v>
      </c>
      <c r="D42" s="100"/>
      <c r="E42" s="100"/>
      <c r="F42" s="100"/>
      <c r="G42" s="100"/>
      <c r="H42" s="474"/>
      <c r="I42" s="100"/>
      <c r="J42" s="100"/>
      <c r="K42" s="100" t="s">
        <v>424</v>
      </c>
    </row>
    <row r="43" spans="2:11" x14ac:dyDescent="0.2">
      <c r="B43" s="100" t="s">
        <v>675</v>
      </c>
      <c r="C43" s="100" t="s">
        <v>675</v>
      </c>
      <c r="D43" s="100"/>
      <c r="E43" s="100"/>
      <c r="F43" s="100"/>
      <c r="G43" s="100"/>
      <c r="H43" s="474"/>
      <c r="I43" s="100"/>
      <c r="J43" s="100"/>
      <c r="K43" s="100" t="s">
        <v>424</v>
      </c>
    </row>
    <row r="44" spans="2:11" x14ac:dyDescent="0.2">
      <c r="B44" s="158" t="s">
        <v>637</v>
      </c>
      <c r="C44" s="161" t="s">
        <v>637</v>
      </c>
      <c r="D44" s="161"/>
      <c r="E44" s="158"/>
      <c r="F44" s="158"/>
      <c r="G44" s="158"/>
      <c r="H44" s="475"/>
      <c r="I44" s="158"/>
      <c r="J44" s="158"/>
      <c r="K44" s="158" t="s">
        <v>424</v>
      </c>
    </row>
    <row r="45" spans="2:11" x14ac:dyDescent="0.2">
      <c r="B45" s="153"/>
      <c r="C45" s="153"/>
      <c r="D45" s="153"/>
      <c r="E45" s="153"/>
      <c r="F45" s="153"/>
      <c r="G45" s="153"/>
      <c r="H45" s="476"/>
      <c r="I45" s="153"/>
      <c r="J45" s="153"/>
      <c r="K45" s="153" t="s">
        <v>435</v>
      </c>
    </row>
    <row r="46" spans="2:11" x14ac:dyDescent="0.2">
      <c r="B46" s="153"/>
      <c r="C46" s="153"/>
      <c r="D46" s="153"/>
      <c r="E46" s="153"/>
      <c r="F46" s="153"/>
      <c r="G46" s="153"/>
      <c r="H46" s="476"/>
      <c r="I46" s="153"/>
      <c r="J46" s="153"/>
      <c r="K46" s="153" t="s">
        <v>435</v>
      </c>
    </row>
    <row r="47" spans="2:11" x14ac:dyDescent="0.2">
      <c r="B47" s="101" t="s">
        <v>638</v>
      </c>
      <c r="C47" s="101" t="s">
        <v>638</v>
      </c>
      <c r="D47" s="101"/>
      <c r="E47" s="101"/>
      <c r="F47" s="101"/>
      <c r="G47" s="101"/>
      <c r="H47" s="477"/>
      <c r="I47" s="101"/>
      <c r="J47" s="101"/>
      <c r="K47" s="101" t="s">
        <v>424</v>
      </c>
    </row>
    <row r="48" spans="2:11" x14ac:dyDescent="0.2">
      <c r="B48" s="95" t="s">
        <v>639</v>
      </c>
      <c r="C48" s="95" t="s">
        <v>639</v>
      </c>
      <c r="D48" s="95"/>
      <c r="E48" s="95"/>
      <c r="F48" s="95"/>
      <c r="G48" s="95"/>
      <c r="H48" s="467"/>
      <c r="I48" s="95"/>
      <c r="J48" s="95"/>
      <c r="K48" s="95" t="s">
        <v>424</v>
      </c>
    </row>
    <row r="49" spans="1:11" x14ac:dyDescent="0.2">
      <c r="A49" s="416"/>
      <c r="B49" s="413" t="s">
        <v>640</v>
      </c>
      <c r="C49" s="413" t="s">
        <v>640</v>
      </c>
      <c r="D49" s="413"/>
      <c r="E49" s="413"/>
      <c r="F49" s="413"/>
      <c r="G49" s="413"/>
      <c r="H49" s="478"/>
      <c r="I49" s="413"/>
      <c r="J49" s="413"/>
      <c r="K49" s="413" t="s">
        <v>427</v>
      </c>
    </row>
    <row r="50" spans="1:11" x14ac:dyDescent="0.2">
      <c r="A50" s="416"/>
      <c r="B50" s="156" t="s">
        <v>670</v>
      </c>
      <c r="C50" s="156" t="s">
        <v>670</v>
      </c>
      <c r="D50" s="156"/>
      <c r="E50" s="156"/>
      <c r="F50" s="156"/>
      <c r="G50" s="156"/>
      <c r="H50" s="479"/>
      <c r="I50" s="156"/>
      <c r="J50" s="156"/>
      <c r="K50" s="156" t="s">
        <v>607</v>
      </c>
    </row>
    <row r="51" spans="1:11" x14ac:dyDescent="0.2">
      <c r="A51" s="416"/>
      <c r="B51" s="413" t="s">
        <v>671</v>
      </c>
      <c r="C51" s="413" t="s">
        <v>671</v>
      </c>
      <c r="D51" s="413"/>
      <c r="E51" s="413"/>
      <c r="F51" s="413"/>
      <c r="G51" s="413"/>
      <c r="H51" s="478"/>
      <c r="I51" s="413"/>
      <c r="J51" s="413"/>
      <c r="K51" s="413" t="s">
        <v>607</v>
      </c>
    </row>
    <row r="52" spans="1:11" x14ac:dyDescent="0.2">
      <c r="A52" s="416"/>
      <c r="B52" s="413" t="s">
        <v>672</v>
      </c>
      <c r="C52" s="413" t="s">
        <v>672</v>
      </c>
      <c r="D52" s="413"/>
      <c r="E52" s="413"/>
      <c r="F52" s="413"/>
      <c r="G52" s="413"/>
      <c r="H52" s="478"/>
      <c r="I52" s="413"/>
      <c r="J52" s="413"/>
      <c r="K52" s="413" t="s">
        <v>607</v>
      </c>
    </row>
    <row r="53" spans="1:11" x14ac:dyDescent="0.2">
      <c r="B53" s="412" t="s">
        <v>641</v>
      </c>
      <c r="C53" s="412" t="s">
        <v>641</v>
      </c>
      <c r="D53" s="412"/>
      <c r="E53" s="412"/>
      <c r="F53" s="412"/>
      <c r="G53" s="412"/>
      <c r="H53" s="480"/>
      <c r="I53" s="412"/>
      <c r="J53" s="412"/>
      <c r="K53" s="412" t="s">
        <v>426</v>
      </c>
    </row>
    <row r="54" spans="1:11" x14ac:dyDescent="0.2">
      <c r="B54" s="85" t="s">
        <v>642</v>
      </c>
      <c r="C54" s="85" t="s">
        <v>642</v>
      </c>
      <c r="D54" s="85"/>
      <c r="E54" s="85"/>
      <c r="F54" s="85"/>
      <c r="G54" s="85"/>
      <c r="H54" s="481"/>
      <c r="I54" s="85"/>
      <c r="J54" s="85"/>
      <c r="K54" s="85" t="s">
        <v>426</v>
      </c>
    </row>
    <row r="55" spans="1:11" x14ac:dyDescent="0.2">
      <c r="B55" s="85" t="s">
        <v>643</v>
      </c>
      <c r="C55" s="85" t="s">
        <v>643</v>
      </c>
      <c r="D55" s="85"/>
      <c r="E55" s="85"/>
      <c r="F55" s="85"/>
      <c r="G55" s="85"/>
      <c r="H55" s="481"/>
      <c r="I55" s="85"/>
      <c r="J55" s="85"/>
      <c r="K55" s="85" t="s">
        <v>426</v>
      </c>
    </row>
    <row r="56" spans="1:11" x14ac:dyDescent="0.2">
      <c r="B56" s="85" t="s">
        <v>644</v>
      </c>
      <c r="C56" s="85" t="s">
        <v>644</v>
      </c>
      <c r="D56" s="85"/>
      <c r="E56" s="85"/>
      <c r="F56" s="85"/>
      <c r="G56" s="85"/>
      <c r="H56" s="481"/>
      <c r="I56" s="85"/>
      <c r="J56" s="85"/>
      <c r="K56" s="85" t="s">
        <v>426</v>
      </c>
    </row>
    <row r="57" spans="1:11" x14ac:dyDescent="0.2">
      <c r="B57" s="85" t="s">
        <v>645</v>
      </c>
      <c r="C57" s="85" t="s">
        <v>645</v>
      </c>
      <c r="D57" s="85"/>
      <c r="E57" s="85"/>
      <c r="F57" s="85"/>
      <c r="G57" s="85"/>
      <c r="H57" s="481"/>
      <c r="I57" s="85"/>
      <c r="J57" s="85"/>
      <c r="K57" s="85" t="s">
        <v>426</v>
      </c>
    </row>
    <row r="58" spans="1:11" x14ac:dyDescent="0.2">
      <c r="B58" s="154" t="s">
        <v>646</v>
      </c>
      <c r="C58" s="154" t="s">
        <v>646</v>
      </c>
      <c r="D58" s="154"/>
      <c r="E58" s="154"/>
      <c r="F58" s="154"/>
      <c r="G58" s="154"/>
      <c r="H58" s="482"/>
      <c r="I58" s="154"/>
      <c r="J58" s="154"/>
      <c r="K58" s="154" t="s">
        <v>608</v>
      </c>
    </row>
    <row r="59" spans="1:11" x14ac:dyDescent="0.2">
      <c r="B59" s="154" t="s">
        <v>647</v>
      </c>
      <c r="C59" s="154" t="s">
        <v>647</v>
      </c>
      <c r="D59" s="154"/>
      <c r="E59" s="154"/>
      <c r="F59" s="154"/>
      <c r="G59" s="154"/>
      <c r="H59" s="482"/>
      <c r="I59" s="154"/>
      <c r="J59" s="154"/>
      <c r="K59" s="154" t="s">
        <v>426</v>
      </c>
    </row>
    <row r="60" spans="1:11" x14ac:dyDescent="0.2">
      <c r="B60" s="152" t="s">
        <v>648</v>
      </c>
      <c r="C60" s="152" t="s">
        <v>648</v>
      </c>
      <c r="D60" s="152"/>
      <c r="E60" s="152"/>
      <c r="F60" s="152"/>
      <c r="G60" s="152"/>
      <c r="H60" s="483"/>
      <c r="I60" s="152"/>
      <c r="J60" s="152"/>
      <c r="K60" s="152" t="s">
        <v>426</v>
      </c>
    </row>
    <row r="61" spans="1:11" x14ac:dyDescent="0.2">
      <c r="B61" s="159" t="s">
        <v>649</v>
      </c>
      <c r="C61" s="159">
        <v>1</v>
      </c>
      <c r="D61" s="159"/>
      <c r="E61" s="159"/>
      <c r="F61" s="159"/>
      <c r="G61" s="159"/>
      <c r="H61" s="484"/>
      <c r="I61" s="159"/>
      <c r="J61" s="159"/>
      <c r="K61" s="159" t="s">
        <v>425</v>
      </c>
    </row>
    <row r="62" spans="1:11" x14ac:dyDescent="0.2">
      <c r="B62" s="157" t="s">
        <v>650</v>
      </c>
      <c r="C62" s="157">
        <v>2</v>
      </c>
      <c r="D62" s="157"/>
      <c r="E62" s="157"/>
      <c r="F62" s="157"/>
      <c r="G62" s="157"/>
      <c r="H62" s="485"/>
      <c r="I62" s="157"/>
      <c r="J62" s="157"/>
      <c r="K62" s="157" t="s">
        <v>425</v>
      </c>
    </row>
    <row r="63" spans="1:11" x14ac:dyDescent="0.2">
      <c r="B63" s="157" t="s">
        <v>651</v>
      </c>
      <c r="C63" s="157">
        <v>3</v>
      </c>
      <c r="D63" s="157"/>
      <c r="E63" s="157"/>
      <c r="F63" s="157"/>
      <c r="G63" s="157"/>
      <c r="H63" s="485"/>
      <c r="I63" s="157"/>
      <c r="J63" s="157"/>
      <c r="K63" s="157" t="s">
        <v>425</v>
      </c>
    </row>
    <row r="64" spans="1:11" x14ac:dyDescent="0.2">
      <c r="B64" s="419" t="s">
        <v>652</v>
      </c>
      <c r="C64" s="419">
        <v>4</v>
      </c>
      <c r="D64" s="419"/>
      <c r="E64" s="419"/>
      <c r="F64" s="419"/>
      <c r="G64" s="419"/>
      <c r="H64" s="486"/>
      <c r="I64" s="419"/>
      <c r="J64" s="419"/>
      <c r="K64" s="419" t="s">
        <v>425</v>
      </c>
    </row>
    <row r="65" spans="2:11" x14ac:dyDescent="0.2">
      <c r="B65" s="420" t="s">
        <v>653</v>
      </c>
      <c r="C65" s="420">
        <v>5</v>
      </c>
      <c r="D65" s="420"/>
      <c r="E65" s="420"/>
      <c r="F65" s="420"/>
      <c r="G65" s="420"/>
      <c r="H65" s="487"/>
      <c r="I65" s="420"/>
      <c r="J65" s="420"/>
      <c r="K65" s="420" t="s">
        <v>425</v>
      </c>
    </row>
    <row r="66" spans="2:11" x14ac:dyDescent="0.2">
      <c r="B66" s="414" t="s">
        <v>655</v>
      </c>
      <c r="C66" s="415" t="s">
        <v>599</v>
      </c>
      <c r="D66" s="414"/>
      <c r="E66" s="414"/>
      <c r="F66" s="414">
        <v>4</v>
      </c>
      <c r="G66" s="414"/>
      <c r="H66" s="488" t="s">
        <v>645</v>
      </c>
      <c r="I66" s="414" t="s">
        <v>671</v>
      </c>
      <c r="J66" s="414"/>
      <c r="K66" s="414" t="s">
        <v>301</v>
      </c>
    </row>
    <row r="67" spans="2:11" x14ac:dyDescent="0.2">
      <c r="B67" s="89" t="s">
        <v>654</v>
      </c>
      <c r="C67" s="90" t="s">
        <v>107</v>
      </c>
      <c r="D67" s="90"/>
      <c r="E67" s="89"/>
      <c r="F67" s="89">
        <v>4</v>
      </c>
      <c r="G67" s="89"/>
      <c r="H67" s="461" t="s">
        <v>648</v>
      </c>
      <c r="I67" s="89" t="s">
        <v>671</v>
      </c>
      <c r="J67" s="89" t="s">
        <v>646</v>
      </c>
      <c r="K67" s="89" t="s">
        <v>301</v>
      </c>
    </row>
    <row r="68" spans="2:11" x14ac:dyDescent="0.2">
      <c r="B68" s="93" t="s">
        <v>656</v>
      </c>
      <c r="C68" s="94" t="s">
        <v>108</v>
      </c>
      <c r="D68" s="94"/>
      <c r="E68" s="93"/>
      <c r="F68" s="93">
        <v>4</v>
      </c>
      <c r="G68" s="93"/>
      <c r="H68" s="463" t="s">
        <v>648</v>
      </c>
      <c r="I68" s="93" t="s">
        <v>671</v>
      </c>
      <c r="J68" s="93" t="s">
        <v>646</v>
      </c>
      <c r="K68" s="93" t="s">
        <v>301</v>
      </c>
    </row>
    <row r="69" spans="2:11" x14ac:dyDescent="0.2">
      <c r="B69" s="102" t="s">
        <v>657</v>
      </c>
      <c r="C69" s="103" t="s">
        <v>498</v>
      </c>
      <c r="D69" s="103"/>
      <c r="E69" s="102"/>
      <c r="F69" s="93">
        <v>4</v>
      </c>
      <c r="G69" s="102"/>
      <c r="H69" s="463" t="s">
        <v>648</v>
      </c>
      <c r="I69" s="102" t="s">
        <v>671</v>
      </c>
      <c r="J69" s="102" t="s">
        <v>646</v>
      </c>
      <c r="K69" s="93" t="s">
        <v>301</v>
      </c>
    </row>
    <row r="70" spans="2:11" x14ac:dyDescent="0.2">
      <c r="B70" s="87" t="s">
        <v>658</v>
      </c>
      <c r="C70" s="87" t="s">
        <v>54</v>
      </c>
      <c r="D70" s="87"/>
      <c r="E70" s="87"/>
      <c r="F70" s="87">
        <v>1</v>
      </c>
      <c r="G70" s="87"/>
      <c r="H70" s="462" t="s">
        <v>647</v>
      </c>
      <c r="I70" s="87" t="s">
        <v>670</v>
      </c>
      <c r="J70" s="87" t="s">
        <v>646</v>
      </c>
      <c r="K70" s="87" t="s">
        <v>301</v>
      </c>
    </row>
    <row r="71" spans="2:11" x14ac:dyDescent="0.2">
      <c r="B71" s="89" t="s">
        <v>659</v>
      </c>
      <c r="C71" s="90" t="s">
        <v>112</v>
      </c>
      <c r="D71" s="90"/>
      <c r="E71" s="89"/>
      <c r="F71" s="89">
        <v>4</v>
      </c>
      <c r="G71" s="89"/>
      <c r="H71" s="461" t="s">
        <v>648</v>
      </c>
      <c r="I71" s="89" t="s">
        <v>671</v>
      </c>
      <c r="J71" s="89" t="s">
        <v>646</v>
      </c>
      <c r="K71" s="89" t="s">
        <v>301</v>
      </c>
    </row>
    <row r="72" spans="2:11" x14ac:dyDescent="0.2">
      <c r="B72" s="91" t="s">
        <v>660</v>
      </c>
      <c r="C72" s="91" t="s">
        <v>53</v>
      </c>
      <c r="D72" s="91"/>
      <c r="E72" s="91"/>
      <c r="F72" s="91">
        <v>1</v>
      </c>
      <c r="G72" s="91"/>
      <c r="H72" s="489" t="s">
        <v>647</v>
      </c>
      <c r="I72" s="91" t="s">
        <v>670</v>
      </c>
      <c r="J72" s="91" t="s">
        <v>646</v>
      </c>
      <c r="K72" s="91" t="s">
        <v>301</v>
      </c>
    </row>
    <row r="73" spans="2:11" x14ac:dyDescent="0.2">
      <c r="B73" s="91" t="s">
        <v>661</v>
      </c>
      <c r="C73" s="92" t="s">
        <v>111</v>
      </c>
      <c r="D73" s="92"/>
      <c r="E73" s="91"/>
      <c r="F73" s="91">
        <v>4</v>
      </c>
      <c r="G73" s="91"/>
      <c r="H73" s="489" t="s">
        <v>648</v>
      </c>
      <c r="I73" s="91" t="s">
        <v>671</v>
      </c>
      <c r="J73" s="91" t="s">
        <v>646</v>
      </c>
      <c r="K73" s="91" t="s">
        <v>301</v>
      </c>
    </row>
    <row r="74" spans="2:11" x14ac:dyDescent="0.2">
      <c r="B74" s="102" t="s">
        <v>662</v>
      </c>
      <c r="C74" s="102" t="s">
        <v>52</v>
      </c>
      <c r="D74" s="102"/>
      <c r="E74" s="102"/>
      <c r="F74" s="102">
        <v>1</v>
      </c>
      <c r="G74" s="102"/>
      <c r="H74" s="490" t="s">
        <v>647</v>
      </c>
      <c r="I74" s="102" t="s">
        <v>670</v>
      </c>
      <c r="J74" s="102" t="s">
        <v>646</v>
      </c>
      <c r="K74" s="102" t="s">
        <v>301</v>
      </c>
    </row>
    <row r="75" spans="2:11" x14ac:dyDescent="0.2">
      <c r="B75" s="87" t="s">
        <v>663</v>
      </c>
      <c r="C75" s="88" t="s">
        <v>110</v>
      </c>
      <c r="D75" s="88"/>
      <c r="E75" s="87"/>
      <c r="F75" s="87">
        <v>4</v>
      </c>
      <c r="G75" s="87"/>
      <c r="H75" s="462" t="s">
        <v>648</v>
      </c>
      <c r="I75" s="87" t="s">
        <v>671</v>
      </c>
      <c r="J75" s="87" t="s">
        <v>646</v>
      </c>
      <c r="K75" s="87" t="s">
        <v>301</v>
      </c>
    </row>
    <row r="76" spans="2:11" x14ac:dyDescent="0.2">
      <c r="B76" s="87" t="s">
        <v>664</v>
      </c>
      <c r="C76" s="87" t="s">
        <v>57</v>
      </c>
      <c r="D76" s="87"/>
      <c r="E76" s="87"/>
      <c r="F76" s="87">
        <v>1</v>
      </c>
      <c r="G76" s="87"/>
      <c r="H76" s="462" t="s">
        <v>647</v>
      </c>
      <c r="I76" s="87" t="s">
        <v>670</v>
      </c>
      <c r="J76" s="87" t="s">
        <v>646</v>
      </c>
      <c r="K76" s="87" t="s">
        <v>301</v>
      </c>
    </row>
    <row r="77" spans="2:11" x14ac:dyDescent="0.2">
      <c r="B77" s="89" t="s">
        <v>665</v>
      </c>
      <c r="C77" s="90" t="s">
        <v>113</v>
      </c>
      <c r="D77" s="90"/>
      <c r="E77" s="89"/>
      <c r="F77" s="89">
        <v>4</v>
      </c>
      <c r="G77" s="89"/>
      <c r="H77" s="461" t="s">
        <v>648</v>
      </c>
      <c r="I77" s="89" t="s">
        <v>671</v>
      </c>
      <c r="J77" s="89" t="s">
        <v>646</v>
      </c>
      <c r="K77" s="89" t="s">
        <v>301</v>
      </c>
    </row>
    <row r="78" spans="2:11" x14ac:dyDescent="0.2">
      <c r="B78" s="91" t="s">
        <v>666</v>
      </c>
      <c r="C78" s="91" t="s">
        <v>48</v>
      </c>
      <c r="D78" s="91"/>
      <c r="E78" s="91"/>
      <c r="F78" s="91">
        <v>1</v>
      </c>
      <c r="G78" s="91"/>
      <c r="H78" s="489" t="s">
        <v>647</v>
      </c>
      <c r="I78" s="91" t="s">
        <v>670</v>
      </c>
      <c r="J78" s="91" t="s">
        <v>646</v>
      </c>
      <c r="K78" s="91" t="s">
        <v>301</v>
      </c>
    </row>
    <row r="79" spans="2:11" x14ac:dyDescent="0.2">
      <c r="B79" s="91" t="s">
        <v>667</v>
      </c>
      <c r="C79" s="92" t="s">
        <v>109</v>
      </c>
      <c r="D79" s="92"/>
      <c r="E79" s="91"/>
      <c r="F79" s="91">
        <v>4</v>
      </c>
      <c r="G79" s="91"/>
      <c r="H79" s="489" t="s">
        <v>648</v>
      </c>
      <c r="I79" s="91" t="s">
        <v>671</v>
      </c>
      <c r="J79" s="91" t="s">
        <v>646</v>
      </c>
      <c r="K79" s="91" t="s">
        <v>301</v>
      </c>
    </row>
    <row r="80" spans="2:11" x14ac:dyDescent="0.2">
      <c r="B80" s="91" t="s">
        <v>668</v>
      </c>
      <c r="C80" s="91" t="s">
        <v>60</v>
      </c>
      <c r="D80" s="91"/>
      <c r="E80" s="91"/>
      <c r="F80" s="91">
        <v>1</v>
      </c>
      <c r="G80" s="91"/>
      <c r="H80" s="489" t="s">
        <v>647</v>
      </c>
      <c r="I80" s="91" t="s">
        <v>670</v>
      </c>
      <c r="J80" s="91" t="s">
        <v>646</v>
      </c>
      <c r="K80" s="91" t="s">
        <v>301</v>
      </c>
    </row>
    <row r="81" spans="2:11" x14ac:dyDescent="0.2">
      <c r="B81" s="102" t="s">
        <v>669</v>
      </c>
      <c r="C81" s="103" t="s">
        <v>114</v>
      </c>
      <c r="D81" s="103"/>
      <c r="E81" s="102"/>
      <c r="F81" s="102">
        <v>4</v>
      </c>
      <c r="G81" s="102"/>
      <c r="H81" s="490" t="s">
        <v>648</v>
      </c>
      <c r="I81" s="102" t="s">
        <v>671</v>
      </c>
      <c r="J81" s="102" t="s">
        <v>646</v>
      </c>
      <c r="K81" s="102" t="s">
        <v>301</v>
      </c>
    </row>
    <row r="82" spans="2:11" x14ac:dyDescent="0.2">
      <c r="B82" s="106"/>
      <c r="C82" s="106"/>
      <c r="D82" s="106"/>
      <c r="E82" s="106"/>
      <c r="F82" s="106"/>
      <c r="G82" s="106"/>
      <c r="H82" s="464"/>
      <c r="I82" s="106"/>
      <c r="J82" s="106"/>
      <c r="K82" s="106" t="s">
        <v>429</v>
      </c>
    </row>
    <row r="83" spans="2:11" x14ac:dyDescent="0.2">
      <c r="B83" s="87" t="s">
        <v>693</v>
      </c>
      <c r="C83" s="87" t="s">
        <v>84</v>
      </c>
      <c r="D83" s="87" t="s">
        <v>630</v>
      </c>
      <c r="E83" s="87"/>
      <c r="F83" s="87">
        <v>1</v>
      </c>
      <c r="G83" s="87"/>
      <c r="H83" s="462" t="s">
        <v>641</v>
      </c>
      <c r="I83" s="87" t="s">
        <v>670</v>
      </c>
      <c r="J83" s="87"/>
      <c r="K83" s="87" t="s">
        <v>301</v>
      </c>
    </row>
    <row r="84" spans="2:11" x14ac:dyDescent="0.2">
      <c r="B84" s="87" t="s">
        <v>694</v>
      </c>
      <c r="C84" s="87" t="s">
        <v>83</v>
      </c>
      <c r="D84" s="87" t="s">
        <v>630</v>
      </c>
      <c r="E84" s="87"/>
      <c r="F84" s="87">
        <v>3</v>
      </c>
      <c r="G84" s="87"/>
      <c r="H84" s="462" t="s">
        <v>641</v>
      </c>
      <c r="I84" s="87" t="s">
        <v>670</v>
      </c>
      <c r="J84" s="87"/>
      <c r="K84" s="87" t="s">
        <v>301</v>
      </c>
    </row>
    <row r="85" spans="2:11" x14ac:dyDescent="0.2">
      <c r="B85" s="106"/>
      <c r="C85" s="106"/>
      <c r="D85" s="106"/>
      <c r="E85" s="106"/>
      <c r="F85" s="106"/>
      <c r="G85" s="106"/>
      <c r="H85" s="464"/>
      <c r="I85" s="106"/>
      <c r="J85" s="106"/>
      <c r="K85" s="106" t="s">
        <v>429</v>
      </c>
    </row>
    <row r="86" spans="2:11" x14ac:dyDescent="0.2">
      <c r="B86" s="87" t="s">
        <v>695</v>
      </c>
      <c r="C86" s="87" t="s">
        <v>62</v>
      </c>
      <c r="D86" s="87" t="s">
        <v>631</v>
      </c>
      <c r="E86" s="87"/>
      <c r="F86" s="87">
        <v>1</v>
      </c>
      <c r="G86" s="87"/>
      <c r="H86" s="462" t="s">
        <v>641</v>
      </c>
      <c r="I86" s="87" t="s">
        <v>670</v>
      </c>
      <c r="J86" s="87"/>
      <c r="K86" s="87" t="s">
        <v>301</v>
      </c>
    </row>
    <row r="87" spans="2:11" x14ac:dyDescent="0.2">
      <c r="B87" s="87" t="s">
        <v>696</v>
      </c>
      <c r="C87" s="87" t="s">
        <v>61</v>
      </c>
      <c r="D87" s="87" t="s">
        <v>631</v>
      </c>
      <c r="E87" s="87"/>
      <c r="F87" s="87">
        <v>3</v>
      </c>
      <c r="G87" s="87"/>
      <c r="H87" s="462" t="s">
        <v>641</v>
      </c>
      <c r="I87" s="87" t="s">
        <v>670</v>
      </c>
      <c r="J87" s="87"/>
      <c r="K87" s="87" t="s">
        <v>301</v>
      </c>
    </row>
    <row r="88" spans="2:11" x14ac:dyDescent="0.2">
      <c r="B88" s="106"/>
      <c r="C88" s="106"/>
      <c r="D88" s="106"/>
      <c r="E88" s="106"/>
      <c r="F88" s="106"/>
      <c r="G88" s="106"/>
      <c r="H88" s="464"/>
      <c r="I88" s="106"/>
      <c r="J88" s="106"/>
      <c r="K88" s="106" t="s">
        <v>429</v>
      </c>
    </row>
    <row r="89" spans="2:11" x14ac:dyDescent="0.2">
      <c r="B89" s="87" t="s">
        <v>697</v>
      </c>
      <c r="C89" s="87" t="s">
        <v>96</v>
      </c>
      <c r="D89" s="87" t="s">
        <v>632</v>
      </c>
      <c r="E89" s="87"/>
      <c r="F89" s="87">
        <v>1</v>
      </c>
      <c r="G89" s="87"/>
      <c r="H89" s="462" t="s">
        <v>641</v>
      </c>
      <c r="I89" s="87" t="s">
        <v>670</v>
      </c>
      <c r="J89" s="87"/>
      <c r="K89" s="87" t="s">
        <v>301</v>
      </c>
    </row>
    <row r="90" spans="2:11" x14ac:dyDescent="0.2">
      <c r="B90" s="87" t="s">
        <v>698</v>
      </c>
      <c r="C90" s="87" t="s">
        <v>95</v>
      </c>
      <c r="D90" s="87" t="s">
        <v>632</v>
      </c>
      <c r="E90" s="87"/>
      <c r="F90" s="87">
        <v>3</v>
      </c>
      <c r="G90" s="87"/>
      <c r="H90" s="462" t="s">
        <v>641</v>
      </c>
      <c r="I90" s="87" t="s">
        <v>670</v>
      </c>
      <c r="J90" s="87"/>
      <c r="K90" s="87" t="s">
        <v>301</v>
      </c>
    </row>
    <row r="91" spans="2:11" x14ac:dyDescent="0.2">
      <c r="B91" s="106"/>
      <c r="C91" s="106"/>
      <c r="D91" s="106"/>
      <c r="E91" s="106"/>
      <c r="F91" s="106"/>
      <c r="G91" s="106"/>
      <c r="H91" s="464"/>
      <c r="I91" s="106"/>
      <c r="J91" s="106"/>
      <c r="K91" s="106" t="s">
        <v>429</v>
      </c>
    </row>
    <row r="92" spans="2:11" x14ac:dyDescent="0.2">
      <c r="B92" s="87" t="s">
        <v>699</v>
      </c>
      <c r="C92" s="87" t="s">
        <v>91</v>
      </c>
      <c r="D92" s="87" t="s">
        <v>634</v>
      </c>
      <c r="E92" s="87"/>
      <c r="F92" s="87">
        <v>1</v>
      </c>
      <c r="G92" s="87"/>
      <c r="H92" s="462" t="s">
        <v>641</v>
      </c>
      <c r="I92" s="87" t="s">
        <v>670</v>
      </c>
      <c r="J92" s="87"/>
      <c r="K92" s="87" t="s">
        <v>301</v>
      </c>
    </row>
    <row r="93" spans="2:11" x14ac:dyDescent="0.2">
      <c r="B93" s="87" t="s">
        <v>700</v>
      </c>
      <c r="C93" s="87" t="s">
        <v>90</v>
      </c>
      <c r="D93" s="87" t="s">
        <v>634</v>
      </c>
      <c r="E93" s="87"/>
      <c r="F93" s="87">
        <v>3</v>
      </c>
      <c r="G93" s="87"/>
      <c r="H93" s="462" t="s">
        <v>641</v>
      </c>
      <c r="I93" s="87" t="s">
        <v>670</v>
      </c>
      <c r="J93" s="87"/>
      <c r="K93" s="87" t="s">
        <v>301</v>
      </c>
    </row>
    <row r="94" spans="2:11" x14ac:dyDescent="0.2">
      <c r="B94" s="106"/>
      <c r="C94" s="106"/>
      <c r="D94" s="106"/>
      <c r="E94" s="106"/>
      <c r="F94" s="106"/>
      <c r="G94" s="106"/>
      <c r="H94" s="464"/>
      <c r="I94" s="106"/>
      <c r="J94" s="106"/>
      <c r="K94" s="106" t="s">
        <v>429</v>
      </c>
    </row>
    <row r="95" spans="2:11" x14ac:dyDescent="0.2">
      <c r="B95" s="87" t="s">
        <v>701</v>
      </c>
      <c r="C95" s="87" t="s">
        <v>78</v>
      </c>
      <c r="D95" s="87" t="s">
        <v>637</v>
      </c>
      <c r="E95" s="87"/>
      <c r="F95" s="87">
        <v>1</v>
      </c>
      <c r="G95" s="87"/>
      <c r="H95" s="462" t="s">
        <v>641</v>
      </c>
      <c r="I95" s="87" t="s">
        <v>670</v>
      </c>
      <c r="J95" s="87"/>
      <c r="K95" s="87" t="s">
        <v>301</v>
      </c>
    </row>
    <row r="96" spans="2:11" x14ac:dyDescent="0.2">
      <c r="B96" s="87" t="s">
        <v>702</v>
      </c>
      <c r="C96" s="87" t="s">
        <v>77</v>
      </c>
      <c r="D96" s="87" t="s">
        <v>637</v>
      </c>
      <c r="E96" s="87"/>
      <c r="F96" s="87">
        <v>2</v>
      </c>
      <c r="G96" s="87"/>
      <c r="H96" s="462" t="s">
        <v>641</v>
      </c>
      <c r="I96" s="87" t="s">
        <v>670</v>
      </c>
      <c r="J96" s="87"/>
      <c r="K96" s="87" t="s">
        <v>301</v>
      </c>
    </row>
    <row r="97" spans="2:11" x14ac:dyDescent="0.2">
      <c r="B97" s="155"/>
      <c r="C97" s="155"/>
      <c r="D97" s="155"/>
      <c r="E97" s="155"/>
      <c r="F97" s="155"/>
      <c r="G97" s="155"/>
      <c r="H97" s="491"/>
      <c r="I97" s="155"/>
      <c r="J97" s="155"/>
      <c r="K97" s="155" t="s">
        <v>429</v>
      </c>
    </row>
    <row r="98" spans="2:11" x14ac:dyDescent="0.2">
      <c r="B98" s="93" t="s">
        <v>703</v>
      </c>
      <c r="C98" s="93" t="s">
        <v>86</v>
      </c>
      <c r="D98" s="93" t="s">
        <v>630</v>
      </c>
      <c r="E98" s="93"/>
      <c r="F98" s="93">
        <v>1</v>
      </c>
      <c r="G98" s="93"/>
      <c r="H98" s="463" t="s">
        <v>641</v>
      </c>
      <c r="I98" s="93" t="s">
        <v>670</v>
      </c>
      <c r="J98" s="93"/>
      <c r="K98" s="93" t="s">
        <v>301</v>
      </c>
    </row>
    <row r="99" spans="2:11" x14ac:dyDescent="0.2">
      <c r="B99" s="87" t="s">
        <v>704</v>
      </c>
      <c r="C99" s="88" t="s">
        <v>85</v>
      </c>
      <c r="D99" s="88" t="s">
        <v>630</v>
      </c>
      <c r="E99" s="87"/>
      <c r="F99" s="87">
        <v>3</v>
      </c>
      <c r="G99" s="87"/>
      <c r="H99" s="462" t="s">
        <v>641</v>
      </c>
      <c r="I99" s="87" t="s">
        <v>670</v>
      </c>
      <c r="J99" s="87"/>
      <c r="K99" s="87" t="s">
        <v>301</v>
      </c>
    </row>
    <row r="100" spans="2:11" x14ac:dyDescent="0.2">
      <c r="B100" s="87" t="s">
        <v>705</v>
      </c>
      <c r="C100" s="87" t="s">
        <v>72</v>
      </c>
      <c r="D100" s="87" t="s">
        <v>628</v>
      </c>
      <c r="E100" s="87"/>
      <c r="F100" s="87">
        <v>2</v>
      </c>
      <c r="G100" s="87"/>
      <c r="H100" s="462" t="s">
        <v>643</v>
      </c>
      <c r="I100" s="87" t="s">
        <v>670</v>
      </c>
      <c r="J100" s="87"/>
      <c r="K100" s="87" t="s">
        <v>301</v>
      </c>
    </row>
    <row r="101" spans="2:11" x14ac:dyDescent="0.2">
      <c r="B101" s="87" t="s">
        <v>706</v>
      </c>
      <c r="C101" s="87" t="s">
        <v>56</v>
      </c>
      <c r="D101" s="87"/>
      <c r="E101" s="87"/>
      <c r="F101" s="87">
        <v>3</v>
      </c>
      <c r="G101" s="87"/>
      <c r="H101" s="462" t="s">
        <v>643</v>
      </c>
      <c r="I101" s="87" t="s">
        <v>670</v>
      </c>
      <c r="J101" s="87"/>
      <c r="K101" s="87" t="s">
        <v>301</v>
      </c>
    </row>
    <row r="102" spans="2:11" x14ac:dyDescent="0.2">
      <c r="B102" s="87" t="s">
        <v>707</v>
      </c>
      <c r="C102" s="87" t="s">
        <v>58</v>
      </c>
      <c r="D102" s="87" t="s">
        <v>674</v>
      </c>
      <c r="E102" s="87"/>
      <c r="F102" s="87">
        <v>3</v>
      </c>
      <c r="G102" s="87"/>
      <c r="H102" s="462" t="s">
        <v>643</v>
      </c>
      <c r="I102" s="87" t="s">
        <v>670</v>
      </c>
      <c r="J102" s="87"/>
      <c r="K102" s="87" t="s">
        <v>301</v>
      </c>
    </row>
    <row r="103" spans="2:11" x14ac:dyDescent="0.2">
      <c r="B103" s="87" t="s">
        <v>708</v>
      </c>
      <c r="C103" s="87" t="s">
        <v>47</v>
      </c>
      <c r="D103" s="87"/>
      <c r="E103" s="87"/>
      <c r="F103" s="87">
        <v>2</v>
      </c>
      <c r="G103" s="87"/>
      <c r="H103" s="462" t="s">
        <v>643</v>
      </c>
      <c r="I103" s="87" t="s">
        <v>670</v>
      </c>
      <c r="J103" s="87"/>
      <c r="K103" s="87" t="s">
        <v>301</v>
      </c>
    </row>
    <row r="104" spans="2:11" x14ac:dyDescent="0.2">
      <c r="B104" s="87" t="s">
        <v>709</v>
      </c>
      <c r="C104" s="87" t="s">
        <v>42</v>
      </c>
      <c r="D104" s="87" t="s">
        <v>633</v>
      </c>
      <c r="E104" s="87"/>
      <c r="F104" s="87">
        <v>2</v>
      </c>
      <c r="G104" s="87"/>
      <c r="H104" s="462" t="s">
        <v>643</v>
      </c>
      <c r="I104" s="87" t="s">
        <v>670</v>
      </c>
      <c r="J104" s="87"/>
      <c r="K104" s="87" t="s">
        <v>301</v>
      </c>
    </row>
    <row r="105" spans="2:11" x14ac:dyDescent="0.2">
      <c r="B105" s="87" t="s">
        <v>710</v>
      </c>
      <c r="C105" s="87" t="s">
        <v>99</v>
      </c>
      <c r="D105" s="87"/>
      <c r="E105" s="87"/>
      <c r="F105" s="87">
        <v>3</v>
      </c>
      <c r="G105" s="87"/>
      <c r="H105" s="462" t="s">
        <v>643</v>
      </c>
      <c r="I105" s="87" t="s">
        <v>670</v>
      </c>
      <c r="J105" s="87"/>
      <c r="K105" s="87" t="s">
        <v>301</v>
      </c>
    </row>
    <row r="106" spans="2:11" x14ac:dyDescent="0.2">
      <c r="B106" s="87" t="s">
        <v>711</v>
      </c>
      <c r="C106" s="87" t="s">
        <v>45</v>
      </c>
      <c r="D106" s="87" t="s">
        <v>636</v>
      </c>
      <c r="E106" s="87"/>
      <c r="F106" s="87">
        <v>2</v>
      </c>
      <c r="G106" s="87"/>
      <c r="H106" s="462" t="s">
        <v>643</v>
      </c>
      <c r="I106" s="87" t="s">
        <v>670</v>
      </c>
      <c r="J106" s="87"/>
      <c r="K106" s="87" t="s">
        <v>301</v>
      </c>
    </row>
    <row r="107" spans="2:11" x14ac:dyDescent="0.2">
      <c r="B107" s="87" t="s">
        <v>712</v>
      </c>
      <c r="C107" s="88" t="s">
        <v>102</v>
      </c>
      <c r="D107" s="88" t="s">
        <v>639</v>
      </c>
      <c r="E107" s="87"/>
      <c r="F107" s="87">
        <v>2</v>
      </c>
      <c r="G107" s="87"/>
      <c r="H107" s="462" t="s">
        <v>643</v>
      </c>
      <c r="I107" s="87" t="s">
        <v>670</v>
      </c>
      <c r="J107" s="87"/>
      <c r="K107" s="87" t="s">
        <v>301</v>
      </c>
    </row>
    <row r="108" spans="2:11" x14ac:dyDescent="0.2">
      <c r="B108" s="87" t="s">
        <v>713</v>
      </c>
      <c r="C108" s="87" t="s">
        <v>73</v>
      </c>
      <c r="D108" s="87" t="s">
        <v>628</v>
      </c>
      <c r="E108" s="87"/>
      <c r="F108" s="87">
        <v>2</v>
      </c>
      <c r="G108" s="87"/>
      <c r="H108" s="462" t="s">
        <v>643</v>
      </c>
      <c r="I108" s="87" t="s">
        <v>670</v>
      </c>
      <c r="J108" s="87"/>
      <c r="K108" s="87" t="s">
        <v>301</v>
      </c>
    </row>
    <row r="109" spans="2:11" x14ac:dyDescent="0.2">
      <c r="B109" s="87" t="s">
        <v>714</v>
      </c>
      <c r="C109" s="87" t="s">
        <v>82</v>
      </c>
      <c r="D109" s="87" t="s">
        <v>630</v>
      </c>
      <c r="E109" s="87"/>
      <c r="F109" s="87">
        <v>3</v>
      </c>
      <c r="G109" s="87"/>
      <c r="H109" s="462" t="s">
        <v>643</v>
      </c>
      <c r="I109" s="87" t="s">
        <v>670</v>
      </c>
      <c r="J109" s="87"/>
      <c r="K109" s="87" t="s">
        <v>301</v>
      </c>
    </row>
    <row r="110" spans="2:11" x14ac:dyDescent="0.2">
      <c r="B110" s="87" t="s">
        <v>715</v>
      </c>
      <c r="C110" s="87" t="s">
        <v>94</v>
      </c>
      <c r="D110" s="87"/>
      <c r="E110" s="87"/>
      <c r="F110" s="87">
        <v>3</v>
      </c>
      <c r="G110" s="87"/>
      <c r="H110" s="462" t="s">
        <v>643</v>
      </c>
      <c r="I110" s="87" t="s">
        <v>670</v>
      </c>
      <c r="J110" s="87"/>
      <c r="K110" s="87" t="s">
        <v>301</v>
      </c>
    </row>
    <row r="111" spans="2:11" x14ac:dyDescent="0.2">
      <c r="B111" s="87" t="s">
        <v>716</v>
      </c>
      <c r="C111" s="87" t="s">
        <v>43</v>
      </c>
      <c r="D111" s="87" t="s">
        <v>633</v>
      </c>
      <c r="E111" s="87"/>
      <c r="F111" s="87">
        <v>2</v>
      </c>
      <c r="G111" s="87"/>
      <c r="H111" s="462" t="s">
        <v>643</v>
      </c>
      <c r="I111" s="87" t="s">
        <v>670</v>
      </c>
      <c r="J111" s="87"/>
      <c r="K111" s="87" t="s">
        <v>301</v>
      </c>
    </row>
    <row r="112" spans="2:11" x14ac:dyDescent="0.2">
      <c r="B112" s="87" t="s">
        <v>717</v>
      </c>
      <c r="C112" s="87" t="s">
        <v>89</v>
      </c>
      <c r="D112" s="87" t="s">
        <v>634</v>
      </c>
      <c r="E112" s="87"/>
      <c r="F112" s="87">
        <v>3</v>
      </c>
      <c r="G112" s="87"/>
      <c r="H112" s="462" t="s">
        <v>643</v>
      </c>
      <c r="I112" s="87" t="s">
        <v>670</v>
      </c>
      <c r="J112" s="87"/>
      <c r="K112" s="87" t="s">
        <v>301</v>
      </c>
    </row>
    <row r="113" spans="2:11" x14ac:dyDescent="0.2">
      <c r="B113" s="87" t="s">
        <v>718</v>
      </c>
      <c r="C113" s="87" t="s">
        <v>46</v>
      </c>
      <c r="D113" s="87" t="s">
        <v>636</v>
      </c>
      <c r="E113" s="87"/>
      <c r="F113" s="87">
        <v>2</v>
      </c>
      <c r="G113" s="87"/>
      <c r="H113" s="462" t="s">
        <v>643</v>
      </c>
      <c r="I113" s="87" t="s">
        <v>670</v>
      </c>
      <c r="J113" s="87"/>
      <c r="K113" s="87" t="s">
        <v>301</v>
      </c>
    </row>
    <row r="114" spans="2:11" x14ac:dyDescent="0.2">
      <c r="B114" s="87" t="s">
        <v>719</v>
      </c>
      <c r="C114" s="87" t="s">
        <v>76</v>
      </c>
      <c r="D114" s="87" t="s">
        <v>637</v>
      </c>
      <c r="E114" s="87"/>
      <c r="F114" s="87">
        <v>2</v>
      </c>
      <c r="G114" s="87"/>
      <c r="H114" s="462" t="s">
        <v>643</v>
      </c>
      <c r="I114" s="87" t="s">
        <v>670</v>
      </c>
      <c r="J114" s="87"/>
      <c r="K114" s="87" t="s">
        <v>301</v>
      </c>
    </row>
    <row r="115" spans="2:11" x14ac:dyDescent="0.2">
      <c r="B115" s="87" t="s">
        <v>720</v>
      </c>
      <c r="C115" s="88" t="s">
        <v>104</v>
      </c>
      <c r="D115" s="88" t="s">
        <v>639</v>
      </c>
      <c r="E115" s="87"/>
      <c r="F115" s="87">
        <v>2</v>
      </c>
      <c r="G115" s="87"/>
      <c r="H115" s="462" t="s">
        <v>643</v>
      </c>
      <c r="I115" s="87" t="s">
        <v>670</v>
      </c>
      <c r="J115" s="87"/>
      <c r="K115" s="87" t="s">
        <v>301</v>
      </c>
    </row>
    <row r="116" spans="2:11" x14ac:dyDescent="0.2">
      <c r="B116" s="87" t="s">
        <v>721</v>
      </c>
      <c r="C116" s="87" t="s">
        <v>39</v>
      </c>
      <c r="D116" s="87"/>
      <c r="E116" s="87"/>
      <c r="F116" s="87">
        <v>1</v>
      </c>
      <c r="G116" s="87"/>
      <c r="H116" s="462" t="s">
        <v>642</v>
      </c>
      <c r="I116" s="87" t="s">
        <v>670</v>
      </c>
      <c r="J116" s="87"/>
      <c r="K116" s="87" t="s">
        <v>301</v>
      </c>
    </row>
    <row r="117" spans="2:11" x14ac:dyDescent="0.2">
      <c r="B117" s="87" t="s">
        <v>722</v>
      </c>
      <c r="C117" s="87" t="s">
        <v>37</v>
      </c>
      <c r="D117" s="87"/>
      <c r="E117" s="87"/>
      <c r="F117" s="87">
        <v>1</v>
      </c>
      <c r="G117" s="87"/>
      <c r="H117" s="462" t="s">
        <v>642</v>
      </c>
      <c r="I117" s="87" t="s">
        <v>670</v>
      </c>
      <c r="J117" s="87"/>
      <c r="K117" s="87" t="s">
        <v>301</v>
      </c>
    </row>
    <row r="118" spans="2:11" x14ac:dyDescent="0.2">
      <c r="B118" s="87" t="s">
        <v>723</v>
      </c>
      <c r="C118" s="87" t="s">
        <v>44</v>
      </c>
      <c r="D118" s="87"/>
      <c r="E118" s="87"/>
      <c r="F118" s="87">
        <v>1</v>
      </c>
      <c r="G118" s="87"/>
      <c r="H118" s="462" t="s">
        <v>642</v>
      </c>
      <c r="I118" s="87" t="s">
        <v>670</v>
      </c>
      <c r="J118" s="87"/>
      <c r="K118" s="87" t="s">
        <v>301</v>
      </c>
    </row>
    <row r="119" spans="2:11" x14ac:dyDescent="0.2">
      <c r="B119" s="87" t="s">
        <v>724</v>
      </c>
      <c r="C119" s="87" t="s">
        <v>38</v>
      </c>
      <c r="D119" s="87"/>
      <c r="E119" s="87"/>
      <c r="F119" s="87">
        <v>1</v>
      </c>
      <c r="G119" s="87"/>
      <c r="H119" s="462" t="s">
        <v>642</v>
      </c>
      <c r="I119" s="87" t="s">
        <v>670</v>
      </c>
      <c r="J119" s="87"/>
      <c r="K119" s="87" t="s">
        <v>301</v>
      </c>
    </row>
    <row r="120" spans="2:11" x14ac:dyDescent="0.2">
      <c r="B120" s="87" t="s">
        <v>725</v>
      </c>
      <c r="C120" s="87" t="s">
        <v>50</v>
      </c>
      <c r="D120" s="87" t="s">
        <v>635</v>
      </c>
      <c r="E120" s="87"/>
      <c r="F120" s="87">
        <v>1</v>
      </c>
      <c r="G120" s="87"/>
      <c r="H120" s="462" t="s">
        <v>642</v>
      </c>
      <c r="I120" s="87" t="s">
        <v>670</v>
      </c>
      <c r="J120" s="87"/>
      <c r="K120" s="87" t="s">
        <v>301</v>
      </c>
    </row>
    <row r="121" spans="2:11" x14ac:dyDescent="0.2">
      <c r="B121" s="87" t="s">
        <v>726</v>
      </c>
      <c r="C121" s="87" t="s">
        <v>41</v>
      </c>
      <c r="D121" s="87" t="s">
        <v>635</v>
      </c>
      <c r="E121" s="87"/>
      <c r="F121" s="87">
        <v>1</v>
      </c>
      <c r="G121" s="87"/>
      <c r="H121" s="462" t="s">
        <v>642</v>
      </c>
      <c r="I121" s="87" t="s">
        <v>670</v>
      </c>
      <c r="J121" s="87"/>
      <c r="K121" s="87" t="s">
        <v>301</v>
      </c>
    </row>
    <row r="122" spans="2:11" x14ac:dyDescent="0.2">
      <c r="B122" s="87" t="s">
        <v>727</v>
      </c>
      <c r="C122" s="87" t="s">
        <v>40</v>
      </c>
      <c r="D122" s="87"/>
      <c r="E122" s="87"/>
      <c r="F122" s="87">
        <v>1</v>
      </c>
      <c r="G122" s="87"/>
      <c r="H122" s="462" t="s">
        <v>642</v>
      </c>
      <c r="I122" s="87" t="s">
        <v>670</v>
      </c>
      <c r="J122" s="87"/>
      <c r="K122" s="87" t="s">
        <v>301</v>
      </c>
    </row>
    <row r="123" spans="2:11" x14ac:dyDescent="0.2">
      <c r="B123" s="87" t="s">
        <v>728</v>
      </c>
      <c r="C123" s="87" t="s">
        <v>55</v>
      </c>
      <c r="D123" s="87"/>
      <c r="E123" s="87"/>
      <c r="F123" s="87">
        <v>1</v>
      </c>
      <c r="G123" s="87"/>
      <c r="H123" s="462" t="s">
        <v>642</v>
      </c>
      <c r="I123" s="87" t="s">
        <v>670</v>
      </c>
      <c r="J123" s="87"/>
      <c r="K123" s="87" t="s">
        <v>301</v>
      </c>
    </row>
    <row r="124" spans="2:11" x14ac:dyDescent="0.2">
      <c r="B124" s="87" t="s">
        <v>729</v>
      </c>
      <c r="C124" s="87" t="s">
        <v>49</v>
      </c>
      <c r="D124" s="87"/>
      <c r="E124" s="87"/>
      <c r="F124" s="87">
        <v>1</v>
      </c>
      <c r="G124" s="87"/>
      <c r="H124" s="462" t="s">
        <v>642</v>
      </c>
      <c r="I124" s="87" t="s">
        <v>670</v>
      </c>
      <c r="J124" s="87"/>
      <c r="K124" s="87" t="s">
        <v>301</v>
      </c>
    </row>
    <row r="125" spans="2:11" x14ac:dyDescent="0.2">
      <c r="B125" s="87" t="s">
        <v>730</v>
      </c>
      <c r="C125" s="87" t="s">
        <v>87</v>
      </c>
      <c r="D125" s="87"/>
      <c r="E125" s="87"/>
      <c r="F125" s="87">
        <v>1</v>
      </c>
      <c r="G125" s="87"/>
      <c r="H125" s="462" t="s">
        <v>641</v>
      </c>
      <c r="I125" s="87" t="s">
        <v>670</v>
      </c>
      <c r="J125" s="87"/>
      <c r="K125" s="87" t="s">
        <v>301</v>
      </c>
    </row>
    <row r="126" spans="2:11" x14ac:dyDescent="0.2">
      <c r="B126" s="87" t="s">
        <v>731</v>
      </c>
      <c r="C126" s="87" t="s">
        <v>71</v>
      </c>
      <c r="D126" s="87"/>
      <c r="E126" s="87"/>
      <c r="F126" s="87">
        <v>1</v>
      </c>
      <c r="G126" s="87"/>
      <c r="H126" s="462" t="s">
        <v>641</v>
      </c>
      <c r="I126" s="87" t="s">
        <v>670</v>
      </c>
      <c r="J126" s="87"/>
      <c r="K126" s="87" t="s">
        <v>301</v>
      </c>
    </row>
    <row r="127" spans="2:11" x14ac:dyDescent="0.2">
      <c r="B127" s="87" t="s">
        <v>732</v>
      </c>
      <c r="C127" s="87" t="s">
        <v>100</v>
      </c>
      <c r="D127" s="87"/>
      <c r="E127" s="87"/>
      <c r="F127" s="87">
        <v>1</v>
      </c>
      <c r="G127" s="87"/>
      <c r="H127" s="462" t="s">
        <v>641</v>
      </c>
      <c r="I127" s="87" t="s">
        <v>670</v>
      </c>
      <c r="J127" s="87"/>
      <c r="K127" s="87" t="s">
        <v>301</v>
      </c>
    </row>
    <row r="128" spans="2:11" x14ac:dyDescent="0.2">
      <c r="B128" s="87" t="s">
        <v>733</v>
      </c>
      <c r="C128" s="88" t="s">
        <v>67</v>
      </c>
      <c r="D128" s="88" t="s">
        <v>638</v>
      </c>
      <c r="E128" s="87"/>
      <c r="F128" s="87">
        <v>2</v>
      </c>
      <c r="G128" s="87"/>
      <c r="H128" s="462" t="s">
        <v>643</v>
      </c>
      <c r="I128" s="87" t="s">
        <v>670</v>
      </c>
      <c r="J128" s="87"/>
      <c r="K128" s="87" t="s">
        <v>301</v>
      </c>
    </row>
    <row r="129" spans="2:11" x14ac:dyDescent="0.2">
      <c r="B129" s="87" t="s">
        <v>734</v>
      </c>
      <c r="C129" s="88" t="s">
        <v>105</v>
      </c>
      <c r="D129" s="88" t="s">
        <v>639</v>
      </c>
      <c r="E129" s="87"/>
      <c r="F129" s="87">
        <v>2</v>
      </c>
      <c r="G129" s="87"/>
      <c r="H129" s="462" t="s">
        <v>643</v>
      </c>
      <c r="I129" s="87" t="s">
        <v>670</v>
      </c>
      <c r="J129" s="87"/>
      <c r="K129" s="87" t="s">
        <v>301</v>
      </c>
    </row>
    <row r="130" spans="2:11" x14ac:dyDescent="0.2">
      <c r="B130" s="87" t="s">
        <v>735</v>
      </c>
      <c r="C130" s="87" t="s">
        <v>80</v>
      </c>
      <c r="D130" s="87"/>
      <c r="E130" s="87"/>
      <c r="F130" s="87">
        <v>3</v>
      </c>
      <c r="G130" s="87"/>
      <c r="H130" s="462" t="s">
        <v>643</v>
      </c>
      <c r="I130" s="87" t="s">
        <v>670</v>
      </c>
      <c r="J130" s="87"/>
      <c r="K130" s="87" t="s">
        <v>301</v>
      </c>
    </row>
    <row r="131" spans="2:11" x14ac:dyDescent="0.2">
      <c r="B131" s="87" t="s">
        <v>736</v>
      </c>
      <c r="C131" s="88" t="s">
        <v>68</v>
      </c>
      <c r="D131" s="88" t="s">
        <v>638</v>
      </c>
      <c r="E131" s="87"/>
      <c r="F131" s="87">
        <v>2</v>
      </c>
      <c r="G131" s="87"/>
      <c r="H131" s="462" t="s">
        <v>643</v>
      </c>
      <c r="I131" s="87" t="s">
        <v>670</v>
      </c>
      <c r="J131" s="87"/>
      <c r="K131" s="87" t="s">
        <v>301</v>
      </c>
    </row>
    <row r="132" spans="2:11" x14ac:dyDescent="0.2">
      <c r="B132" s="87" t="s">
        <v>737</v>
      </c>
      <c r="C132" s="88" t="s">
        <v>101</v>
      </c>
      <c r="D132" s="88" t="s">
        <v>639</v>
      </c>
      <c r="E132" s="87"/>
      <c r="F132" s="87">
        <v>2</v>
      </c>
      <c r="G132" s="87"/>
      <c r="H132" s="462" t="s">
        <v>643</v>
      </c>
      <c r="I132" s="87" t="s">
        <v>670</v>
      </c>
      <c r="J132" s="87"/>
      <c r="K132" s="87" t="s">
        <v>301</v>
      </c>
    </row>
    <row r="133" spans="2:11" x14ac:dyDescent="0.2">
      <c r="B133" s="87" t="s">
        <v>738</v>
      </c>
      <c r="C133" s="87" t="s">
        <v>79</v>
      </c>
      <c r="D133" s="87"/>
      <c r="E133" s="87"/>
      <c r="F133" s="87">
        <v>3</v>
      </c>
      <c r="G133" s="87"/>
      <c r="H133" s="462" t="s">
        <v>643</v>
      </c>
      <c r="I133" s="87" t="s">
        <v>670</v>
      </c>
      <c r="J133" s="87"/>
      <c r="K133" s="87" t="s">
        <v>301</v>
      </c>
    </row>
    <row r="134" spans="2:11" x14ac:dyDescent="0.2">
      <c r="B134" s="87" t="s">
        <v>691</v>
      </c>
      <c r="C134" s="87" t="s">
        <v>92</v>
      </c>
      <c r="D134" s="87" t="s">
        <v>673</v>
      </c>
      <c r="E134" s="87"/>
      <c r="F134" s="87">
        <v>1</v>
      </c>
      <c r="G134" s="87"/>
      <c r="H134" s="462" t="s">
        <v>642</v>
      </c>
      <c r="I134" s="87" t="s">
        <v>670</v>
      </c>
      <c r="J134" s="87"/>
      <c r="K134" s="87" t="s">
        <v>301</v>
      </c>
    </row>
    <row r="135" spans="2:11" x14ac:dyDescent="0.2">
      <c r="B135" s="87" t="s">
        <v>739</v>
      </c>
      <c r="C135" s="88" t="s">
        <v>601</v>
      </c>
      <c r="D135" s="87"/>
      <c r="E135" s="87"/>
      <c r="F135" s="87">
        <v>4</v>
      </c>
      <c r="G135" s="87"/>
      <c r="H135" s="462" t="s">
        <v>645</v>
      </c>
      <c r="I135" s="87" t="s">
        <v>671</v>
      </c>
      <c r="J135" s="87"/>
      <c r="K135" s="87" t="s">
        <v>301</v>
      </c>
    </row>
    <row r="136" spans="2:11" x14ac:dyDescent="0.2">
      <c r="B136" s="87" t="s">
        <v>740</v>
      </c>
      <c r="C136" s="88" t="s">
        <v>602</v>
      </c>
      <c r="D136" s="87"/>
      <c r="E136" s="87"/>
      <c r="F136" s="87">
        <v>4</v>
      </c>
      <c r="G136" s="87"/>
      <c r="H136" s="462" t="s">
        <v>645</v>
      </c>
      <c r="I136" s="87" t="s">
        <v>671</v>
      </c>
      <c r="J136" s="87"/>
      <c r="K136" s="87" t="s">
        <v>301</v>
      </c>
    </row>
    <row r="137" spans="2:11" x14ac:dyDescent="0.2">
      <c r="B137" s="87" t="s">
        <v>741</v>
      </c>
      <c r="C137" s="88" t="s">
        <v>600</v>
      </c>
      <c r="D137" s="87"/>
      <c r="E137" s="87"/>
      <c r="F137" s="87">
        <v>4</v>
      </c>
      <c r="G137" s="87"/>
      <c r="H137" s="462" t="s">
        <v>648</v>
      </c>
      <c r="I137" s="87" t="s">
        <v>671</v>
      </c>
      <c r="J137" s="91" t="s">
        <v>646</v>
      </c>
      <c r="K137" s="87" t="s">
        <v>301</v>
      </c>
    </row>
    <row r="138" spans="2:11" x14ac:dyDescent="0.2">
      <c r="B138" s="87" t="s">
        <v>742</v>
      </c>
      <c r="C138" s="88" t="s">
        <v>118</v>
      </c>
      <c r="D138" s="88"/>
      <c r="E138" s="87"/>
      <c r="F138" s="87">
        <v>4</v>
      </c>
      <c r="G138" s="87"/>
      <c r="H138" s="462" t="s">
        <v>645</v>
      </c>
      <c r="I138" s="87" t="s">
        <v>671</v>
      </c>
      <c r="J138" s="87"/>
      <c r="K138" s="87" t="s">
        <v>301</v>
      </c>
    </row>
    <row r="139" spans="2:11" x14ac:dyDescent="0.2">
      <c r="B139" s="87" t="s">
        <v>743</v>
      </c>
      <c r="C139" s="88" t="s">
        <v>116</v>
      </c>
      <c r="D139" s="88"/>
      <c r="E139" s="87"/>
      <c r="F139" s="87">
        <v>4</v>
      </c>
      <c r="G139" s="87"/>
      <c r="H139" s="462" t="s">
        <v>645</v>
      </c>
      <c r="I139" s="87" t="s">
        <v>671</v>
      </c>
      <c r="J139" s="87"/>
      <c r="K139" s="87" t="s">
        <v>301</v>
      </c>
    </row>
    <row r="140" spans="2:11" x14ac:dyDescent="0.2">
      <c r="B140" s="87" t="s">
        <v>744</v>
      </c>
      <c r="C140" s="88" t="s">
        <v>115</v>
      </c>
      <c r="D140" s="88"/>
      <c r="E140" s="87"/>
      <c r="F140" s="87">
        <v>4</v>
      </c>
      <c r="G140" s="87"/>
      <c r="H140" s="462" t="s">
        <v>645</v>
      </c>
      <c r="I140" s="87" t="s">
        <v>671</v>
      </c>
      <c r="J140" s="87"/>
      <c r="K140" s="87" t="s">
        <v>301</v>
      </c>
    </row>
    <row r="141" spans="2:11" x14ac:dyDescent="0.2">
      <c r="B141" s="87" t="s">
        <v>745</v>
      </c>
      <c r="C141" s="88" t="s">
        <v>606</v>
      </c>
      <c r="D141" s="88"/>
      <c r="E141" s="87"/>
      <c r="F141" s="87">
        <v>5</v>
      </c>
      <c r="G141" s="87"/>
      <c r="H141" s="462" t="s">
        <v>644</v>
      </c>
      <c r="I141" s="87" t="s">
        <v>672</v>
      </c>
      <c r="J141" s="87"/>
      <c r="K141" s="87" t="s">
        <v>301</v>
      </c>
    </row>
    <row r="142" spans="2:11" x14ac:dyDescent="0.2">
      <c r="B142" s="87" t="s">
        <v>746</v>
      </c>
      <c r="C142" s="88" t="s">
        <v>603</v>
      </c>
      <c r="D142" s="88"/>
      <c r="E142" s="87"/>
      <c r="F142" s="87">
        <v>5</v>
      </c>
      <c r="G142" s="87"/>
      <c r="H142" s="462" t="s">
        <v>644</v>
      </c>
      <c r="I142" s="87" t="s">
        <v>672</v>
      </c>
      <c r="J142" s="87"/>
      <c r="K142" s="87" t="s">
        <v>301</v>
      </c>
    </row>
    <row r="143" spans="2:11" x14ac:dyDescent="0.2">
      <c r="B143" s="87" t="s">
        <v>747</v>
      </c>
      <c r="C143" s="88" t="s">
        <v>604</v>
      </c>
      <c r="D143" s="88"/>
      <c r="E143" s="87"/>
      <c r="F143" s="87">
        <v>5</v>
      </c>
      <c r="G143" s="87"/>
      <c r="H143" s="462" t="s">
        <v>644</v>
      </c>
      <c r="I143" s="87" t="s">
        <v>672</v>
      </c>
      <c r="J143" s="87"/>
      <c r="K143" s="87" t="s">
        <v>301</v>
      </c>
    </row>
    <row r="144" spans="2:11" x14ac:dyDescent="0.2">
      <c r="B144" s="87" t="s">
        <v>748</v>
      </c>
      <c r="C144" s="88" t="s">
        <v>117</v>
      </c>
      <c r="D144" s="88"/>
      <c r="E144" s="87"/>
      <c r="F144" s="87">
        <v>5</v>
      </c>
      <c r="G144" s="87"/>
      <c r="H144" s="462" t="s">
        <v>644</v>
      </c>
      <c r="I144" s="87" t="s">
        <v>672</v>
      </c>
      <c r="J144" s="87"/>
      <c r="K144" s="87" t="s">
        <v>301</v>
      </c>
    </row>
    <row r="151" spans="5:5" ht="15" x14ac:dyDescent="0.25">
      <c r="E151"/>
    </row>
    <row r="152" spans="5:5" ht="15" x14ac:dyDescent="0.25">
      <c r="E152"/>
    </row>
    <row r="153" spans="5:5" ht="15" x14ac:dyDescent="0.25">
      <c r="E153"/>
    </row>
    <row r="154" spans="5:5" ht="15" x14ac:dyDescent="0.25">
      <c r="E154"/>
    </row>
    <row r="155" spans="5:5" ht="15" x14ac:dyDescent="0.25">
      <c r="E155"/>
    </row>
    <row r="156" spans="5:5" ht="15" x14ac:dyDescent="0.25">
      <c r="E156"/>
    </row>
    <row r="157" spans="5:5" ht="15" x14ac:dyDescent="0.25">
      <c r="E157"/>
    </row>
    <row r="158" spans="5:5" ht="15" x14ac:dyDescent="0.25">
      <c r="E158"/>
    </row>
    <row r="159" spans="5:5" ht="15" x14ac:dyDescent="0.25">
      <c r="E159"/>
    </row>
    <row r="160" spans="5:5" ht="15" x14ac:dyDescent="0.25">
      <c r="E160"/>
    </row>
    <row r="161" spans="5:5" ht="15" x14ac:dyDescent="0.25">
      <c r="E161"/>
    </row>
    <row r="162" spans="5:5" ht="15" x14ac:dyDescent="0.25">
      <c r="E162"/>
    </row>
    <row r="163" spans="5:5" ht="15" x14ac:dyDescent="0.25">
      <c r="E163"/>
    </row>
    <row r="164" spans="5:5" ht="15" x14ac:dyDescent="0.25">
      <c r="E164"/>
    </row>
    <row r="165" spans="5:5" ht="15" x14ac:dyDescent="0.25">
      <c r="E165"/>
    </row>
    <row r="166" spans="5:5" ht="15" x14ac:dyDescent="0.25">
      <c r="E166"/>
    </row>
    <row r="167" spans="5:5" ht="15" x14ac:dyDescent="0.25">
      <c r="E167"/>
    </row>
    <row r="168" spans="5:5" ht="15" x14ac:dyDescent="0.25">
      <c r="E168"/>
    </row>
    <row r="169" spans="5:5" ht="15" x14ac:dyDescent="0.25">
      <c r="E169"/>
    </row>
    <row r="170" spans="5:5" ht="15" x14ac:dyDescent="0.25">
      <c r="E170"/>
    </row>
    <row r="171" spans="5:5" ht="15" x14ac:dyDescent="0.25">
      <c r="E171"/>
    </row>
    <row r="172" spans="5:5" ht="15" x14ac:dyDescent="0.25">
      <c r="E172"/>
    </row>
    <row r="173" spans="5:5" ht="15" x14ac:dyDescent="0.25">
      <c r="E173"/>
    </row>
    <row r="174" spans="5:5" ht="15" x14ac:dyDescent="0.25">
      <c r="E174"/>
    </row>
    <row r="175" spans="5:5" ht="15" x14ac:dyDescent="0.25">
      <c r="E175"/>
    </row>
    <row r="176" spans="5:5" ht="15" x14ac:dyDescent="0.25">
      <c r="E176"/>
    </row>
    <row r="177" spans="5:5" ht="15" x14ac:dyDescent="0.25">
      <c r="E177"/>
    </row>
    <row r="178" spans="5:5" ht="15" x14ac:dyDescent="0.25">
      <c r="E178"/>
    </row>
    <row r="179" spans="5:5" ht="15" x14ac:dyDescent="0.25">
      <c r="E179"/>
    </row>
    <row r="180" spans="5:5" ht="15" x14ac:dyDescent="0.25">
      <c r="E180"/>
    </row>
    <row r="181" spans="5:5" ht="15" x14ac:dyDescent="0.25">
      <c r="E181"/>
    </row>
    <row r="182" spans="5:5" ht="15" x14ac:dyDescent="0.25">
      <c r="E182"/>
    </row>
    <row r="183" spans="5:5" ht="15" x14ac:dyDescent="0.25">
      <c r="E183"/>
    </row>
    <row r="184" spans="5:5" ht="15" x14ac:dyDescent="0.25">
      <c r="E184"/>
    </row>
    <row r="185" spans="5:5" ht="15" x14ac:dyDescent="0.25">
      <c r="E185"/>
    </row>
    <row r="186" spans="5:5" ht="15" x14ac:dyDescent="0.25">
      <c r="E186"/>
    </row>
    <row r="187" spans="5:5" ht="15" x14ac:dyDescent="0.25">
      <c r="E187"/>
    </row>
    <row r="188" spans="5:5" ht="15" x14ac:dyDescent="0.25">
      <c r="E188"/>
    </row>
    <row r="189" spans="5:5" ht="15" x14ac:dyDescent="0.25">
      <c r="E189"/>
    </row>
    <row r="190" spans="5:5" ht="15" x14ac:dyDescent="0.25">
      <c r="E190"/>
    </row>
    <row r="191" spans="5:5" ht="15" x14ac:dyDescent="0.25">
      <c r="E191"/>
    </row>
    <row r="192" spans="5:5" ht="15" x14ac:dyDescent="0.25">
      <c r="E192"/>
    </row>
    <row r="193" spans="5:5" ht="15" x14ac:dyDescent="0.25">
      <c r="E193"/>
    </row>
    <row r="194" spans="5:5" ht="15" x14ac:dyDescent="0.25">
      <c r="E194"/>
    </row>
    <row r="195" spans="5:5" ht="15" x14ac:dyDescent="0.25">
      <c r="E195"/>
    </row>
    <row r="196" spans="5:5" ht="15" x14ac:dyDescent="0.25">
      <c r="E196"/>
    </row>
    <row r="197" spans="5:5" ht="15" x14ac:dyDescent="0.25">
      <c r="E197"/>
    </row>
    <row r="198" spans="5:5" ht="15" x14ac:dyDescent="0.25">
      <c r="E198"/>
    </row>
    <row r="199" spans="5:5" ht="15" x14ac:dyDescent="0.25">
      <c r="E199"/>
    </row>
    <row r="200" spans="5:5" ht="15" x14ac:dyDescent="0.25">
      <c r="E200"/>
    </row>
    <row r="201" spans="5:5" ht="15" x14ac:dyDescent="0.25">
      <c r="E201"/>
    </row>
    <row r="202" spans="5:5" ht="15" x14ac:dyDescent="0.25">
      <c r="E202"/>
    </row>
  </sheetData>
  <autoFilter ref="B2:H144"/>
  <sortState ref="B3:J131">
    <sortCondition ref="B3:B131"/>
  </sortState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FFCC"/>
  </sheetPr>
  <dimension ref="A1:K122"/>
  <sheetViews>
    <sheetView workbookViewId="0">
      <selection activeCell="B9" sqref="B9"/>
    </sheetView>
  </sheetViews>
  <sheetFormatPr baseColWidth="10" defaultRowHeight="15" x14ac:dyDescent="0.25"/>
  <cols>
    <col min="1" max="1" width="31.85546875" style="162" bestFit="1" customWidth="1"/>
    <col min="2" max="2" width="57.28515625" style="162" bestFit="1" customWidth="1"/>
    <col min="3" max="3" width="32.42578125" bestFit="1" customWidth="1"/>
    <col min="4" max="4" width="32.42578125" customWidth="1"/>
    <col min="6" max="6" width="13.5703125" style="395" customWidth="1"/>
    <col min="7" max="7" width="25" style="395" bestFit="1" customWidth="1"/>
    <col min="8" max="8" width="24.28515625" customWidth="1"/>
    <col min="9" max="9" width="27.42578125" customWidth="1"/>
  </cols>
  <sheetData>
    <row r="1" spans="1:11" ht="68.25" customHeight="1" x14ac:dyDescent="0.25">
      <c r="A1" s="384" t="s">
        <v>516</v>
      </c>
      <c r="B1" s="411" t="s">
        <v>598</v>
      </c>
      <c r="C1" s="391" t="s">
        <v>500</v>
      </c>
      <c r="D1" s="391" t="s">
        <v>501</v>
      </c>
      <c r="E1" s="392" t="s">
        <v>853</v>
      </c>
      <c r="F1" s="393" t="s">
        <v>542</v>
      </c>
      <c r="G1" s="189" t="s">
        <v>854</v>
      </c>
      <c r="H1" s="393" t="s">
        <v>855</v>
      </c>
      <c r="I1" s="189" t="s">
        <v>522</v>
      </c>
      <c r="J1" s="189" t="s">
        <v>535</v>
      </c>
      <c r="K1" s="189" t="s">
        <v>575</v>
      </c>
    </row>
    <row r="2" spans="1:11" x14ac:dyDescent="0.25">
      <c r="A2" s="492">
        <v>1</v>
      </c>
      <c r="B2" s="492">
        <v>1</v>
      </c>
      <c r="C2" t="s">
        <v>37</v>
      </c>
      <c r="D2" t="s">
        <v>749</v>
      </c>
      <c r="E2">
        <v>1</v>
      </c>
      <c r="F2" s="394" t="s">
        <v>543</v>
      </c>
      <c r="G2" s="395" t="s">
        <v>904</v>
      </c>
      <c r="H2" t="s">
        <v>856</v>
      </c>
    </row>
    <row r="3" spans="1:11" x14ac:dyDescent="0.25">
      <c r="A3" s="492">
        <v>2</v>
      </c>
      <c r="B3" s="492">
        <v>2</v>
      </c>
      <c r="C3" t="s">
        <v>38</v>
      </c>
      <c r="D3" t="s">
        <v>750</v>
      </c>
      <c r="E3">
        <v>1</v>
      </c>
      <c r="F3" s="394" t="s">
        <v>560</v>
      </c>
      <c r="G3" s="395" t="s">
        <v>905</v>
      </c>
      <c r="H3" t="s">
        <v>857</v>
      </c>
    </row>
    <row r="4" spans="1:11" x14ac:dyDescent="0.25">
      <c r="A4" s="492">
        <v>3</v>
      </c>
      <c r="B4" s="492">
        <v>3</v>
      </c>
      <c r="C4" t="s">
        <v>39</v>
      </c>
      <c r="D4" t="s">
        <v>751</v>
      </c>
      <c r="E4">
        <v>1</v>
      </c>
      <c r="F4" s="394" t="s">
        <v>544</v>
      </c>
      <c r="G4" s="395" t="s">
        <v>906</v>
      </c>
      <c r="H4" t="s">
        <v>858</v>
      </c>
    </row>
    <row r="5" spans="1:11" x14ac:dyDescent="0.25">
      <c r="A5" s="492">
        <v>4</v>
      </c>
      <c r="B5" s="492">
        <v>4</v>
      </c>
      <c r="C5" t="s">
        <v>40</v>
      </c>
      <c r="D5" t="s">
        <v>752</v>
      </c>
      <c r="E5">
        <v>1</v>
      </c>
      <c r="F5" s="394" t="s">
        <v>545</v>
      </c>
      <c r="G5" s="395" t="s">
        <v>907</v>
      </c>
      <c r="H5" t="s">
        <v>859</v>
      </c>
    </row>
    <row r="6" spans="1:11" x14ac:dyDescent="0.25">
      <c r="A6" s="492">
        <v>5</v>
      </c>
      <c r="B6" s="492">
        <v>5</v>
      </c>
      <c r="C6" t="s">
        <v>41</v>
      </c>
      <c r="D6" t="s">
        <v>753</v>
      </c>
      <c r="E6">
        <v>1</v>
      </c>
      <c r="F6" s="394" t="s">
        <v>546</v>
      </c>
      <c r="G6" s="395" t="s">
        <v>908</v>
      </c>
      <c r="H6" t="s">
        <v>860</v>
      </c>
    </row>
    <row r="7" spans="1:11" x14ac:dyDescent="0.25">
      <c r="A7" s="492">
        <v>6</v>
      </c>
      <c r="B7" s="492">
        <v>6</v>
      </c>
      <c r="C7" s="8" t="s">
        <v>502</v>
      </c>
      <c r="D7" t="s">
        <v>754</v>
      </c>
      <c r="E7">
        <v>1</v>
      </c>
      <c r="F7" s="394" t="s">
        <v>502</v>
      </c>
      <c r="G7" s="395" t="s">
        <v>909</v>
      </c>
      <c r="H7" t="s">
        <v>861</v>
      </c>
    </row>
    <row r="8" spans="1:11" x14ac:dyDescent="0.25">
      <c r="A8" s="492">
        <v>7</v>
      </c>
      <c r="B8" s="492">
        <v>7</v>
      </c>
      <c r="C8" t="s">
        <v>42</v>
      </c>
      <c r="D8" t="s">
        <v>755</v>
      </c>
      <c r="E8">
        <v>1</v>
      </c>
      <c r="F8" s="394" t="s">
        <v>547</v>
      </c>
      <c r="G8" s="395" t="s">
        <v>910</v>
      </c>
      <c r="H8" t="s">
        <v>862</v>
      </c>
    </row>
    <row r="9" spans="1:11" x14ac:dyDescent="0.25">
      <c r="A9" s="492">
        <v>8</v>
      </c>
      <c r="B9" s="492">
        <v>8</v>
      </c>
      <c r="C9" t="s">
        <v>43</v>
      </c>
      <c r="D9" t="s">
        <v>756</v>
      </c>
      <c r="E9">
        <v>1</v>
      </c>
      <c r="F9" s="394" t="s">
        <v>503</v>
      </c>
      <c r="G9" s="395" t="s">
        <v>911</v>
      </c>
      <c r="H9" t="s">
        <v>863</v>
      </c>
    </row>
    <row r="10" spans="1:11" x14ac:dyDescent="0.25">
      <c r="A10" s="492">
        <v>9</v>
      </c>
      <c r="B10" s="492">
        <v>9</v>
      </c>
      <c r="C10" t="s">
        <v>44</v>
      </c>
      <c r="D10" t="s">
        <v>757</v>
      </c>
      <c r="E10">
        <v>1</v>
      </c>
      <c r="F10" s="394" t="s">
        <v>548</v>
      </c>
      <c r="G10" s="395" t="s">
        <v>912</v>
      </c>
      <c r="H10" t="s">
        <v>864</v>
      </c>
    </row>
    <row r="11" spans="1:11" x14ac:dyDescent="0.25">
      <c r="A11" s="492">
        <v>10</v>
      </c>
      <c r="B11" s="492">
        <v>10</v>
      </c>
      <c r="C11" s="8" t="s">
        <v>503</v>
      </c>
      <c r="D11" t="s">
        <v>758</v>
      </c>
      <c r="E11">
        <v>2</v>
      </c>
      <c r="F11" s="394" t="s">
        <v>549</v>
      </c>
      <c r="G11" s="395" t="s">
        <v>913</v>
      </c>
      <c r="H11" t="s">
        <v>865</v>
      </c>
    </row>
    <row r="12" spans="1:11" x14ac:dyDescent="0.25">
      <c r="A12" s="492">
        <v>11</v>
      </c>
      <c r="B12" s="492">
        <v>11</v>
      </c>
      <c r="C12" t="s">
        <v>45</v>
      </c>
      <c r="D12" t="s">
        <v>759</v>
      </c>
      <c r="E12">
        <v>2</v>
      </c>
      <c r="F12" s="394" t="s">
        <v>550</v>
      </c>
      <c r="G12" s="395" t="s">
        <v>914</v>
      </c>
      <c r="H12" t="s">
        <v>866</v>
      </c>
    </row>
    <row r="13" spans="1:11" x14ac:dyDescent="0.25">
      <c r="A13" s="492">
        <v>12</v>
      </c>
      <c r="B13" s="492">
        <v>12</v>
      </c>
      <c r="C13" t="s">
        <v>46</v>
      </c>
      <c r="D13" t="s">
        <v>760</v>
      </c>
      <c r="E13">
        <v>2</v>
      </c>
      <c r="F13" s="394" t="s">
        <v>551</v>
      </c>
      <c r="G13" s="395" t="s">
        <v>915</v>
      </c>
      <c r="H13" t="s">
        <v>867</v>
      </c>
    </row>
    <row r="14" spans="1:11" x14ac:dyDescent="0.25">
      <c r="A14" s="492">
        <v>13</v>
      </c>
      <c r="B14" s="492">
        <v>13</v>
      </c>
      <c r="C14" t="s">
        <v>47</v>
      </c>
      <c r="D14" t="s">
        <v>761</v>
      </c>
      <c r="E14">
        <v>2</v>
      </c>
      <c r="F14" s="394" t="s">
        <v>552</v>
      </c>
      <c r="G14" s="395" t="s">
        <v>916</v>
      </c>
      <c r="H14" t="s">
        <v>868</v>
      </c>
    </row>
    <row r="15" spans="1:11" x14ac:dyDescent="0.25">
      <c r="A15" s="492">
        <v>14</v>
      </c>
      <c r="B15" s="492">
        <v>14</v>
      </c>
      <c r="C15" t="s">
        <v>48</v>
      </c>
      <c r="D15" t="s">
        <v>762</v>
      </c>
      <c r="E15">
        <v>2</v>
      </c>
      <c r="F15" s="394" t="s">
        <v>553</v>
      </c>
      <c r="G15" s="395" t="s">
        <v>917</v>
      </c>
      <c r="H15" t="s">
        <v>869</v>
      </c>
    </row>
    <row r="16" spans="1:11" x14ac:dyDescent="0.25">
      <c r="A16" s="492">
        <v>15</v>
      </c>
      <c r="B16" s="492">
        <v>15</v>
      </c>
      <c r="C16" t="s">
        <v>49</v>
      </c>
      <c r="D16" t="s">
        <v>763</v>
      </c>
      <c r="E16">
        <v>2</v>
      </c>
      <c r="F16" s="394" t="s">
        <v>554</v>
      </c>
      <c r="G16" s="395" t="s">
        <v>918</v>
      </c>
      <c r="H16" t="s">
        <v>870</v>
      </c>
    </row>
    <row r="17" spans="1:8" x14ac:dyDescent="0.25">
      <c r="A17" s="492">
        <v>16</v>
      </c>
      <c r="B17" s="492">
        <v>16</v>
      </c>
      <c r="C17" t="s">
        <v>50</v>
      </c>
      <c r="D17" t="s">
        <v>764</v>
      </c>
      <c r="E17">
        <v>2</v>
      </c>
      <c r="F17" s="394" t="s">
        <v>555</v>
      </c>
      <c r="G17" s="395" t="s">
        <v>919</v>
      </c>
      <c r="H17" t="s">
        <v>871</v>
      </c>
    </row>
    <row r="18" spans="1:8" x14ac:dyDescent="0.25">
      <c r="A18" s="492">
        <v>17</v>
      </c>
      <c r="B18" s="492">
        <v>17</v>
      </c>
      <c r="C18" t="s">
        <v>51</v>
      </c>
      <c r="D18" t="s">
        <v>765</v>
      </c>
      <c r="E18">
        <v>2</v>
      </c>
      <c r="F18" s="394" t="s">
        <v>556</v>
      </c>
      <c r="G18" s="395" t="s">
        <v>920</v>
      </c>
      <c r="H18" t="s">
        <v>872</v>
      </c>
    </row>
    <row r="19" spans="1:8" x14ac:dyDescent="0.25">
      <c r="A19" s="492">
        <v>18</v>
      </c>
      <c r="B19" s="492">
        <v>18</v>
      </c>
      <c r="C19" t="s">
        <v>52</v>
      </c>
      <c r="D19" t="s">
        <v>766</v>
      </c>
      <c r="E19">
        <v>2</v>
      </c>
      <c r="F19" s="394" t="s">
        <v>557</v>
      </c>
      <c r="G19" s="395" t="s">
        <v>921</v>
      </c>
      <c r="H19" t="s">
        <v>873</v>
      </c>
    </row>
    <row r="20" spans="1:8" x14ac:dyDescent="0.25">
      <c r="A20" s="492">
        <v>19</v>
      </c>
      <c r="B20" s="492">
        <v>19</v>
      </c>
      <c r="C20" t="s">
        <v>53</v>
      </c>
      <c r="D20" t="s">
        <v>767</v>
      </c>
      <c r="E20">
        <v>2</v>
      </c>
      <c r="F20" s="394" t="s">
        <v>558</v>
      </c>
      <c r="G20" s="395" t="s">
        <v>922</v>
      </c>
      <c r="H20" t="s">
        <v>874</v>
      </c>
    </row>
    <row r="21" spans="1:8" x14ac:dyDescent="0.25">
      <c r="A21" s="492">
        <v>20</v>
      </c>
      <c r="B21" s="492">
        <v>20</v>
      </c>
      <c r="C21" t="s">
        <v>54</v>
      </c>
      <c r="D21" t="s">
        <v>768</v>
      </c>
      <c r="E21">
        <v>2</v>
      </c>
      <c r="F21" s="394" t="s">
        <v>504</v>
      </c>
      <c r="G21" s="395" t="s">
        <v>923</v>
      </c>
      <c r="H21" t="s">
        <v>875</v>
      </c>
    </row>
    <row r="22" spans="1:8" x14ac:dyDescent="0.25">
      <c r="A22" s="492">
        <v>21</v>
      </c>
      <c r="B22" s="492">
        <v>21</v>
      </c>
      <c r="C22" t="s">
        <v>55</v>
      </c>
      <c r="D22" t="s">
        <v>769</v>
      </c>
      <c r="E22">
        <v>2</v>
      </c>
      <c r="F22" s="394" t="s">
        <v>559</v>
      </c>
      <c r="G22" s="395" t="s">
        <v>924</v>
      </c>
      <c r="H22" t="s">
        <v>876</v>
      </c>
    </row>
    <row r="23" spans="1:8" x14ac:dyDescent="0.25">
      <c r="A23" s="492">
        <v>22</v>
      </c>
      <c r="B23" s="492">
        <v>22</v>
      </c>
      <c r="C23" t="s">
        <v>56</v>
      </c>
      <c r="D23" t="s">
        <v>770</v>
      </c>
      <c r="E23">
        <v>2</v>
      </c>
      <c r="F23" s="394" t="s">
        <v>505</v>
      </c>
      <c r="G23" s="395" t="s">
        <v>925</v>
      </c>
      <c r="H23" t="s">
        <v>877</v>
      </c>
    </row>
    <row r="24" spans="1:8" x14ac:dyDescent="0.25">
      <c r="A24" s="492">
        <v>23</v>
      </c>
      <c r="B24" s="492">
        <v>23</v>
      </c>
      <c r="C24" t="s">
        <v>57</v>
      </c>
      <c r="D24" t="s">
        <v>771</v>
      </c>
      <c r="E24">
        <v>2</v>
      </c>
      <c r="F24" s="394" t="s">
        <v>506</v>
      </c>
      <c r="G24" s="395" t="s">
        <v>926</v>
      </c>
      <c r="H24" t="s">
        <v>878</v>
      </c>
    </row>
    <row r="25" spans="1:8" x14ac:dyDescent="0.25">
      <c r="A25" s="492">
        <v>24</v>
      </c>
      <c r="B25" s="492">
        <v>24</v>
      </c>
      <c r="C25" s="8" t="s">
        <v>504</v>
      </c>
      <c r="D25" t="s">
        <v>772</v>
      </c>
      <c r="E25">
        <v>2</v>
      </c>
      <c r="F25" s="394" t="s">
        <v>507</v>
      </c>
      <c r="G25" s="395" t="s">
        <v>927</v>
      </c>
      <c r="H25" t="s">
        <v>879</v>
      </c>
    </row>
    <row r="26" spans="1:8" x14ac:dyDescent="0.25">
      <c r="A26" s="492">
        <v>25</v>
      </c>
      <c r="B26" s="492">
        <v>25</v>
      </c>
      <c r="C26" t="s">
        <v>58</v>
      </c>
      <c r="D26" t="s">
        <v>773</v>
      </c>
      <c r="E26">
        <v>2</v>
      </c>
      <c r="F26" s="394" t="s">
        <v>508</v>
      </c>
      <c r="G26" s="395" t="s">
        <v>928</v>
      </c>
      <c r="H26" t="s">
        <v>880</v>
      </c>
    </row>
    <row r="27" spans="1:8" x14ac:dyDescent="0.25">
      <c r="A27" s="492">
        <v>26</v>
      </c>
      <c r="B27" s="492">
        <v>26</v>
      </c>
      <c r="C27" t="s">
        <v>59</v>
      </c>
      <c r="D27" t="s">
        <v>774</v>
      </c>
      <c r="E27">
        <v>2</v>
      </c>
      <c r="F27" s="394" t="s">
        <v>561</v>
      </c>
      <c r="G27" s="395" t="s">
        <v>929</v>
      </c>
      <c r="H27" t="s">
        <v>881</v>
      </c>
    </row>
    <row r="28" spans="1:8" x14ac:dyDescent="0.25">
      <c r="A28" s="492">
        <v>27</v>
      </c>
      <c r="B28" s="492">
        <v>27</v>
      </c>
      <c r="C28" t="s">
        <v>60</v>
      </c>
      <c r="D28" t="s">
        <v>775</v>
      </c>
      <c r="E28">
        <v>2</v>
      </c>
      <c r="F28" s="394" t="s">
        <v>509</v>
      </c>
      <c r="G28" s="395" t="s">
        <v>930</v>
      </c>
      <c r="H28" t="s">
        <v>882</v>
      </c>
    </row>
    <row r="29" spans="1:8" x14ac:dyDescent="0.25">
      <c r="A29" s="492">
        <v>28</v>
      </c>
      <c r="B29" s="492">
        <v>28</v>
      </c>
      <c r="C29" s="8" t="s">
        <v>505</v>
      </c>
      <c r="D29" t="s">
        <v>776</v>
      </c>
      <c r="E29">
        <v>2</v>
      </c>
      <c r="F29" s="394" t="s">
        <v>562</v>
      </c>
      <c r="G29" s="395" t="s">
        <v>931</v>
      </c>
      <c r="H29" t="s">
        <v>883</v>
      </c>
    </row>
    <row r="30" spans="1:8" x14ac:dyDescent="0.25">
      <c r="A30" s="492">
        <v>29</v>
      </c>
      <c r="B30" s="492">
        <v>29</v>
      </c>
      <c r="C30" t="s">
        <v>61</v>
      </c>
      <c r="D30" t="s">
        <v>777</v>
      </c>
      <c r="E30">
        <v>2</v>
      </c>
      <c r="F30" s="394" t="s">
        <v>510</v>
      </c>
      <c r="G30" s="395" t="s">
        <v>932</v>
      </c>
      <c r="H30" t="s">
        <v>884</v>
      </c>
    </row>
    <row r="31" spans="1:8" x14ac:dyDescent="0.25">
      <c r="A31" s="492">
        <v>30</v>
      </c>
      <c r="B31" s="492">
        <v>30</v>
      </c>
      <c r="C31" t="s">
        <v>62</v>
      </c>
      <c r="D31" t="s">
        <v>778</v>
      </c>
      <c r="E31">
        <v>2</v>
      </c>
      <c r="F31" s="394" t="s">
        <v>563</v>
      </c>
      <c r="G31" s="395" t="s">
        <v>933</v>
      </c>
      <c r="H31" t="s">
        <v>885</v>
      </c>
    </row>
    <row r="32" spans="1:8" x14ac:dyDescent="0.25">
      <c r="A32" s="492">
        <v>31</v>
      </c>
      <c r="B32" s="492">
        <v>31</v>
      </c>
      <c r="C32" t="s">
        <v>63</v>
      </c>
      <c r="D32" t="s">
        <v>779</v>
      </c>
      <c r="E32">
        <v>2</v>
      </c>
      <c r="F32" s="394" t="s">
        <v>564</v>
      </c>
      <c r="G32" s="395" t="s">
        <v>934</v>
      </c>
      <c r="H32" t="s">
        <v>886</v>
      </c>
    </row>
    <row r="33" spans="1:8" x14ac:dyDescent="0.25">
      <c r="A33" s="492">
        <v>32</v>
      </c>
      <c r="B33" s="492">
        <v>32</v>
      </c>
      <c r="C33" t="s">
        <v>64</v>
      </c>
      <c r="D33" t="s">
        <v>780</v>
      </c>
      <c r="E33">
        <v>2</v>
      </c>
      <c r="F33" s="394" t="s">
        <v>511</v>
      </c>
      <c r="G33" s="395" t="s">
        <v>935</v>
      </c>
      <c r="H33" t="s">
        <v>887</v>
      </c>
    </row>
    <row r="34" spans="1:8" x14ac:dyDescent="0.25">
      <c r="A34" s="492">
        <v>33</v>
      </c>
      <c r="B34" s="492">
        <v>33</v>
      </c>
      <c r="C34" s="8" t="s">
        <v>506</v>
      </c>
      <c r="D34" t="s">
        <v>781</v>
      </c>
      <c r="E34">
        <v>2</v>
      </c>
      <c r="F34" s="394" t="s">
        <v>565</v>
      </c>
      <c r="G34" s="395" t="s">
        <v>936</v>
      </c>
      <c r="H34" t="s">
        <v>888</v>
      </c>
    </row>
    <row r="35" spans="1:8" x14ac:dyDescent="0.25">
      <c r="A35" s="492">
        <v>34</v>
      </c>
      <c r="B35" s="492">
        <v>34</v>
      </c>
      <c r="C35" t="s">
        <v>65</v>
      </c>
      <c r="D35" t="s">
        <v>782</v>
      </c>
      <c r="E35">
        <v>2</v>
      </c>
      <c r="F35" s="394" t="s">
        <v>512</v>
      </c>
      <c r="G35" s="395" t="s">
        <v>937</v>
      </c>
      <c r="H35" t="s">
        <v>889</v>
      </c>
    </row>
    <row r="36" spans="1:8" x14ac:dyDescent="0.25">
      <c r="A36" s="492">
        <v>35</v>
      </c>
      <c r="B36" s="492">
        <v>35</v>
      </c>
      <c r="C36" t="s">
        <v>66</v>
      </c>
      <c r="D36" t="s">
        <v>783</v>
      </c>
      <c r="E36">
        <v>2</v>
      </c>
      <c r="F36" s="394" t="s">
        <v>513</v>
      </c>
      <c r="G36" s="395" t="s">
        <v>938</v>
      </c>
      <c r="H36" t="s">
        <v>890</v>
      </c>
    </row>
    <row r="37" spans="1:8" x14ac:dyDescent="0.25">
      <c r="A37" s="492">
        <v>36</v>
      </c>
      <c r="B37" s="492">
        <v>36</v>
      </c>
      <c r="C37" s="8" t="s">
        <v>507</v>
      </c>
      <c r="D37" t="s">
        <v>784</v>
      </c>
      <c r="E37">
        <v>2</v>
      </c>
      <c r="F37" s="394" t="s">
        <v>566</v>
      </c>
      <c r="G37" s="395" t="s">
        <v>939</v>
      </c>
      <c r="H37" t="s">
        <v>891</v>
      </c>
    </row>
    <row r="38" spans="1:8" x14ac:dyDescent="0.25">
      <c r="A38" s="492">
        <v>37</v>
      </c>
      <c r="B38" s="492">
        <v>37</v>
      </c>
      <c r="C38" t="s">
        <v>67</v>
      </c>
      <c r="D38" t="s">
        <v>785</v>
      </c>
      <c r="E38">
        <v>2</v>
      </c>
      <c r="F38" s="394" t="s">
        <v>514</v>
      </c>
      <c r="G38" s="395" t="s">
        <v>940</v>
      </c>
      <c r="H38" t="s">
        <v>892</v>
      </c>
    </row>
    <row r="39" spans="1:8" x14ac:dyDescent="0.25">
      <c r="A39" s="492">
        <v>38</v>
      </c>
      <c r="B39" s="492">
        <v>38</v>
      </c>
      <c r="C39" t="s">
        <v>68</v>
      </c>
      <c r="D39" t="s">
        <v>786</v>
      </c>
      <c r="E39">
        <v>2</v>
      </c>
      <c r="F39" s="394" t="s">
        <v>567</v>
      </c>
      <c r="G39" s="395" t="s">
        <v>941</v>
      </c>
      <c r="H39" t="s">
        <v>893</v>
      </c>
    </row>
    <row r="40" spans="1:8" x14ac:dyDescent="0.25">
      <c r="A40" s="492">
        <v>39</v>
      </c>
      <c r="B40" s="492">
        <v>39</v>
      </c>
      <c r="C40" s="8" t="s">
        <v>508</v>
      </c>
      <c r="D40" t="s">
        <v>787</v>
      </c>
      <c r="E40">
        <v>2</v>
      </c>
      <c r="F40" s="394" t="s">
        <v>568</v>
      </c>
      <c r="G40" s="395" t="s">
        <v>942</v>
      </c>
      <c r="H40" t="s">
        <v>894</v>
      </c>
    </row>
    <row r="41" spans="1:8" x14ac:dyDescent="0.25">
      <c r="A41" s="492">
        <v>40</v>
      </c>
      <c r="B41" s="492">
        <v>40</v>
      </c>
      <c r="C41" t="s">
        <v>69</v>
      </c>
      <c r="D41" t="s">
        <v>788</v>
      </c>
      <c r="E41">
        <v>2</v>
      </c>
      <c r="F41" s="394" t="s">
        <v>515</v>
      </c>
      <c r="G41" s="395" t="s">
        <v>943</v>
      </c>
      <c r="H41" t="s">
        <v>895</v>
      </c>
    </row>
    <row r="42" spans="1:8" x14ac:dyDescent="0.25">
      <c r="A42" s="492">
        <v>41</v>
      </c>
      <c r="B42" s="492">
        <v>41</v>
      </c>
      <c r="C42" t="s">
        <v>70</v>
      </c>
      <c r="D42" t="s">
        <v>789</v>
      </c>
      <c r="E42">
        <v>2</v>
      </c>
      <c r="F42" s="394" t="s">
        <v>569</v>
      </c>
      <c r="G42" s="395" t="s">
        <v>944</v>
      </c>
      <c r="H42" t="s">
        <v>896</v>
      </c>
    </row>
    <row r="43" spans="1:8" x14ac:dyDescent="0.25">
      <c r="A43" s="492">
        <v>42</v>
      </c>
      <c r="B43" s="492">
        <v>42</v>
      </c>
      <c r="C43" t="s">
        <v>71</v>
      </c>
      <c r="D43" t="s">
        <v>790</v>
      </c>
      <c r="E43">
        <v>2</v>
      </c>
      <c r="F43" s="394" t="s">
        <v>582</v>
      </c>
      <c r="G43" s="395" t="s">
        <v>945</v>
      </c>
    </row>
    <row r="44" spans="1:8" x14ac:dyDescent="0.25">
      <c r="A44" s="492">
        <v>43</v>
      </c>
      <c r="B44" s="492">
        <v>43</v>
      </c>
      <c r="C44" s="8" t="s">
        <v>509</v>
      </c>
      <c r="D44" t="s">
        <v>791</v>
      </c>
      <c r="E44">
        <v>2</v>
      </c>
    </row>
    <row r="45" spans="1:8" x14ac:dyDescent="0.25">
      <c r="A45" s="492">
        <v>44</v>
      </c>
      <c r="B45" s="492">
        <v>44</v>
      </c>
      <c r="C45" t="s">
        <v>72</v>
      </c>
      <c r="D45" t="s">
        <v>792</v>
      </c>
      <c r="E45">
        <v>2</v>
      </c>
    </row>
    <row r="46" spans="1:8" x14ac:dyDescent="0.25">
      <c r="A46" s="492">
        <v>45</v>
      </c>
      <c r="B46" s="492">
        <v>45</v>
      </c>
      <c r="C46" t="s">
        <v>73</v>
      </c>
      <c r="D46" t="s">
        <v>793</v>
      </c>
      <c r="E46">
        <v>2</v>
      </c>
    </row>
    <row r="47" spans="1:8" x14ac:dyDescent="0.25">
      <c r="A47" s="492">
        <v>46</v>
      </c>
      <c r="B47" s="492">
        <v>46</v>
      </c>
      <c r="C47" t="s">
        <v>74</v>
      </c>
      <c r="D47" t="s">
        <v>794</v>
      </c>
      <c r="E47">
        <v>2</v>
      </c>
    </row>
    <row r="48" spans="1:8" x14ac:dyDescent="0.25">
      <c r="A48" s="492">
        <v>47</v>
      </c>
      <c r="B48" s="492">
        <v>47</v>
      </c>
      <c r="C48" s="8" t="s">
        <v>510</v>
      </c>
      <c r="D48" t="s">
        <v>795</v>
      </c>
      <c r="E48">
        <v>2</v>
      </c>
    </row>
    <row r="49" spans="1:5" x14ac:dyDescent="0.25">
      <c r="A49" s="492">
        <v>48</v>
      </c>
      <c r="B49" s="492">
        <v>48</v>
      </c>
      <c r="C49" t="s">
        <v>75</v>
      </c>
      <c r="D49" t="s">
        <v>796</v>
      </c>
      <c r="E49">
        <v>2</v>
      </c>
    </row>
    <row r="50" spans="1:5" x14ac:dyDescent="0.25">
      <c r="A50" s="492">
        <v>49</v>
      </c>
      <c r="B50" s="492">
        <v>49</v>
      </c>
      <c r="C50" t="s">
        <v>76</v>
      </c>
      <c r="D50" t="s">
        <v>797</v>
      </c>
      <c r="E50">
        <v>2</v>
      </c>
    </row>
    <row r="51" spans="1:5" x14ac:dyDescent="0.25">
      <c r="A51" s="492">
        <v>50</v>
      </c>
      <c r="B51" s="492">
        <v>50</v>
      </c>
      <c r="C51" t="s">
        <v>77</v>
      </c>
      <c r="D51" t="s">
        <v>798</v>
      </c>
      <c r="E51">
        <v>2</v>
      </c>
    </row>
    <row r="52" spans="1:5" x14ac:dyDescent="0.25">
      <c r="A52" s="492">
        <v>51</v>
      </c>
      <c r="B52" s="492">
        <v>51</v>
      </c>
      <c r="C52" t="s">
        <v>78</v>
      </c>
      <c r="D52" t="s">
        <v>799</v>
      </c>
      <c r="E52">
        <v>2</v>
      </c>
    </row>
    <row r="53" spans="1:5" x14ac:dyDescent="0.25">
      <c r="A53" s="492">
        <v>52</v>
      </c>
      <c r="B53" s="492">
        <v>52</v>
      </c>
      <c r="C53" t="s">
        <v>79</v>
      </c>
      <c r="D53" t="s">
        <v>800</v>
      </c>
      <c r="E53">
        <v>2</v>
      </c>
    </row>
    <row r="54" spans="1:5" x14ac:dyDescent="0.25">
      <c r="A54" s="492">
        <v>53</v>
      </c>
      <c r="B54" s="492">
        <v>53</v>
      </c>
      <c r="C54" t="s">
        <v>80</v>
      </c>
      <c r="D54" t="s">
        <v>801</v>
      </c>
      <c r="E54">
        <v>2</v>
      </c>
    </row>
    <row r="55" spans="1:5" x14ac:dyDescent="0.25">
      <c r="A55" s="492">
        <v>54</v>
      </c>
      <c r="B55" s="492">
        <v>54</v>
      </c>
      <c r="C55" s="8" t="s">
        <v>511</v>
      </c>
      <c r="D55" t="s">
        <v>802</v>
      </c>
      <c r="E55">
        <v>2</v>
      </c>
    </row>
    <row r="56" spans="1:5" x14ac:dyDescent="0.25">
      <c r="A56" s="492">
        <v>55</v>
      </c>
      <c r="B56" s="492">
        <v>55</v>
      </c>
      <c r="C56" t="s">
        <v>81</v>
      </c>
      <c r="D56" t="s">
        <v>803</v>
      </c>
      <c r="E56">
        <v>2</v>
      </c>
    </row>
    <row r="57" spans="1:5" x14ac:dyDescent="0.25">
      <c r="A57" s="492">
        <v>56</v>
      </c>
      <c r="B57" s="492">
        <v>56</v>
      </c>
      <c r="C57" t="s">
        <v>82</v>
      </c>
      <c r="D57" t="s">
        <v>804</v>
      </c>
      <c r="E57">
        <v>2</v>
      </c>
    </row>
    <row r="58" spans="1:5" x14ac:dyDescent="0.25">
      <c r="A58" s="492">
        <v>57</v>
      </c>
      <c r="B58" s="492">
        <v>57</v>
      </c>
      <c r="C58" t="s">
        <v>83</v>
      </c>
      <c r="D58" t="s">
        <v>805</v>
      </c>
      <c r="E58">
        <v>2</v>
      </c>
    </row>
    <row r="59" spans="1:5" x14ac:dyDescent="0.25">
      <c r="A59" s="492">
        <v>58</v>
      </c>
      <c r="B59" s="492">
        <v>58</v>
      </c>
      <c r="C59" t="s">
        <v>84</v>
      </c>
      <c r="D59" t="s">
        <v>806</v>
      </c>
      <c r="E59">
        <v>2</v>
      </c>
    </row>
    <row r="60" spans="1:5" x14ac:dyDescent="0.25">
      <c r="A60" s="492">
        <v>59</v>
      </c>
      <c r="B60" s="492">
        <v>59</v>
      </c>
      <c r="C60" t="s">
        <v>85</v>
      </c>
      <c r="D60" t="s">
        <v>807</v>
      </c>
      <c r="E60">
        <v>2</v>
      </c>
    </row>
    <row r="61" spans="1:5" x14ac:dyDescent="0.25">
      <c r="A61" s="492">
        <v>60</v>
      </c>
      <c r="B61" s="492">
        <v>60</v>
      </c>
      <c r="C61" t="s">
        <v>86</v>
      </c>
      <c r="D61" t="s">
        <v>808</v>
      </c>
      <c r="E61">
        <v>2</v>
      </c>
    </row>
    <row r="62" spans="1:5" x14ac:dyDescent="0.25">
      <c r="A62" s="492">
        <v>61</v>
      </c>
      <c r="B62" s="492">
        <v>61</v>
      </c>
      <c r="C62" t="s">
        <v>87</v>
      </c>
      <c r="D62" t="s">
        <v>809</v>
      </c>
      <c r="E62">
        <v>2</v>
      </c>
    </row>
    <row r="63" spans="1:5" x14ac:dyDescent="0.25">
      <c r="A63" s="492">
        <v>62</v>
      </c>
      <c r="B63" s="492">
        <v>62</v>
      </c>
      <c r="C63" s="8" t="s">
        <v>512</v>
      </c>
      <c r="D63" t="s">
        <v>810</v>
      </c>
      <c r="E63">
        <v>2</v>
      </c>
    </row>
    <row r="64" spans="1:5" x14ac:dyDescent="0.25">
      <c r="A64" s="492">
        <v>63</v>
      </c>
      <c r="B64" s="492">
        <v>63</v>
      </c>
      <c r="C64" t="s">
        <v>88</v>
      </c>
      <c r="D64" t="s">
        <v>811</v>
      </c>
      <c r="E64">
        <v>2</v>
      </c>
    </row>
    <row r="65" spans="1:5" x14ac:dyDescent="0.25">
      <c r="A65" s="492">
        <v>64</v>
      </c>
      <c r="B65" s="492">
        <v>64</v>
      </c>
      <c r="C65" t="s">
        <v>89</v>
      </c>
      <c r="D65" t="s">
        <v>812</v>
      </c>
      <c r="E65">
        <v>2</v>
      </c>
    </row>
    <row r="66" spans="1:5" x14ac:dyDescent="0.25">
      <c r="A66" s="492">
        <v>65</v>
      </c>
      <c r="B66" s="492">
        <v>65</v>
      </c>
      <c r="C66" t="s">
        <v>90</v>
      </c>
      <c r="D66" t="s">
        <v>813</v>
      </c>
      <c r="E66">
        <v>2</v>
      </c>
    </row>
    <row r="67" spans="1:5" x14ac:dyDescent="0.25">
      <c r="A67" s="492">
        <v>66</v>
      </c>
      <c r="B67" s="492">
        <v>66</v>
      </c>
      <c r="C67" t="s">
        <v>91</v>
      </c>
      <c r="D67" t="s">
        <v>814</v>
      </c>
      <c r="E67">
        <v>2</v>
      </c>
    </row>
    <row r="68" spans="1:5" x14ac:dyDescent="0.25">
      <c r="A68" s="492">
        <v>67</v>
      </c>
      <c r="B68" s="492">
        <v>67</v>
      </c>
      <c r="C68" s="8" t="s">
        <v>513</v>
      </c>
      <c r="D68" t="s">
        <v>815</v>
      </c>
      <c r="E68">
        <v>2</v>
      </c>
    </row>
    <row r="69" spans="1:5" x14ac:dyDescent="0.25">
      <c r="A69" s="492">
        <v>68</v>
      </c>
      <c r="B69" s="492">
        <v>68</v>
      </c>
      <c r="C69" t="s">
        <v>92</v>
      </c>
      <c r="D69" t="s">
        <v>816</v>
      </c>
      <c r="E69">
        <v>2</v>
      </c>
    </row>
    <row r="70" spans="1:5" x14ac:dyDescent="0.25">
      <c r="A70" s="492">
        <v>69</v>
      </c>
      <c r="B70" s="492">
        <v>69</v>
      </c>
      <c r="C70" t="s">
        <v>93</v>
      </c>
      <c r="D70" t="s">
        <v>817</v>
      </c>
      <c r="E70">
        <v>2</v>
      </c>
    </row>
    <row r="71" spans="1:5" x14ac:dyDescent="0.25">
      <c r="A71" s="492">
        <v>70</v>
      </c>
      <c r="B71" s="492">
        <v>70</v>
      </c>
      <c r="C71" t="s">
        <v>94</v>
      </c>
      <c r="D71" t="s">
        <v>818</v>
      </c>
      <c r="E71">
        <v>2</v>
      </c>
    </row>
    <row r="72" spans="1:5" x14ac:dyDescent="0.25">
      <c r="A72" s="492">
        <v>71</v>
      </c>
      <c r="B72" s="492">
        <v>71</v>
      </c>
      <c r="C72" s="8" t="s">
        <v>514</v>
      </c>
      <c r="D72" t="s">
        <v>819</v>
      </c>
      <c r="E72">
        <v>2</v>
      </c>
    </row>
    <row r="73" spans="1:5" x14ac:dyDescent="0.25">
      <c r="A73" s="492">
        <v>72</v>
      </c>
      <c r="B73" s="492">
        <v>72</v>
      </c>
      <c r="C73" t="s">
        <v>95</v>
      </c>
      <c r="D73" t="s">
        <v>820</v>
      </c>
      <c r="E73">
        <v>2</v>
      </c>
    </row>
    <row r="74" spans="1:5" x14ac:dyDescent="0.25">
      <c r="A74" s="492">
        <v>73</v>
      </c>
      <c r="B74" s="492">
        <v>73</v>
      </c>
      <c r="C74" t="s">
        <v>96</v>
      </c>
      <c r="D74" t="s">
        <v>821</v>
      </c>
      <c r="E74">
        <v>2</v>
      </c>
    </row>
    <row r="75" spans="1:5" x14ac:dyDescent="0.25">
      <c r="A75" s="492">
        <v>74</v>
      </c>
      <c r="B75" s="492">
        <v>74</v>
      </c>
      <c r="C75" t="s">
        <v>97</v>
      </c>
      <c r="D75" t="s">
        <v>822</v>
      </c>
      <c r="E75">
        <v>2</v>
      </c>
    </row>
    <row r="76" spans="1:5" x14ac:dyDescent="0.25">
      <c r="A76" s="492">
        <v>75</v>
      </c>
      <c r="B76" s="492">
        <v>75</v>
      </c>
      <c r="C76" t="s">
        <v>98</v>
      </c>
      <c r="D76" t="s">
        <v>823</v>
      </c>
      <c r="E76">
        <v>2</v>
      </c>
    </row>
    <row r="77" spans="1:5" x14ac:dyDescent="0.25">
      <c r="A77" s="492">
        <v>76</v>
      </c>
      <c r="B77" s="492">
        <v>76</v>
      </c>
      <c r="C77" t="s">
        <v>99</v>
      </c>
      <c r="D77" t="s">
        <v>824</v>
      </c>
      <c r="E77">
        <v>2</v>
      </c>
    </row>
    <row r="78" spans="1:5" x14ac:dyDescent="0.25">
      <c r="A78" s="492">
        <v>77</v>
      </c>
      <c r="B78" s="492">
        <v>77</v>
      </c>
      <c r="C78" t="s">
        <v>100</v>
      </c>
      <c r="D78" t="s">
        <v>825</v>
      </c>
      <c r="E78">
        <v>2</v>
      </c>
    </row>
    <row r="79" spans="1:5" x14ac:dyDescent="0.25">
      <c r="A79" s="492">
        <v>78</v>
      </c>
      <c r="B79" s="492">
        <v>78</v>
      </c>
      <c r="C79" s="8" t="s">
        <v>515</v>
      </c>
      <c r="D79" t="s">
        <v>826</v>
      </c>
      <c r="E79">
        <v>2</v>
      </c>
    </row>
    <row r="80" spans="1:5" x14ac:dyDescent="0.25">
      <c r="A80" s="492">
        <v>79</v>
      </c>
      <c r="B80" s="492">
        <v>79</v>
      </c>
      <c r="C80" t="s">
        <v>101</v>
      </c>
      <c r="D80" t="s">
        <v>827</v>
      </c>
      <c r="E80">
        <v>2</v>
      </c>
    </row>
    <row r="81" spans="1:5" x14ac:dyDescent="0.25">
      <c r="A81" s="492">
        <v>80</v>
      </c>
      <c r="B81" s="492">
        <v>80</v>
      </c>
      <c r="C81" t="s">
        <v>102</v>
      </c>
      <c r="D81" t="s">
        <v>828</v>
      </c>
      <c r="E81">
        <v>2</v>
      </c>
    </row>
    <row r="82" spans="1:5" x14ac:dyDescent="0.25">
      <c r="A82" s="492">
        <v>81</v>
      </c>
      <c r="B82" s="492">
        <v>81</v>
      </c>
      <c r="C82" s="8" t="s">
        <v>103</v>
      </c>
      <c r="D82" t="s">
        <v>829</v>
      </c>
      <c r="E82">
        <v>2</v>
      </c>
    </row>
    <row r="83" spans="1:5" x14ac:dyDescent="0.25">
      <c r="A83" s="492">
        <v>82</v>
      </c>
      <c r="B83" s="492">
        <v>82</v>
      </c>
      <c r="C83" t="s">
        <v>104</v>
      </c>
      <c r="D83" t="s">
        <v>830</v>
      </c>
      <c r="E83">
        <v>2</v>
      </c>
    </row>
    <row r="84" spans="1:5" x14ac:dyDescent="0.25">
      <c r="A84" s="492">
        <v>83</v>
      </c>
      <c r="B84" s="492">
        <v>83</v>
      </c>
      <c r="C84" t="s">
        <v>105</v>
      </c>
      <c r="D84" t="s">
        <v>831</v>
      </c>
      <c r="E84">
        <v>2</v>
      </c>
    </row>
    <row r="85" spans="1:5" x14ac:dyDescent="0.25">
      <c r="A85" s="492">
        <v>84</v>
      </c>
      <c r="B85" s="492">
        <v>84</v>
      </c>
      <c r="C85" t="s">
        <v>106</v>
      </c>
      <c r="D85" t="s">
        <v>832</v>
      </c>
      <c r="E85">
        <v>2</v>
      </c>
    </row>
    <row r="86" spans="1:5" x14ac:dyDescent="0.25">
      <c r="A86" s="492">
        <v>85</v>
      </c>
      <c r="B86" s="492">
        <v>85</v>
      </c>
      <c r="C86" s="8" t="s">
        <v>107</v>
      </c>
      <c r="D86" t="s">
        <v>833</v>
      </c>
      <c r="E86">
        <v>2</v>
      </c>
    </row>
    <row r="87" spans="1:5" x14ac:dyDescent="0.25">
      <c r="A87" s="492">
        <v>86</v>
      </c>
      <c r="B87" s="492">
        <v>86</v>
      </c>
      <c r="C87" s="8" t="s">
        <v>108</v>
      </c>
      <c r="D87" t="s">
        <v>834</v>
      </c>
      <c r="E87">
        <v>2</v>
      </c>
    </row>
    <row r="88" spans="1:5" x14ac:dyDescent="0.25">
      <c r="A88" s="492">
        <v>87</v>
      </c>
      <c r="B88" s="492">
        <v>87</v>
      </c>
      <c r="C88" s="8" t="s">
        <v>498</v>
      </c>
      <c r="D88" t="s">
        <v>835</v>
      </c>
      <c r="E88">
        <v>2</v>
      </c>
    </row>
    <row r="89" spans="1:5" x14ac:dyDescent="0.25">
      <c r="A89" s="492">
        <v>88</v>
      </c>
      <c r="B89" s="492">
        <v>88</v>
      </c>
      <c r="C89" s="8" t="s">
        <v>109</v>
      </c>
      <c r="D89" t="s">
        <v>836</v>
      </c>
      <c r="E89">
        <v>2</v>
      </c>
    </row>
    <row r="90" spans="1:5" x14ac:dyDescent="0.25">
      <c r="A90" s="492">
        <v>89</v>
      </c>
      <c r="B90" s="492">
        <v>89</v>
      </c>
      <c r="C90" s="8" t="s">
        <v>110</v>
      </c>
      <c r="D90" t="s">
        <v>837</v>
      </c>
      <c r="E90">
        <v>2</v>
      </c>
    </row>
    <row r="91" spans="1:5" x14ac:dyDescent="0.25">
      <c r="A91" s="492">
        <v>90</v>
      </c>
      <c r="B91" s="492">
        <v>90</v>
      </c>
      <c r="C91" s="8" t="s">
        <v>111</v>
      </c>
      <c r="D91" t="s">
        <v>838</v>
      </c>
      <c r="E91">
        <v>2</v>
      </c>
    </row>
    <row r="92" spans="1:5" x14ac:dyDescent="0.25">
      <c r="A92" s="492">
        <v>91</v>
      </c>
      <c r="B92" s="492">
        <v>91</v>
      </c>
      <c r="C92" s="8" t="s">
        <v>112</v>
      </c>
      <c r="D92" t="s">
        <v>839</v>
      </c>
      <c r="E92">
        <v>2</v>
      </c>
    </row>
    <row r="93" spans="1:5" x14ac:dyDescent="0.25">
      <c r="A93" s="492">
        <v>92</v>
      </c>
      <c r="B93" s="492">
        <v>92</v>
      </c>
      <c r="C93" s="8" t="s">
        <v>113</v>
      </c>
      <c r="D93" t="s">
        <v>840</v>
      </c>
      <c r="E93">
        <v>2</v>
      </c>
    </row>
    <row r="94" spans="1:5" x14ac:dyDescent="0.25">
      <c r="A94" s="492">
        <v>93</v>
      </c>
      <c r="B94" s="492">
        <v>93</v>
      </c>
      <c r="C94" s="8" t="s">
        <v>114</v>
      </c>
      <c r="D94" t="s">
        <v>841</v>
      </c>
      <c r="E94">
        <v>2</v>
      </c>
    </row>
    <row r="95" spans="1:5" x14ac:dyDescent="0.25">
      <c r="A95" s="492">
        <v>94</v>
      </c>
      <c r="B95" s="492">
        <v>94</v>
      </c>
      <c r="C95" s="8" t="s">
        <v>115</v>
      </c>
      <c r="D95" t="s">
        <v>842</v>
      </c>
      <c r="E95">
        <v>2</v>
      </c>
    </row>
    <row r="96" spans="1:5" x14ac:dyDescent="0.25">
      <c r="A96" s="492">
        <v>95</v>
      </c>
      <c r="B96" s="492">
        <v>95</v>
      </c>
      <c r="C96" s="8" t="s">
        <v>601</v>
      </c>
      <c r="D96" t="s">
        <v>843</v>
      </c>
      <c r="E96">
        <v>2</v>
      </c>
    </row>
    <row r="97" spans="1:5" x14ac:dyDescent="0.25">
      <c r="A97" s="492">
        <v>96</v>
      </c>
      <c r="B97" s="492">
        <v>96</v>
      </c>
      <c r="C97" s="8" t="s">
        <v>602</v>
      </c>
      <c r="D97" t="s">
        <v>844</v>
      </c>
      <c r="E97">
        <v>2</v>
      </c>
    </row>
    <row r="98" spans="1:5" x14ac:dyDescent="0.25">
      <c r="A98" s="492">
        <v>97</v>
      </c>
      <c r="B98" s="492">
        <v>97</v>
      </c>
      <c r="C98" s="8" t="s">
        <v>599</v>
      </c>
      <c r="D98" t="s">
        <v>845</v>
      </c>
      <c r="E98">
        <v>2</v>
      </c>
    </row>
    <row r="99" spans="1:5" x14ac:dyDescent="0.25">
      <c r="A99" s="492">
        <v>98</v>
      </c>
      <c r="B99" s="492">
        <v>98</v>
      </c>
      <c r="C99" s="8" t="s">
        <v>600</v>
      </c>
      <c r="D99" t="s">
        <v>846</v>
      </c>
      <c r="E99">
        <v>2</v>
      </c>
    </row>
    <row r="100" spans="1:5" x14ac:dyDescent="0.25">
      <c r="A100" s="492">
        <v>99</v>
      </c>
      <c r="B100" s="492">
        <v>99</v>
      </c>
      <c r="C100" s="8" t="s">
        <v>116</v>
      </c>
      <c r="D100" t="s">
        <v>847</v>
      </c>
      <c r="E100">
        <v>2</v>
      </c>
    </row>
    <row r="101" spans="1:5" x14ac:dyDescent="0.25">
      <c r="A101" s="492">
        <v>100</v>
      </c>
      <c r="B101" s="492">
        <v>100</v>
      </c>
      <c r="C101" s="8" t="s">
        <v>117</v>
      </c>
      <c r="D101" t="s">
        <v>848</v>
      </c>
      <c r="E101">
        <v>3</v>
      </c>
    </row>
    <row r="102" spans="1:5" x14ac:dyDescent="0.25">
      <c r="A102" s="492">
        <v>101</v>
      </c>
      <c r="B102" s="492">
        <v>101</v>
      </c>
      <c r="C102" s="8" t="s">
        <v>118</v>
      </c>
      <c r="D102" t="s">
        <v>849</v>
      </c>
      <c r="E102">
        <v>3</v>
      </c>
    </row>
    <row r="103" spans="1:5" x14ac:dyDescent="0.25">
      <c r="A103" s="492">
        <v>102</v>
      </c>
      <c r="B103" s="492">
        <v>102</v>
      </c>
      <c r="C103" s="8" t="s">
        <v>606</v>
      </c>
      <c r="D103" t="s">
        <v>850</v>
      </c>
      <c r="E103">
        <v>3</v>
      </c>
    </row>
    <row r="104" spans="1:5" x14ac:dyDescent="0.25">
      <c r="A104" s="492">
        <v>103</v>
      </c>
      <c r="B104" s="492">
        <v>103</v>
      </c>
      <c r="C104" s="8" t="s">
        <v>603</v>
      </c>
      <c r="D104" t="s">
        <v>851</v>
      </c>
      <c r="E104">
        <v>3</v>
      </c>
    </row>
    <row r="105" spans="1:5" x14ac:dyDescent="0.25">
      <c r="A105" s="492">
        <v>104</v>
      </c>
      <c r="B105" s="492">
        <v>104</v>
      </c>
      <c r="C105" s="8" t="s">
        <v>604</v>
      </c>
      <c r="D105" t="s">
        <v>852</v>
      </c>
      <c r="E105">
        <v>3</v>
      </c>
    </row>
    <row r="106" spans="1:5" x14ac:dyDescent="0.25">
      <c r="A106" s="492">
        <v>105</v>
      </c>
      <c r="B106" s="492">
        <v>105</v>
      </c>
      <c r="E106">
        <v>3</v>
      </c>
    </row>
    <row r="107" spans="1:5" x14ac:dyDescent="0.25">
      <c r="A107" s="492">
        <v>106</v>
      </c>
      <c r="B107" s="492">
        <v>106</v>
      </c>
      <c r="E107">
        <v>3</v>
      </c>
    </row>
    <row r="108" spans="1:5" x14ac:dyDescent="0.25">
      <c r="A108" s="492">
        <v>107</v>
      </c>
      <c r="B108" s="492">
        <v>107</v>
      </c>
      <c r="E108">
        <v>3</v>
      </c>
    </row>
    <row r="109" spans="1:5" x14ac:dyDescent="0.25">
      <c r="A109" s="492">
        <v>108</v>
      </c>
      <c r="B109" s="492">
        <v>108</v>
      </c>
      <c r="E109">
        <v>3</v>
      </c>
    </row>
    <row r="110" spans="1:5" x14ac:dyDescent="0.25">
      <c r="A110" s="492">
        <v>109</v>
      </c>
      <c r="B110" s="492">
        <v>109</v>
      </c>
      <c r="E110">
        <v>3</v>
      </c>
    </row>
    <row r="111" spans="1:5" x14ac:dyDescent="0.25">
      <c r="A111" s="492">
        <v>110</v>
      </c>
      <c r="B111" s="492">
        <v>110</v>
      </c>
      <c r="E111">
        <v>3</v>
      </c>
    </row>
    <row r="112" spans="1:5" x14ac:dyDescent="0.25">
      <c r="A112" s="492">
        <v>111</v>
      </c>
      <c r="B112" s="492">
        <v>111</v>
      </c>
      <c r="E112">
        <v>3</v>
      </c>
    </row>
    <row r="113" spans="1:5" x14ac:dyDescent="0.25">
      <c r="A113" s="492">
        <v>112</v>
      </c>
      <c r="B113" s="492">
        <v>112</v>
      </c>
      <c r="E113">
        <v>3</v>
      </c>
    </row>
    <row r="114" spans="1:5" x14ac:dyDescent="0.25">
      <c r="A114" s="492">
        <v>113</v>
      </c>
      <c r="B114" s="492">
        <v>113</v>
      </c>
      <c r="E114">
        <v>3</v>
      </c>
    </row>
    <row r="115" spans="1:5" x14ac:dyDescent="0.25">
      <c r="A115" s="492">
        <v>114</v>
      </c>
      <c r="B115" s="492">
        <v>114</v>
      </c>
      <c r="E115">
        <v>3</v>
      </c>
    </row>
    <row r="116" spans="1:5" x14ac:dyDescent="0.25">
      <c r="A116" s="492">
        <v>115</v>
      </c>
      <c r="B116" s="492">
        <v>115</v>
      </c>
      <c r="E116">
        <v>3</v>
      </c>
    </row>
    <row r="117" spans="1:5" x14ac:dyDescent="0.25">
      <c r="A117" s="492">
        <v>116</v>
      </c>
      <c r="B117" s="492">
        <v>116</v>
      </c>
      <c r="E117">
        <v>3</v>
      </c>
    </row>
    <row r="118" spans="1:5" x14ac:dyDescent="0.25">
      <c r="A118" s="492">
        <v>117</v>
      </c>
      <c r="B118" s="492">
        <v>117</v>
      </c>
      <c r="E118">
        <v>3</v>
      </c>
    </row>
    <row r="119" spans="1:5" x14ac:dyDescent="0.25">
      <c r="A119" s="492">
        <v>118</v>
      </c>
      <c r="B119" s="492">
        <v>118</v>
      </c>
      <c r="E119">
        <v>3</v>
      </c>
    </row>
    <row r="120" spans="1:5" x14ac:dyDescent="0.25">
      <c r="A120" s="492">
        <v>119</v>
      </c>
      <c r="B120" s="492">
        <v>119</v>
      </c>
      <c r="E120">
        <v>3</v>
      </c>
    </row>
    <row r="121" spans="1:5" x14ac:dyDescent="0.25">
      <c r="A121" s="492">
        <v>120</v>
      </c>
      <c r="B121" s="492">
        <v>120</v>
      </c>
      <c r="E121">
        <v>3</v>
      </c>
    </row>
    <row r="122" spans="1:5" x14ac:dyDescent="0.25">
      <c r="A122" s="492">
        <v>121</v>
      </c>
      <c r="B122" s="492">
        <v>121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114</vt:i4>
      </vt:variant>
    </vt:vector>
  </HeadingPairs>
  <TitlesOfParts>
    <vt:vector size="122" baseType="lpstr">
      <vt:lpstr>Onglet_base</vt:lpstr>
      <vt:lpstr>N_Balance_cumul</vt:lpstr>
      <vt:lpstr>N-1_Balance_cumul</vt:lpstr>
      <vt:lpstr>N_Balance_mois</vt:lpstr>
      <vt:lpstr>N-1_Balance_mois</vt:lpstr>
      <vt:lpstr>Budget_mensualise</vt:lpstr>
      <vt:lpstr>Data</vt:lpstr>
      <vt:lpstr>Onglet_a_generer</vt:lpstr>
      <vt:lpstr>_Av_Cumul_vs_BP_Charges</vt:lpstr>
      <vt:lpstr>_Av_Cumul_vs_BP_G1</vt:lpstr>
      <vt:lpstr>_Av_Cumul_vs_BP_G2</vt:lpstr>
      <vt:lpstr>_Av_Cumul_vs_BP_G3</vt:lpstr>
      <vt:lpstr>_Av_Cumul_vs_BP_PT</vt:lpstr>
      <vt:lpstr>_Av_Cumul_vs_BP_RA</vt:lpstr>
      <vt:lpstr>_Av_Cumul_vs_BP_RC</vt:lpstr>
      <vt:lpstr>_Av_Cumul_vs_BP_Rex</vt:lpstr>
      <vt:lpstr>_BP_Cumul_Charges</vt:lpstr>
      <vt:lpstr>_BP_Cumul_G1</vt:lpstr>
      <vt:lpstr>_BP_Cumul_G2</vt:lpstr>
      <vt:lpstr>_BP_Cumul_G3</vt:lpstr>
      <vt:lpstr>_BP_Cumul_PT</vt:lpstr>
      <vt:lpstr>_BP_Cumul_RA</vt:lpstr>
      <vt:lpstr>_BP_Cumul_RC</vt:lpstr>
      <vt:lpstr>_BP_Cumul_Rex</vt:lpstr>
      <vt:lpstr>_Reel_Cumul_Charges</vt:lpstr>
      <vt:lpstr>_Reel_Cumul_G1</vt:lpstr>
      <vt:lpstr>_Reel_Cumul_G2</vt:lpstr>
      <vt:lpstr>_Reel_Cumul_G3</vt:lpstr>
      <vt:lpstr>_Reel_Cumul_Old_Charges</vt:lpstr>
      <vt:lpstr>_Reel_Cumul_Old_G1</vt:lpstr>
      <vt:lpstr>_Reel_Cumul_Old_G2</vt:lpstr>
      <vt:lpstr>_Reel_Cumul_Old_G3</vt:lpstr>
      <vt:lpstr>_Reel_Cumul_Old_PT</vt:lpstr>
      <vt:lpstr>_Reel_Cumul_Old_RA</vt:lpstr>
      <vt:lpstr>_Reel_Cumul_Old_RC</vt:lpstr>
      <vt:lpstr>_Reel_Cumul_Old_Rex</vt:lpstr>
      <vt:lpstr>_Reel_Cumul_PT</vt:lpstr>
      <vt:lpstr>_Reel_Cumul_RA</vt:lpstr>
      <vt:lpstr>_Reel_Cumul_RC</vt:lpstr>
      <vt:lpstr>_Reel_Cumul_Rex</vt:lpstr>
      <vt:lpstr>_Var_Cumul_vs_BP_Charges</vt:lpstr>
      <vt:lpstr>_Var_Cumul_vs_BP_G1</vt:lpstr>
      <vt:lpstr>_Var_Cumul_vs_BP_G2</vt:lpstr>
      <vt:lpstr>_Var_Cumul_vs_BP_G3</vt:lpstr>
      <vt:lpstr>_Var_Cumul_vs_BP_PT</vt:lpstr>
      <vt:lpstr>_Var_Cumul_vs_BP_RA</vt:lpstr>
      <vt:lpstr>_Var_Cumul_vs_BP_RC</vt:lpstr>
      <vt:lpstr>_Var_Cumul_vs_BP_Rex</vt:lpstr>
      <vt:lpstr>_Var_Cumul_vs_Old_Charges</vt:lpstr>
      <vt:lpstr>_Var_Cumul_vs_Old_G1</vt:lpstr>
      <vt:lpstr>_Var_Cumul_vs_Old_G2</vt:lpstr>
      <vt:lpstr>_Var_Cumul_vs_Old_G3</vt:lpstr>
      <vt:lpstr>_Var_Cumul_vs_Old_PT</vt:lpstr>
      <vt:lpstr>_Var_Cumul_vs_Old_RA</vt:lpstr>
      <vt:lpstr>_Var_Cumul_vs_Old_RC</vt:lpstr>
      <vt:lpstr>_Var_Cumul_vs_Old_Rex</vt:lpstr>
      <vt:lpstr>BP_ADAPEI</vt:lpstr>
      <vt:lpstr>BP_COMPLEXE</vt:lpstr>
      <vt:lpstr>BP_COMPLEXE_FINANCEUR</vt:lpstr>
      <vt:lpstr>BP_COMPTE</vt:lpstr>
      <vt:lpstr>BP_CUMUL</vt:lpstr>
      <vt:lpstr>BP_ETS</vt:lpstr>
      <vt:lpstr>BP_FINANCEUR</vt:lpstr>
      <vt:lpstr>BP_FINANCEUR_MULTIPLE</vt:lpstr>
      <vt:lpstr>BP_GA_GC</vt:lpstr>
      <vt:lpstr>BP_GA_GL</vt:lpstr>
      <vt:lpstr>BP_MATRICE</vt:lpstr>
      <vt:lpstr>BP_PLAGE_MOIS</vt:lpstr>
      <vt:lpstr>BP_POLE</vt:lpstr>
      <vt:lpstr>BP_TOTAL</vt:lpstr>
      <vt:lpstr>CUMUL_ADAPEI</vt:lpstr>
      <vt:lpstr>CUMUL_ADAPEI_OLD</vt:lpstr>
      <vt:lpstr>CUMUL_COMPLEXE</vt:lpstr>
      <vt:lpstr>CUMUL_COMPLEXE_FINANCEUR</vt:lpstr>
      <vt:lpstr>CUMUL_COMPLEXE_FINANCEUR_OLD</vt:lpstr>
      <vt:lpstr>CUMUL_COMPLEXE_OLD</vt:lpstr>
      <vt:lpstr>CUMUL_COMPTE</vt:lpstr>
      <vt:lpstr>CUMUL_COMPTE_OLD</vt:lpstr>
      <vt:lpstr>CUMUL_ETS</vt:lpstr>
      <vt:lpstr>CUMUL_ETS_OLD</vt:lpstr>
      <vt:lpstr>CUMUL_FINANCEUR</vt:lpstr>
      <vt:lpstr>CUMUL_FINANCEUR_MULTIPLE</vt:lpstr>
      <vt:lpstr>CUMUL_FINANCEUR_MULTIPLE_OLD</vt:lpstr>
      <vt:lpstr>CUMUL_FINANCEUR_OLD</vt:lpstr>
      <vt:lpstr>CUMUL_GA_GC</vt:lpstr>
      <vt:lpstr>CUMUL_GA_GC_OLD</vt:lpstr>
      <vt:lpstr>CUMUL_GA_GL</vt:lpstr>
      <vt:lpstr>CUMUL_GA_GL_OLD</vt:lpstr>
      <vt:lpstr>CUMUL_POLE</vt:lpstr>
      <vt:lpstr>CUMUL_POLE_OLD</vt:lpstr>
      <vt:lpstr>CUMUL_REEL</vt:lpstr>
      <vt:lpstr>CUMUL_REEL_OLD</vt:lpstr>
      <vt:lpstr>MOIS_ADAPEI</vt:lpstr>
      <vt:lpstr>MOIS_ADAPEI_OLD</vt:lpstr>
      <vt:lpstr>MOIS_COMPLEXE</vt:lpstr>
      <vt:lpstr>MOIS_COMPLEXE_FINANCEUR</vt:lpstr>
      <vt:lpstr>MOIS_COMPLEXE_FINANCEUR_OLD</vt:lpstr>
      <vt:lpstr>MOIS_COMPLEXE_OLD</vt:lpstr>
      <vt:lpstr>MOIS_COMPTE</vt:lpstr>
      <vt:lpstr>MOIS_COMPTE_OLD</vt:lpstr>
      <vt:lpstr>MOIS_ETS</vt:lpstr>
      <vt:lpstr>MOIS_ETS_OLD</vt:lpstr>
      <vt:lpstr>MOIS_FINANCEUR</vt:lpstr>
      <vt:lpstr>MOIS_FINANCEUR_MULTIPLE</vt:lpstr>
      <vt:lpstr>MOIS_FINANCEUR_MULTIPLE_OLD</vt:lpstr>
      <vt:lpstr>MOIS_FINANCEUR_OLD</vt:lpstr>
      <vt:lpstr>MOIS_GA_GC</vt:lpstr>
      <vt:lpstr>MOIS_GA_GC_OLD</vt:lpstr>
      <vt:lpstr>MOIS_GA_GL</vt:lpstr>
      <vt:lpstr>MOIS_GA_GL_OLD</vt:lpstr>
      <vt:lpstr>MOIS_POLE</vt:lpstr>
      <vt:lpstr>MOIS_POLE_OLD</vt:lpstr>
      <vt:lpstr>MOIS_REEL</vt:lpstr>
      <vt:lpstr>MOIS_REEL_OLD</vt:lpstr>
      <vt:lpstr>MOIS_REF</vt:lpstr>
      <vt:lpstr>Nom_fichier</vt:lpstr>
      <vt:lpstr>Nom_fichier_ETS</vt:lpstr>
      <vt:lpstr>Nom_REP</vt:lpstr>
      <vt:lpstr>REF_DECALER</vt:lpstr>
      <vt:lpstr>TABLE_CORESPONDANCE</vt:lpstr>
      <vt:lpstr>TABLE_EQUIV</vt:lpstr>
      <vt:lpstr>Onglet_base!Zone_d_impression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BESSIN Julien</dc:creator>
  <cp:lastModifiedBy>BESSIN Julien</cp:lastModifiedBy>
  <cp:lastPrinted>2019-05-02T14:13:09Z</cp:lastPrinted>
  <dcterms:created xsi:type="dcterms:W3CDTF">2018-11-05T07:55:05Z</dcterms:created>
  <dcterms:modified xsi:type="dcterms:W3CDTF">2019-09-11T08:03:58Z</dcterms:modified>
</cp:coreProperties>
</file>