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8800" windowHeight="11820" activeTab="1"/>
  </bookViews>
  <sheets>
    <sheet name="base_com" sheetId="2" r:id="rId1"/>
    <sheet name="juillet" sheetId="20" r:id="rId2"/>
    <sheet name="Feuil1" sheetId="21" r:id="rId3"/>
  </sheets>
  <definedNames>
    <definedName name="_xlnm.Print_Area" localSheetId="0">base_com!$A$1:$L$26</definedName>
    <definedName name="_xlnm.Print_Area" localSheetId="1">juillet!$A$1:$Q$22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1" i="20" l="1"/>
  <c r="K151" i="20"/>
  <c r="J151" i="20"/>
  <c r="I151" i="20"/>
  <c r="E151" i="20"/>
  <c r="H83" i="20" l="1"/>
  <c r="H80" i="20"/>
  <c r="L87" i="20"/>
  <c r="L83" i="20"/>
  <c r="L80" i="20"/>
  <c r="H91" i="20"/>
  <c r="L73" i="20"/>
  <c r="H73" i="20"/>
  <c r="E149" i="20"/>
  <c r="I149" i="20" s="1"/>
  <c r="K149" i="20" s="1"/>
  <c r="I145" i="20"/>
  <c r="K145" i="20" s="1"/>
  <c r="E145" i="20"/>
  <c r="E139" i="20"/>
  <c r="I139" i="20" s="1"/>
  <c r="K139" i="20" s="1"/>
  <c r="I135" i="20"/>
  <c r="K135" i="20" s="1"/>
  <c r="E135" i="20"/>
  <c r="E131" i="20"/>
  <c r="I131" i="20" s="1"/>
  <c r="K131" i="20" s="1"/>
  <c r="E127" i="20"/>
  <c r="L123" i="20"/>
  <c r="J123" i="20"/>
  <c r="E122" i="20"/>
  <c r="I122" i="20" s="1"/>
  <c r="K122" i="20" s="1"/>
  <c r="E119" i="20"/>
  <c r="I119" i="20" s="1"/>
  <c r="K119" i="20" s="1"/>
  <c r="E116" i="20"/>
  <c r="E123" i="20" s="1"/>
  <c r="L111" i="20"/>
  <c r="J111" i="20"/>
  <c r="E110" i="20"/>
  <c r="I110" i="20" s="1"/>
  <c r="K110" i="20" s="1"/>
  <c r="E107" i="20"/>
  <c r="I107" i="20" s="1"/>
  <c r="K107" i="20" s="1"/>
  <c r="I103" i="20"/>
  <c r="K103" i="20" s="1"/>
  <c r="E103" i="20"/>
  <c r="E99" i="20"/>
  <c r="E111" i="20" s="1"/>
  <c r="I96" i="20"/>
  <c r="K96" i="20" s="1"/>
  <c r="E96" i="20"/>
  <c r="E91" i="20"/>
  <c r="J88" i="20"/>
  <c r="E87" i="20"/>
  <c r="I87" i="20" s="1"/>
  <c r="K87" i="20" s="1"/>
  <c r="E83" i="20"/>
  <c r="E80" i="20"/>
  <c r="E76" i="20"/>
  <c r="E73" i="20"/>
  <c r="E88" i="20" s="1"/>
  <c r="I83" i="20" l="1"/>
  <c r="K83" i="20" s="1"/>
  <c r="I80" i="20"/>
  <c r="K80" i="20" s="1"/>
  <c r="H76" i="20"/>
  <c r="I76" i="20" s="1"/>
  <c r="K76" i="20" s="1"/>
  <c r="L76" i="20"/>
  <c r="L88" i="20" s="1"/>
  <c r="I91" i="20"/>
  <c r="K91" i="20" s="1"/>
  <c r="I116" i="20"/>
  <c r="I73" i="20"/>
  <c r="I127" i="20"/>
  <c r="I99" i="20"/>
  <c r="K99" i="20" s="1"/>
  <c r="K127" i="20" l="1"/>
  <c r="K73" i="20"/>
  <c r="K88" i="20" s="1"/>
  <c r="I88" i="20"/>
  <c r="I123" i="20"/>
  <c r="K116" i="20"/>
  <c r="K123" i="20" s="1"/>
  <c r="K111" i="20"/>
  <c r="I111" i="20"/>
  <c r="H52" i="20" l="1"/>
  <c r="H47" i="20"/>
  <c r="H43" i="20"/>
  <c r="H40" i="20"/>
  <c r="J53" i="20" l="1"/>
  <c r="L53" i="20"/>
  <c r="E53" i="20"/>
  <c r="L52" i="20"/>
  <c r="L47" i="20"/>
  <c r="L43" i="20"/>
  <c r="L40" i="20"/>
  <c r="I52" i="20" l="1"/>
  <c r="I47" i="20"/>
  <c r="I43" i="20"/>
  <c r="I40" i="20"/>
  <c r="E52" i="20"/>
  <c r="E47" i="20"/>
  <c r="E43" i="20"/>
  <c r="E40" i="20"/>
  <c r="I53" i="20" l="1"/>
  <c r="J21" i="20"/>
  <c r="P21" i="20" s="1"/>
  <c r="H21" i="20"/>
  <c r="O21" i="20" s="1"/>
  <c r="F21" i="20"/>
  <c r="G21" i="20" s="1"/>
  <c r="J16" i="20"/>
  <c r="K16" i="20" s="1"/>
  <c r="H16" i="20"/>
  <c r="I16" i="20" s="1"/>
  <c r="F16" i="20"/>
  <c r="G16" i="20" s="1"/>
  <c r="J12" i="20"/>
  <c r="P12" i="20" s="1"/>
  <c r="H12" i="20"/>
  <c r="O12" i="20" s="1"/>
  <c r="F12" i="20"/>
  <c r="N12" i="20" s="1"/>
  <c r="J9" i="20"/>
  <c r="H9" i="20"/>
  <c r="O9" i="20" s="1"/>
  <c r="F9" i="20"/>
  <c r="N9" i="20" l="1"/>
  <c r="G9" i="20"/>
  <c r="O16" i="20"/>
  <c r="I21" i="20"/>
  <c r="K12" i="20"/>
  <c r="K21" i="20"/>
  <c r="N16" i="20"/>
  <c r="N21" i="20"/>
  <c r="P16" i="20"/>
  <c r="G12" i="20"/>
  <c r="I12" i="20"/>
  <c r="P9" i="20"/>
  <c r="I9" i="20"/>
  <c r="K9" i="20"/>
  <c r="M21" i="20" l="1"/>
  <c r="Q21" i="20" s="1"/>
  <c r="M16" i="20" l="1"/>
  <c r="Q16" i="20" s="1"/>
  <c r="M12" i="20" l="1"/>
  <c r="Q12" i="20" s="1"/>
  <c r="M9" i="20" l="1"/>
  <c r="Q9" i="20" s="1"/>
</calcChain>
</file>

<file path=xl/sharedStrings.xml><?xml version="1.0" encoding="utf-8"?>
<sst xmlns="http://schemas.openxmlformats.org/spreadsheetml/2006/main" count="368" uniqueCount="144">
  <si>
    <t>COM DÉJÀ VERSEE</t>
  </si>
  <si>
    <t>SOLDE</t>
  </si>
  <si>
    <t>PRIME</t>
  </si>
  <si>
    <t>par lots de 40 contrats</t>
  </si>
  <si>
    <t>de</t>
  </si>
  <si>
    <t>à</t>
  </si>
  <si>
    <t>%</t>
  </si>
  <si>
    <t>prime</t>
  </si>
  <si>
    <t>PAR LOTS DE 80 CONTRATS</t>
  </si>
  <si>
    <t>COM</t>
  </si>
  <si>
    <t>C.A</t>
  </si>
  <si>
    <t>40 contrats</t>
  </si>
  <si>
    <t>CA</t>
  </si>
  <si>
    <t>PAR LOTS DE 60 CONTRATS</t>
  </si>
  <si>
    <t>LOTS DE 60 CONTACTS</t>
  </si>
  <si>
    <t>LOTS DE 80 CONTACTS</t>
  </si>
  <si>
    <t>60 contacts</t>
  </si>
  <si>
    <t>80 contacts</t>
  </si>
  <si>
    <t>Y</t>
  </si>
  <si>
    <t>D12688F</t>
  </si>
  <si>
    <t>JUILLET</t>
  </si>
  <si>
    <t>D44265F</t>
  </si>
  <si>
    <t>D116653F</t>
  </si>
  <si>
    <t>D15009F</t>
  </si>
  <si>
    <t>S21 2018</t>
  </si>
  <si>
    <t>D46455F</t>
  </si>
  <si>
    <t>D55950F</t>
  </si>
  <si>
    <t>S26 2018</t>
  </si>
  <si>
    <t>S20 2018</t>
  </si>
  <si>
    <t>XXXXXXXXX</t>
  </si>
  <si>
    <t>JEAN S20 2018</t>
  </si>
  <si>
    <t>D61140F</t>
  </si>
  <si>
    <t>JEAN S26 2018</t>
  </si>
  <si>
    <t>JEAN S21 2018</t>
  </si>
  <si>
    <t>JEAN S09 2018</t>
  </si>
  <si>
    <t>S 09 2018</t>
  </si>
  <si>
    <t>contact</t>
  </si>
  <si>
    <t>lot</t>
  </si>
  <si>
    <t>date</t>
  </si>
  <si>
    <t>contrat</t>
  </si>
  <si>
    <t>TOTAL</t>
  </si>
  <si>
    <t>Base_com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</si>
  <si>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</si>
  <si>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</si>
  <si>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</si>
  <si>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</si>
  <si>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</si>
  <si>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</si>
  <si>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</si>
  <si>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</si>
  <si>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</si>
  <si>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</si>
  <si>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</si>
  <si>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</si>
  <si>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</si>
  <si>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</si>
  <si>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</si>
  <si>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</si>
  <si>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C</t>
  </si>
  <si>
    <t>LOTS DE 40 CONTACTS</t>
  </si>
  <si>
    <t>D45056E</t>
  </si>
  <si>
    <t>S26/2018</t>
  </si>
  <si>
    <t>D125897E</t>
  </si>
  <si>
    <t>S21/2018</t>
  </si>
  <si>
    <t>D425857E</t>
  </si>
  <si>
    <t>S29 2018</t>
  </si>
  <si>
    <t>D428564E</t>
  </si>
  <si>
    <t>Nom</t>
  </si>
  <si>
    <t>prenom</t>
  </si>
  <si>
    <t>nom</t>
  </si>
  <si>
    <t>N° de lot</t>
  </si>
  <si>
    <t>Nbre de contacts</t>
  </si>
  <si>
    <t>TAUX</t>
  </si>
  <si>
    <t>montant com</t>
  </si>
  <si>
    <t>déjà versé</t>
  </si>
  <si>
    <t>solde</t>
  </si>
  <si>
    <t>à régler</t>
  </si>
  <si>
    <t>JEAN S22 2018</t>
  </si>
  <si>
    <t>total</t>
  </si>
  <si>
    <t>TOTAL JEAN</t>
  </si>
  <si>
    <t xml:space="preserve">N°  </t>
  </si>
  <si>
    <t>client</t>
  </si>
  <si>
    <t>Conseillers</t>
  </si>
  <si>
    <t>nombre</t>
  </si>
  <si>
    <t>taux</t>
  </si>
  <si>
    <t>montant</t>
  </si>
  <si>
    <t>com déjà versée</t>
  </si>
  <si>
    <t>D42382F</t>
  </si>
  <si>
    <t>XXXXXXXX</t>
  </si>
  <si>
    <t>D42112F</t>
  </si>
  <si>
    <t>Total</t>
  </si>
  <si>
    <t>D48010F</t>
  </si>
  <si>
    <t>D47417F</t>
  </si>
  <si>
    <t>D51436F</t>
  </si>
  <si>
    <t>JEAN S23 2018</t>
  </si>
  <si>
    <t>D50238F</t>
  </si>
  <si>
    <t>24/07/20018</t>
  </si>
  <si>
    <t>D61445F</t>
  </si>
  <si>
    <t>JEAN S28 2018</t>
  </si>
  <si>
    <t>CAMILLE S10 2018</t>
  </si>
  <si>
    <t>D14965F</t>
  </si>
  <si>
    <t>CAMILLE S21 2018</t>
  </si>
  <si>
    <t>D44287F</t>
  </si>
  <si>
    <t>CAMILLE S25 2018</t>
  </si>
  <si>
    <t>D60017F</t>
  </si>
  <si>
    <t>CAMILLE S26 2018</t>
  </si>
  <si>
    <t>D60027F</t>
  </si>
  <si>
    <t>D61350F</t>
  </si>
  <si>
    <t>CAMILLE S27 2018</t>
  </si>
  <si>
    <t>D61347F</t>
  </si>
  <si>
    <t>D64117F</t>
  </si>
  <si>
    <t>CAMILLE S28 2018</t>
  </si>
  <si>
    <t>TOTAL CAMILLE</t>
  </si>
  <si>
    <t>D15609F</t>
  </si>
  <si>
    <t>LOUISE S10 2018</t>
  </si>
  <si>
    <t>D15235F</t>
  </si>
  <si>
    <t>D30867F</t>
  </si>
  <si>
    <t>CYRIL</t>
  </si>
  <si>
    <t>LOUISE S15 2018</t>
  </si>
  <si>
    <t>D60143F</t>
  </si>
  <si>
    <t>EVELYNE</t>
  </si>
  <si>
    <t>LOUISE S26 2018</t>
  </si>
  <si>
    <t>TOTAL LOUISE</t>
  </si>
  <si>
    <t>D49141F</t>
  </si>
  <si>
    <t>MARC S17 2018</t>
  </si>
  <si>
    <t>D35492F</t>
  </si>
  <si>
    <t>D31601F</t>
  </si>
  <si>
    <t>MARC S15 2018</t>
  </si>
  <si>
    <t>D31617F</t>
  </si>
  <si>
    <t>D42670F</t>
  </si>
  <si>
    <t>MARC S25 2018</t>
  </si>
  <si>
    <t>D56076F</t>
  </si>
  <si>
    <t>D42648F</t>
  </si>
  <si>
    <t>MARC S20 2018</t>
  </si>
  <si>
    <t>D42666F</t>
  </si>
  <si>
    <t>D47083F</t>
  </si>
  <si>
    <t>MARC S22 2018</t>
  </si>
  <si>
    <t>D47078F</t>
  </si>
  <si>
    <t>D47077F</t>
  </si>
  <si>
    <t>D59631F</t>
  </si>
  <si>
    <t>MARC S26 2018</t>
  </si>
  <si>
    <t>D54179F</t>
  </si>
  <si>
    <t>MARC S24 2018</t>
  </si>
  <si>
    <t>TOTAL 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</si>
</sst>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dd/mm/yy;@"/>
    <numFmt numFmtId="166" formatCode="#,##0.00\ &quot;€&quot;"/>
  </numFmts>
  <fonts count="3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1"/>
      <color indexed="1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4"/>
      <color rgb="FFFF0000"/>
      <name val="Arial"/>
      <family val="2"/>
    </font>
    <font>
      <b/>
      <i/>
      <sz val="10"/>
      <color theme="1"/>
      <name val="Arial"/>
      <family val="2"/>
    </font>
    <font>
      <b/>
      <i/>
      <sz val="11"/>
      <color rgb="FFFF0000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Continuous"/>
    </xf>
    <xf numFmtId="0" fontId="1" fillId="3" borderId="7" xfId="0" applyFont="1" applyFill="1" applyBorder="1" applyAlignment="1">
      <alignment horizontal="centerContinuous"/>
    </xf>
    <xf numFmtId="0" fontId="1" fillId="3" borderId="8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1" fillId="4" borderId="8" xfId="0" applyFont="1" applyFill="1" applyBorder="1" applyAlignment="1">
      <alignment horizontal="centerContinuous"/>
    </xf>
    <xf numFmtId="0" fontId="1" fillId="2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9" fontId="1" fillId="0" borderId="14" xfId="0" applyNumberFormat="1" applyFont="1" applyBorder="1" applyAlignment="1">
      <alignment horizontal="center"/>
    </xf>
    <xf numFmtId="0" fontId="0" fillId="0" borderId="31" xfId="0" applyBorder="1"/>
    <xf numFmtId="0" fontId="1" fillId="0" borderId="4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2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vertical="center"/>
    </xf>
    <xf numFmtId="0" fontId="4" fillId="0" borderId="41" xfId="0" applyFont="1" applyFill="1" applyBorder="1" applyAlignment="1">
      <alignment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1" fontId="0" fillId="0" borderId="39" xfId="0" applyNumberFormat="1" applyFont="1" applyFill="1" applyBorder="1" applyAlignment="1">
      <alignment horizontal="center"/>
    </xf>
    <xf numFmtId="2" fontId="0" fillId="0" borderId="22" xfId="0" applyNumberFormat="1" applyFont="1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1" fontId="0" fillId="0" borderId="25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0" fillId="0" borderId="18" xfId="0" applyNumberFormat="1" applyFont="1" applyFill="1" applyBorder="1" applyAlignment="1">
      <alignment horizontal="center"/>
    </xf>
    <xf numFmtId="2" fontId="0" fillId="0" borderId="13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5" fontId="1" fillId="0" borderId="15" xfId="0" applyNumberFormat="1" applyFont="1" applyFill="1" applyBorder="1" applyAlignment="1">
      <alignment horizontal="center"/>
    </xf>
    <xf numFmtId="165" fontId="1" fillId="0" borderId="15" xfId="0" applyNumberFormat="1" applyFont="1" applyFill="1" applyBorder="1" applyAlignment="1">
      <alignment horizontal="left"/>
    </xf>
    <xf numFmtId="0" fontId="6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 vertical="center"/>
    </xf>
    <xf numFmtId="2" fontId="7" fillId="0" borderId="20" xfId="0" applyNumberFormat="1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2" fontId="9" fillId="0" borderId="21" xfId="0" applyNumberFormat="1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2" fontId="9" fillId="0" borderId="37" xfId="0" applyNumberFormat="1" applyFont="1" applyFill="1" applyBorder="1" applyAlignment="1">
      <alignment horizontal="center"/>
    </xf>
    <xf numFmtId="2" fontId="9" fillId="0" borderId="19" xfId="0" applyNumberFormat="1" applyFont="1" applyFill="1" applyBorder="1" applyAlignment="1">
      <alignment horizontal="center"/>
    </xf>
    <xf numFmtId="2" fontId="9" fillId="0" borderId="24" xfId="0" applyNumberFormat="1" applyFont="1" applyFill="1" applyBorder="1" applyAlignment="1">
      <alignment horizontal="center"/>
    </xf>
    <xf numFmtId="2" fontId="9" fillId="0" borderId="20" xfId="0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left"/>
    </xf>
    <xf numFmtId="2" fontId="9" fillId="0" borderId="43" xfId="0" applyNumberFormat="1" applyFont="1" applyFill="1" applyBorder="1" applyAlignment="1">
      <alignment horizontal="center"/>
    </xf>
    <xf numFmtId="0" fontId="0" fillId="5" borderId="10" xfId="0" applyFont="1" applyFill="1" applyBorder="1" applyAlignment="1"/>
    <xf numFmtId="0" fontId="8" fillId="5" borderId="10" xfId="0" applyFont="1" applyFill="1" applyBorder="1" applyAlignment="1"/>
    <xf numFmtId="0" fontId="10" fillId="5" borderId="53" xfId="0" applyFont="1" applyFill="1" applyBorder="1" applyAlignment="1">
      <alignment horizontal="left"/>
    </xf>
    <xf numFmtId="0" fontId="8" fillId="5" borderId="53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14" fontId="1" fillId="0" borderId="25" xfId="0" applyNumberFormat="1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2" fillId="0" borderId="24" xfId="0" applyFont="1" applyFill="1" applyBorder="1" applyAlignment="1"/>
    <xf numFmtId="0" fontId="2" fillId="0" borderId="56" xfId="0" applyFont="1" applyFill="1" applyBorder="1" applyAlignment="1"/>
    <xf numFmtId="16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left"/>
    </xf>
    <xf numFmtId="0" fontId="0" fillId="0" borderId="57" xfId="0" applyFont="1" applyFill="1" applyBorder="1" applyAlignment="1">
      <alignment horizontal="center"/>
    </xf>
    <xf numFmtId="0" fontId="0" fillId="0" borderId="58" xfId="0" applyFont="1" applyFill="1" applyBorder="1" applyAlignment="1">
      <alignment horizontal="center"/>
    </xf>
    <xf numFmtId="2" fontId="9" fillId="0" borderId="38" xfId="0" applyNumberFormat="1" applyFont="1" applyFill="1" applyBorder="1" applyAlignment="1">
      <alignment horizontal="center"/>
    </xf>
    <xf numFmtId="2" fontId="9" fillId="0" borderId="27" xfId="0" applyNumberFormat="1" applyFont="1" applyFill="1" applyBorder="1" applyAlignment="1">
      <alignment horizontal="center"/>
    </xf>
    <xf numFmtId="2" fontId="9" fillId="0" borderId="26" xfId="0" applyNumberFormat="1" applyFont="1" applyFill="1" applyBorder="1" applyAlignment="1">
      <alignment horizontal="center"/>
    </xf>
    <xf numFmtId="2" fontId="9" fillId="0" borderId="56" xfId="0" applyNumberFormat="1" applyFont="1" applyFill="1" applyBorder="1" applyAlignment="1">
      <alignment horizontal="center"/>
    </xf>
    <xf numFmtId="2" fontId="7" fillId="0" borderId="59" xfId="0" applyNumberFormat="1" applyFont="1" applyFill="1" applyBorder="1" applyAlignment="1">
      <alignment horizontal="center"/>
    </xf>
    <xf numFmtId="2" fontId="9" fillId="0" borderId="60" xfId="0" applyNumberFormat="1" applyFont="1" applyFill="1" applyBorder="1" applyAlignment="1">
      <alignment horizontal="center"/>
    </xf>
    <xf numFmtId="0" fontId="0" fillId="5" borderId="61" xfId="0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2" fontId="9" fillId="0" borderId="59" xfId="0" applyNumberFormat="1" applyFont="1" applyFill="1" applyBorder="1" applyAlignment="1">
      <alignment horizontal="center"/>
    </xf>
    <xf numFmtId="0" fontId="8" fillId="5" borderId="52" xfId="0" applyFont="1" applyFill="1" applyBorder="1" applyAlignment="1">
      <alignment horizontal="left"/>
    </xf>
    <xf numFmtId="0" fontId="8" fillId="0" borderId="2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8" fillId="0" borderId="62" xfId="0" applyFont="1" applyFill="1" applyBorder="1" applyAlignment="1">
      <alignment horizontal="center"/>
    </xf>
    <xf numFmtId="0" fontId="5" fillId="0" borderId="62" xfId="0" applyFont="1" applyFill="1" applyBorder="1" applyAlignment="1">
      <alignment horizontal="center"/>
    </xf>
    <xf numFmtId="0" fontId="0" fillId="0" borderId="62" xfId="0" applyFont="1" applyFill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165" fontId="11" fillId="0" borderId="15" xfId="0" applyNumberFormat="1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4" fillId="0" borderId="25" xfId="0" applyFont="1" applyFill="1" applyBorder="1" applyAlignment="1">
      <alignment horizontal="center"/>
    </xf>
    <xf numFmtId="165" fontId="14" fillId="0" borderId="15" xfId="0" applyNumberFormat="1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164" fontId="14" fillId="0" borderId="25" xfId="0" applyNumberFormat="1" applyFont="1" applyFill="1" applyBorder="1" applyAlignment="1">
      <alignment vertical="top"/>
    </xf>
    <xf numFmtId="165" fontId="14" fillId="0" borderId="15" xfId="0" applyNumberFormat="1" applyFont="1" applyFill="1" applyBorder="1" applyAlignment="1">
      <alignment horizontal="left"/>
    </xf>
    <xf numFmtId="0" fontId="13" fillId="0" borderId="39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165" fontId="11" fillId="0" borderId="36" xfId="0" applyNumberFormat="1" applyFont="1" applyFill="1" applyBorder="1" applyAlignment="1">
      <alignment horizontal="left"/>
    </xf>
    <xf numFmtId="165" fontId="14" fillId="0" borderId="36" xfId="0" applyNumberFormat="1" applyFont="1" applyFill="1" applyBorder="1" applyAlignment="1">
      <alignment horizontal="left"/>
    </xf>
    <xf numFmtId="0" fontId="3" fillId="0" borderId="18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3" fillId="0" borderId="0" xfId="0" applyFont="1"/>
    <xf numFmtId="0" fontId="11" fillId="0" borderId="15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/>
    </xf>
    <xf numFmtId="164" fontId="16" fillId="0" borderId="17" xfId="0" applyNumberFormat="1" applyFont="1" applyFill="1" applyBorder="1" applyAlignment="1">
      <alignment horizontal="center"/>
    </xf>
    <xf numFmtId="0" fontId="16" fillId="0" borderId="17" xfId="0" applyFont="1" applyFill="1" applyBorder="1" applyAlignment="1">
      <alignment horizontal="left"/>
    </xf>
    <xf numFmtId="0" fontId="13" fillId="0" borderId="17" xfId="0" applyFont="1" applyFill="1" applyBorder="1" applyAlignment="1">
      <alignment horizontal="center"/>
    </xf>
    <xf numFmtId="0" fontId="13" fillId="0" borderId="42" xfId="0" applyFont="1" applyFill="1" applyBorder="1" applyAlignment="1">
      <alignment horizontal="center"/>
    </xf>
    <xf numFmtId="165" fontId="11" fillId="0" borderId="15" xfId="0" applyNumberFormat="1" applyFont="1" applyFill="1" applyBorder="1" applyAlignment="1">
      <alignment horizontal="left"/>
    </xf>
    <xf numFmtId="0" fontId="12" fillId="0" borderId="15" xfId="0" applyFont="1" applyFill="1" applyBorder="1" applyAlignment="1">
      <alignment horizontal="left"/>
    </xf>
    <xf numFmtId="0" fontId="17" fillId="0" borderId="15" xfId="0" applyFont="1" applyFill="1" applyBorder="1" applyAlignment="1">
      <alignment horizontal="center"/>
    </xf>
    <xf numFmtId="0" fontId="5" fillId="0" borderId="0" xfId="0" applyFont="1"/>
    <xf numFmtId="0" fontId="17" fillId="0" borderId="0" xfId="0" applyFont="1" applyFill="1" applyBorder="1" applyAlignment="1">
      <alignment horizontal="center"/>
    </xf>
    <xf numFmtId="0" fontId="18" fillId="0" borderId="0" xfId="0" applyFont="1"/>
    <xf numFmtId="0" fontId="0" fillId="0" borderId="43" xfId="0" applyBorder="1"/>
    <xf numFmtId="0" fontId="0" fillId="0" borderId="0" xfId="0" applyAlignment="1">
      <alignment horizontal="center" wrapText="1"/>
    </xf>
    <xf numFmtId="0" fontId="19" fillId="0" borderId="0" xfId="0" applyFont="1" applyAlignment="1">
      <alignment horizontal="center"/>
    </xf>
    <xf numFmtId="0" fontId="0" fillId="0" borderId="43" xfId="0" applyBorder="1" applyAlignment="1">
      <alignment horizontal="center"/>
    </xf>
    <xf numFmtId="0" fontId="16" fillId="0" borderId="0" xfId="0" applyFont="1"/>
    <xf numFmtId="0" fontId="2" fillId="0" borderId="43" xfId="0" applyFont="1" applyBorder="1"/>
    <xf numFmtId="0" fontId="16" fillId="0" borderId="0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2" fontId="9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/>
    <xf numFmtId="2" fontId="21" fillId="0" borderId="0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43" xfId="0" applyFont="1" applyBorder="1" applyAlignment="1">
      <alignment horizontal="center"/>
    </xf>
    <xf numFmtId="9" fontId="0" fillId="0" borderId="0" xfId="0" applyNumberFormat="1"/>
    <xf numFmtId="0" fontId="24" fillId="0" borderId="17" xfId="0" applyFont="1" applyBorder="1"/>
    <xf numFmtId="166" fontId="24" fillId="0" borderId="17" xfId="0" applyNumberFormat="1" applyFont="1" applyBorder="1" applyAlignment="1">
      <alignment horizontal="center"/>
    </xf>
    <xf numFmtId="166" fontId="25" fillId="0" borderId="17" xfId="0" applyNumberFormat="1" applyFont="1" applyBorder="1"/>
    <xf numFmtId="1" fontId="25" fillId="0" borderId="17" xfId="0" applyNumberFormat="1" applyFont="1" applyBorder="1"/>
    <xf numFmtId="9" fontId="25" fillId="0" borderId="17" xfId="0" applyNumberFormat="1" applyFont="1" applyBorder="1"/>
    <xf numFmtId="166" fontId="25" fillId="0" borderId="17" xfId="0" applyNumberFormat="1" applyFont="1" applyBorder="1" applyAlignment="1">
      <alignment wrapText="1"/>
    </xf>
    <xf numFmtId="14" fontId="0" fillId="0" borderId="17" xfId="0" applyNumberFormat="1" applyBorder="1"/>
    <xf numFmtId="0" fontId="0" fillId="0" borderId="17" xfId="0" applyBorder="1"/>
    <xf numFmtId="4" fontId="0" fillId="0" borderId="17" xfId="0" applyNumberFormat="1" applyBorder="1"/>
    <xf numFmtId="4" fontId="3" fillId="0" borderId="17" xfId="0" applyNumberFormat="1" applyFont="1" applyBorder="1"/>
    <xf numFmtId="4" fontId="13" fillId="0" borderId="17" xfId="0" applyNumberFormat="1" applyFont="1" applyBorder="1"/>
    <xf numFmtId="4" fontId="26" fillId="0" borderId="17" xfId="0" applyNumberFormat="1" applyFont="1" applyBorder="1"/>
    <xf numFmtId="4" fontId="23" fillId="0" borderId="17" xfId="0" applyNumberFormat="1" applyFont="1" applyBorder="1"/>
    <xf numFmtId="14" fontId="23" fillId="0" borderId="17" xfId="0" applyNumberFormat="1" applyFont="1" applyBorder="1"/>
    <xf numFmtId="0" fontId="23" fillId="0" borderId="17" xfId="0" applyFont="1" applyBorder="1"/>
    <xf numFmtId="9" fontId="23" fillId="0" borderId="17" xfId="0" applyNumberFormat="1" applyFont="1" applyBorder="1"/>
    <xf numFmtId="4" fontId="27" fillId="0" borderId="17" xfId="0" applyNumberFormat="1" applyFont="1" applyBorder="1"/>
    <xf numFmtId="9" fontId="0" fillId="0" borderId="17" xfId="0" applyNumberFormat="1" applyBorder="1"/>
    <xf numFmtId="4" fontId="26" fillId="2" borderId="17" xfId="0" applyNumberFormat="1" applyFont="1" applyFill="1" applyBorder="1"/>
    <xf numFmtId="0" fontId="13" fillId="2" borderId="17" xfId="0" applyFont="1" applyFill="1" applyBorder="1"/>
    <xf numFmtId="4" fontId="27" fillId="2" borderId="17" xfId="0" applyNumberFormat="1" applyFont="1" applyFill="1" applyBorder="1"/>
    <xf numFmtId="9" fontId="28" fillId="0" borderId="17" xfId="0" applyNumberFormat="1" applyFont="1" applyBorder="1"/>
    <xf numFmtId="4" fontId="28" fillId="0" borderId="17" xfId="0" applyNumberFormat="1" applyFont="1" applyBorder="1"/>
    <xf numFmtId="4" fontId="30" fillId="0" borderId="17" xfId="0" applyNumberFormat="1" applyFont="1" applyBorder="1"/>
    <xf numFmtId="4" fontId="29" fillId="0" borderId="17" xfId="0" applyNumberFormat="1" applyFont="1" applyBorder="1"/>
    <xf numFmtId="4" fontId="23" fillId="2" borderId="17" xfId="0" applyNumberFormat="1" applyFont="1" applyFill="1" applyBorder="1"/>
    <xf numFmtId="0" fontId="23" fillId="2" borderId="17" xfId="0" applyFont="1" applyFill="1" applyBorder="1"/>
    <xf numFmtId="9" fontId="23" fillId="2" borderId="17" xfId="0" applyNumberFormat="1" applyFont="1" applyFill="1" applyBorder="1"/>
    <xf numFmtId="4" fontId="31" fillId="0" borderId="17" xfId="0" applyNumberFormat="1" applyFont="1" applyBorder="1"/>
    <xf numFmtId="0" fontId="13" fillId="0" borderId="17" xfId="0" applyFont="1" applyBorder="1"/>
    <xf numFmtId="9" fontId="13" fillId="0" borderId="17" xfId="0" applyNumberFormat="1" applyFont="1" applyBorder="1"/>
    <xf numFmtId="14" fontId="13" fillId="0" borderId="17" xfId="0" applyNumberFormat="1" applyFont="1" applyBorder="1"/>
    <xf numFmtId="14" fontId="26" fillId="0" borderId="17" xfId="0" applyNumberFormat="1" applyFont="1" applyBorder="1"/>
    <xf numFmtId="0" fontId="26" fillId="0" borderId="17" xfId="0" applyFont="1" applyBorder="1"/>
    <xf numFmtId="9" fontId="26" fillId="0" borderId="17" xfId="0" applyNumberFormat="1" applyFont="1" applyBorder="1"/>
    <xf numFmtId="0" fontId="0" fillId="0" borderId="17" xfId="0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28" fillId="0" borderId="17" xfId="0" applyFont="1" applyBorder="1" applyAlignment="1">
      <alignment horizontal="center"/>
    </xf>
    <xf numFmtId="0" fontId="29" fillId="0" borderId="17" xfId="0" applyFont="1" applyBorder="1" applyAlignment="1">
      <alignment horizontal="center"/>
    </xf>
    <xf numFmtId="0" fontId="23" fillId="2" borderId="17" xfId="0" applyFont="1" applyFill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1" fillId="6" borderId="47" xfId="0" applyFont="1" applyFill="1" applyBorder="1" applyAlignment="1">
      <alignment horizontal="center"/>
    </xf>
    <xf numFmtId="0" fontId="1" fillId="6" borderId="48" xfId="0" applyFont="1" applyFill="1" applyBorder="1" applyAlignment="1">
      <alignment horizontal="center"/>
    </xf>
    <xf numFmtId="0" fontId="1" fillId="6" borderId="49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0" borderId="21" xfId="0" applyFont="1" applyBorder="1" applyAlignment="1">
      <alignment horizontal="center"/>
    </xf>
    <xf numFmtId="0" fontId="24" fillId="0" borderId="3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21</xdr:row>
      <xdr:rowOff>47625</xdr:rowOff>
    </xdr:from>
    <xdr:to>
      <xdr:col>17</xdr:col>
      <xdr:colOff>19050</xdr:colOff>
      <xdr:row>30</xdr:row>
      <xdr:rowOff>180975</xdr:rowOff>
    </xdr:to>
    <xdr:sp macro="" textlink="">
      <xdr:nvSpPr>
        <xdr:cNvPr id="2" name="ZoneTexte 1"/>
        <xdr:cNvSpPr txBox="1"/>
      </xdr:nvSpPr>
      <xdr:spPr>
        <a:xfrm>
          <a:off x="581025" y="4295775"/>
          <a:ext cx="110394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ci</a:t>
          </a:r>
          <a:r>
            <a:rPr lang="fr-FR" sz="1100" baseline="0"/>
            <a:t>  desuus un extrait du fichier des calculs comme je fais actuellement</a:t>
          </a:r>
        </a:p>
        <a:p>
          <a:r>
            <a:rPr lang="fr-FR" sz="1100" baseline="0"/>
            <a:t>je fais un copié/colé des colonnes A à J des mois précédents ( c'est ce qui esrt en noir); puis j'effectue les saisies du mois en cours ( ce qui est en rouge). les calculs de com et prime se font automatiquement grâce à la base_com .mais c'est long et sujet à des erreurs de saisies. La partie "déjà versée" est aussi calculée automatiquement .</a:t>
          </a:r>
        </a:p>
        <a:p>
          <a:r>
            <a:rPr lang="fr-FR" sz="1100" baseline="0"/>
            <a:t>Mais je voudrais à partir du fichier que je reçois de l'entreprise (extrait ci-dessous) , faire un copié/collé des colonnes A à G , ce qui m'éviterait des saisies et des erreurs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53</xdr:row>
      <xdr:rowOff>180975</xdr:rowOff>
    </xdr:from>
    <xdr:to>
      <xdr:col>12</xdr:col>
      <xdr:colOff>457200</xdr:colOff>
      <xdr:row>66</xdr:row>
      <xdr:rowOff>28575</xdr:rowOff>
    </xdr:to>
    <xdr:sp macro="" textlink="">
      <xdr:nvSpPr>
        <xdr:cNvPr id="3" name="ZoneTexte 2"/>
        <xdr:cNvSpPr txBox="1"/>
      </xdr:nvSpPr>
      <xdr:spPr>
        <a:xfrm>
          <a:off x="600075" y="11153775"/>
          <a:ext cx="8001000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ce qui pourrait être fait</a:t>
          </a:r>
        </a:p>
        <a:p>
          <a:r>
            <a:rPr lang="fr-FR" sz="1100"/>
            <a:t>Les</a:t>
          </a:r>
          <a:r>
            <a:rPr lang="fr-FR" sz="1100" baseline="0"/>
            <a:t> totaux des cellules actuellement sur l'exemple se  trouvent dans la colonne E  de façon aléatoire  suivant le nombre de contrats .C'est ça qui me pose problème.je n'arrive pas à trouver la formule qui intègre cette condition suppléméntaire.</a:t>
          </a:r>
        </a:p>
        <a:p>
          <a:r>
            <a:rPr lang="fr-FR" sz="1100" baseline="0"/>
            <a:t>Je ne voudrais pas si possible créer une nouvelle colonne  qui reprendrait le total du CA des contrats.</a:t>
          </a:r>
        </a:p>
        <a:p>
          <a:r>
            <a:rPr lang="fr-FR" sz="1100" baseline="0"/>
            <a:t>peut-être une nouvelle grille base_com?</a:t>
          </a:r>
        </a:p>
        <a:p>
          <a:r>
            <a:rPr lang="fr-FR" sz="1100" baseline="0"/>
            <a:t>En littéraire, voici le problème</a:t>
          </a:r>
        </a:p>
        <a:p>
          <a:r>
            <a:rPr lang="fr-FR" sz="1100" baseline="0"/>
            <a:t>SI col G = 40</a:t>
          </a:r>
        </a:p>
        <a:p>
          <a:r>
            <a:rPr lang="fr-FR" sz="1100" baseline="0"/>
            <a:t>et si         </a:t>
          </a:r>
          <a:r>
            <a:rPr lang="fr-FR" sz="1100" b="0" baseline="0"/>
            <a:t>0&lt;</a:t>
          </a:r>
          <a:r>
            <a:rPr lang="fr-FR" sz="1100" b="1" baseline="0"/>
            <a:t>CA en gr</a:t>
          </a:r>
          <a:r>
            <a:rPr lang="fr-FR" sz="1100" baseline="0"/>
            <a:t>as&lt;1750  alors  H=5%</a:t>
          </a:r>
        </a:p>
        <a:p>
          <a:r>
            <a:rPr lang="fr-FR" sz="1100" baseline="0"/>
            <a:t>                </a:t>
          </a:r>
          <a:r>
            <a:rPr lang="fr-FR" sz="1100" b="0" baseline="0"/>
            <a:t>1750</a:t>
          </a:r>
          <a:r>
            <a:rPr lang="fr-FR" sz="1100" b="1" baseline="0"/>
            <a:t>&lt;CA en gra</a:t>
          </a:r>
          <a:r>
            <a:rPr lang="fr-FR" sz="1100" baseline="0"/>
            <a:t>s&gt;2250  alors  H =7% </a:t>
          </a:r>
        </a:p>
        <a:p>
          <a:r>
            <a:rPr lang="fr-FR" sz="1100" baseline="0"/>
            <a:t>                      etc.......    </a:t>
          </a:r>
        </a:p>
        <a:p>
          <a:r>
            <a:rPr lang="fr-FR" sz="1100" baseline="0"/>
            <a:t>même chose avec 60 ET 80  contacts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5:L27"/>
  <sheetViews>
    <sheetView topLeftCell="A7" workbookViewId="0">
      <selection activeCell="M35" sqref="M35"/>
    </sheetView>
  </sheetViews>
  <sheetFormatPr baseColWidth="10" defaultColWidth="11.42578125" defaultRowHeight="15" x14ac:dyDescent="0.25"/>
  <sheetData>
    <row r="15" spans="1:12" ht="15.75" thickBot="1" x14ac:dyDescent="0.3">
      <c r="E15" t="s">
        <v>41</v>
      </c>
    </row>
    <row r="16" spans="1:12" ht="16.5" thickTop="1" thickBot="1" x14ac:dyDescent="0.3">
      <c r="A16" s="10" t="s">
        <v>3</v>
      </c>
      <c r="B16" s="11"/>
      <c r="C16" s="11"/>
      <c r="D16" s="12"/>
      <c r="E16" s="13" t="s">
        <v>8</v>
      </c>
      <c r="F16" s="13"/>
      <c r="G16" s="13"/>
      <c r="H16" s="14"/>
      <c r="I16" s="209" t="s">
        <v>13</v>
      </c>
      <c r="J16" s="210"/>
      <c r="K16" s="210"/>
      <c r="L16" s="211"/>
    </row>
    <row r="17" spans="1:12" x14ac:dyDescent="0.25">
      <c r="A17" s="7" t="s">
        <v>4</v>
      </c>
      <c r="B17" s="15" t="s">
        <v>5</v>
      </c>
      <c r="C17" s="15" t="s">
        <v>6</v>
      </c>
      <c r="D17" s="9" t="s">
        <v>7</v>
      </c>
      <c r="E17" s="8" t="s">
        <v>4</v>
      </c>
      <c r="F17" s="15" t="s">
        <v>5</v>
      </c>
      <c r="G17" s="15" t="s">
        <v>6</v>
      </c>
      <c r="H17" s="9" t="s">
        <v>7</v>
      </c>
      <c r="I17" s="7" t="s">
        <v>4</v>
      </c>
      <c r="J17" s="15" t="s">
        <v>5</v>
      </c>
      <c r="K17" s="15" t="s">
        <v>6</v>
      </c>
      <c r="L17" s="9" t="s">
        <v>7</v>
      </c>
    </row>
    <row r="18" spans="1:12" x14ac:dyDescent="0.25">
      <c r="A18" s="1">
        <v>0</v>
      </c>
      <c r="B18" s="16">
        <v>1750</v>
      </c>
      <c r="C18" s="17">
        <v>0.05</v>
      </c>
      <c r="D18" s="3"/>
      <c r="E18" s="2">
        <v>0</v>
      </c>
      <c r="F18" s="16">
        <v>3500</v>
      </c>
      <c r="G18" s="17">
        <v>0.05</v>
      </c>
      <c r="H18" s="3"/>
      <c r="I18" s="21">
        <v>0</v>
      </c>
      <c r="J18" s="16">
        <v>2625</v>
      </c>
      <c r="K18" s="17">
        <v>0.05</v>
      </c>
      <c r="L18" s="22"/>
    </row>
    <row r="19" spans="1:12" x14ac:dyDescent="0.25">
      <c r="A19" s="1">
        <v>1751</v>
      </c>
      <c r="B19" s="16">
        <v>2250</v>
      </c>
      <c r="C19" s="17">
        <v>7.0000000000000007E-2</v>
      </c>
      <c r="D19" s="3"/>
      <c r="E19" s="2">
        <v>3501</v>
      </c>
      <c r="F19" s="16">
        <v>4500</v>
      </c>
      <c r="G19" s="17">
        <v>7.0000000000000007E-2</v>
      </c>
      <c r="H19" s="3"/>
      <c r="I19" s="21">
        <v>2626</v>
      </c>
      <c r="J19" s="16">
        <v>3375</v>
      </c>
      <c r="K19" s="17">
        <v>7.0000000000000007E-2</v>
      </c>
      <c r="L19" s="22"/>
    </row>
    <row r="20" spans="1:12" x14ac:dyDescent="0.25">
      <c r="A20" s="1">
        <v>2251</v>
      </c>
      <c r="B20" s="16">
        <v>2950</v>
      </c>
      <c r="C20" s="17">
        <v>0.08</v>
      </c>
      <c r="D20" s="3"/>
      <c r="E20" s="2">
        <v>4501</v>
      </c>
      <c r="F20" s="16">
        <v>5900</v>
      </c>
      <c r="G20" s="17">
        <v>0.08</v>
      </c>
      <c r="H20" s="3"/>
      <c r="I20" s="21">
        <v>3376</v>
      </c>
      <c r="J20" s="16">
        <v>4425</v>
      </c>
      <c r="K20" s="17">
        <v>0.08</v>
      </c>
      <c r="L20" s="22"/>
    </row>
    <row r="21" spans="1:12" x14ac:dyDescent="0.25">
      <c r="A21" s="1">
        <v>2951</v>
      </c>
      <c r="B21" s="16">
        <v>3250</v>
      </c>
      <c r="C21" s="17">
        <v>0.1</v>
      </c>
      <c r="D21" s="3"/>
      <c r="E21" s="2">
        <v>5901</v>
      </c>
      <c r="F21" s="16">
        <v>6500</v>
      </c>
      <c r="G21" s="17">
        <v>0.1</v>
      </c>
      <c r="H21" s="3"/>
      <c r="I21" s="21">
        <v>4426</v>
      </c>
      <c r="J21" s="16">
        <v>4875</v>
      </c>
      <c r="K21" s="17">
        <v>0.1</v>
      </c>
      <c r="L21" s="22"/>
    </row>
    <row r="22" spans="1:12" x14ac:dyDescent="0.25">
      <c r="A22" s="1">
        <v>3251</v>
      </c>
      <c r="B22" s="16">
        <v>4000</v>
      </c>
      <c r="C22" s="17">
        <v>0.12</v>
      </c>
      <c r="D22" s="3"/>
      <c r="E22" s="2">
        <v>6501</v>
      </c>
      <c r="F22" s="16">
        <v>8000</v>
      </c>
      <c r="G22" s="17">
        <v>0.12</v>
      </c>
      <c r="H22" s="3"/>
      <c r="I22" s="21">
        <v>4876</v>
      </c>
      <c r="J22" s="16">
        <v>6000</v>
      </c>
      <c r="K22" s="17">
        <v>0.12</v>
      </c>
      <c r="L22" s="22"/>
    </row>
    <row r="23" spans="1:12" x14ac:dyDescent="0.25">
      <c r="A23" s="1">
        <v>4001</v>
      </c>
      <c r="B23" s="16">
        <v>4375</v>
      </c>
      <c r="C23" s="17">
        <v>0.13</v>
      </c>
      <c r="D23" s="3"/>
      <c r="E23" s="2">
        <v>8001</v>
      </c>
      <c r="F23" s="16">
        <v>8750</v>
      </c>
      <c r="G23" s="17">
        <v>0.13</v>
      </c>
      <c r="H23" s="3"/>
      <c r="I23" s="21">
        <v>6001</v>
      </c>
      <c r="J23" s="16">
        <v>6562</v>
      </c>
      <c r="K23" s="17">
        <v>0.13</v>
      </c>
      <c r="L23" s="22"/>
    </row>
    <row r="24" spans="1:12" x14ac:dyDescent="0.25">
      <c r="A24" s="1">
        <v>4376</v>
      </c>
      <c r="B24" s="16"/>
      <c r="C24" s="17">
        <v>0.13</v>
      </c>
      <c r="D24" s="3">
        <v>50</v>
      </c>
      <c r="E24" s="2">
        <v>8751</v>
      </c>
      <c r="F24" s="16"/>
      <c r="G24" s="17">
        <v>0.13</v>
      </c>
      <c r="H24" s="3">
        <v>100</v>
      </c>
      <c r="I24" s="21">
        <v>6562</v>
      </c>
      <c r="J24" s="16"/>
      <c r="K24" s="17">
        <v>0.13</v>
      </c>
      <c r="L24" s="22">
        <v>75</v>
      </c>
    </row>
    <row r="25" spans="1:12" x14ac:dyDescent="0.25">
      <c r="A25" s="1"/>
      <c r="B25" s="16"/>
      <c r="C25" s="17"/>
      <c r="D25" s="3"/>
      <c r="E25" s="2"/>
      <c r="F25" s="16"/>
      <c r="G25" s="17"/>
      <c r="H25" s="3"/>
      <c r="I25" s="21"/>
      <c r="J25" s="16"/>
      <c r="K25" s="17"/>
      <c r="L25" s="22"/>
    </row>
    <row r="26" spans="1:12" ht="15.75" thickBot="1" x14ac:dyDescent="0.3">
      <c r="A26" s="4"/>
      <c r="B26" s="18"/>
      <c r="C26" s="19"/>
      <c r="D26" s="6"/>
      <c r="E26" s="5"/>
      <c r="F26" s="18"/>
      <c r="G26" s="19"/>
      <c r="H26" s="6"/>
      <c r="I26" s="23"/>
      <c r="J26" s="19"/>
      <c r="K26" s="19"/>
      <c r="L26" s="24"/>
    </row>
    <row r="27" spans="1:12" ht="15.75" thickTop="1" x14ac:dyDescent="0.25">
      <c r="I27" s="20"/>
      <c r="J27" s="20"/>
      <c r="K27" s="20"/>
      <c r="L27" s="20"/>
    </row>
  </sheetData>
  <mergeCells count="1">
    <mergeCell ref="I16:L16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1"/>
  <sheetViews>
    <sheetView tabSelected="1" topLeftCell="A143" workbookViewId="0">
      <selection activeCell="G145" sqref="G145"/>
    </sheetView>
  </sheetViews>
  <sheetFormatPr baseColWidth="10" defaultColWidth="11.42578125" defaultRowHeight="15" x14ac:dyDescent="0.25"/>
  <cols>
    <col min="3" max="3" width="11.28515625" customWidth="1"/>
    <col min="4" max="4" width="17.140625" bestFit="1" customWidth="1"/>
    <col min="5" max="5" width="10.42578125" bestFit="1" customWidth="1"/>
    <col min="6" max="6" width="18.28515625" bestFit="1" customWidth="1"/>
    <col min="7" max="7" width="8.140625" bestFit="1" customWidth="1"/>
    <col min="8" max="8" width="8" customWidth="1"/>
    <col min="9" max="10" width="9.42578125" bestFit="1" customWidth="1"/>
    <col min="11" max="11" width="10.140625" bestFit="1" customWidth="1"/>
    <col min="12" max="12" width="9.140625" customWidth="1"/>
    <col min="13" max="17" width="10.7109375" customWidth="1"/>
  </cols>
  <sheetData>
    <row r="1" spans="1:17" ht="16.5" thickBot="1" x14ac:dyDescent="0.3">
      <c r="A1" s="109" t="s">
        <v>18</v>
      </c>
      <c r="B1" s="82"/>
      <c r="C1" s="83"/>
      <c r="D1" s="84"/>
      <c r="E1" s="85"/>
      <c r="F1" s="86" t="s">
        <v>20</v>
      </c>
      <c r="G1" s="87"/>
      <c r="H1" s="87">
        <v>2018</v>
      </c>
      <c r="I1" s="87"/>
      <c r="J1" s="87"/>
      <c r="K1" s="88"/>
      <c r="L1" s="88"/>
      <c r="M1" s="88"/>
      <c r="N1" s="88"/>
      <c r="O1" s="88"/>
      <c r="P1" s="88"/>
      <c r="Q1" s="105"/>
    </row>
    <row r="2" spans="1:17" ht="16.5" thickBot="1" x14ac:dyDescent="0.3">
      <c r="A2" s="110" t="s">
        <v>42</v>
      </c>
      <c r="B2" s="111" t="s">
        <v>43</v>
      </c>
      <c r="C2" s="112" t="s">
        <v>58</v>
      </c>
      <c r="D2" s="113" t="s">
        <v>44</v>
      </c>
      <c r="E2" s="112" t="s">
        <v>45</v>
      </c>
      <c r="F2" s="114" t="s">
        <v>46</v>
      </c>
      <c r="G2" s="115" t="s">
        <v>47</v>
      </c>
      <c r="H2" s="115" t="s">
        <v>48</v>
      </c>
      <c r="I2" s="115" t="s">
        <v>49</v>
      </c>
      <c r="J2" s="115" t="s">
        <v>50</v>
      </c>
      <c r="K2" s="116" t="s">
        <v>51</v>
      </c>
      <c r="L2" s="54" t="s">
        <v>52</v>
      </c>
      <c r="M2" s="54" t="s">
        <v>53</v>
      </c>
      <c r="N2" s="116" t="s">
        <v>54</v>
      </c>
      <c r="O2" s="116" t="s">
        <v>55</v>
      </c>
      <c r="P2" s="116" t="s">
        <v>56</v>
      </c>
      <c r="Q2" s="117" t="s">
        <v>57</v>
      </c>
    </row>
    <row r="3" spans="1:17" ht="45" x14ac:dyDescent="0.25">
      <c r="A3" s="89" t="s">
        <v>37</v>
      </c>
      <c r="B3" s="65" t="s">
        <v>38</v>
      </c>
      <c r="C3" s="65" t="s">
        <v>39</v>
      </c>
      <c r="D3" s="212" t="s">
        <v>36</v>
      </c>
      <c r="E3" s="213"/>
      <c r="F3" s="59" t="s">
        <v>59</v>
      </c>
      <c r="G3" s="60"/>
      <c r="H3" s="61" t="s">
        <v>14</v>
      </c>
      <c r="I3" s="60"/>
      <c r="J3" s="62" t="s">
        <v>15</v>
      </c>
      <c r="K3" s="63"/>
      <c r="L3" s="27" t="s">
        <v>0</v>
      </c>
      <c r="M3" s="28" t="s">
        <v>1</v>
      </c>
      <c r="N3" s="214" t="s">
        <v>2</v>
      </c>
      <c r="O3" s="215"/>
      <c r="P3" s="215"/>
      <c r="Q3" s="106" t="s">
        <v>40</v>
      </c>
    </row>
    <row r="4" spans="1:17" ht="15.75" thickBot="1" x14ac:dyDescent="0.3">
      <c r="A4" s="90"/>
      <c r="B4" s="29"/>
      <c r="C4" s="29"/>
      <c r="D4" s="30" t="s">
        <v>67</v>
      </c>
      <c r="E4" s="31" t="s">
        <v>68</v>
      </c>
      <c r="F4" s="32" t="s">
        <v>10</v>
      </c>
      <c r="G4" s="33" t="s">
        <v>9</v>
      </c>
      <c r="H4" s="34" t="s">
        <v>10</v>
      </c>
      <c r="I4" s="33" t="s">
        <v>9</v>
      </c>
      <c r="J4" s="35" t="s">
        <v>12</v>
      </c>
      <c r="K4" s="36" t="s">
        <v>9</v>
      </c>
      <c r="L4" s="37"/>
      <c r="M4" s="38"/>
      <c r="N4" s="26" t="s">
        <v>11</v>
      </c>
      <c r="O4" s="25" t="s">
        <v>16</v>
      </c>
      <c r="P4" s="25" t="s">
        <v>17</v>
      </c>
      <c r="Q4" s="107"/>
    </row>
    <row r="5" spans="1:17" x14ac:dyDescent="0.25">
      <c r="A5" s="91" t="s">
        <v>28</v>
      </c>
      <c r="B5" s="55">
        <v>43229</v>
      </c>
      <c r="C5" s="57" t="s">
        <v>31</v>
      </c>
      <c r="D5" s="57" t="s">
        <v>29</v>
      </c>
      <c r="E5" s="57" t="s">
        <v>29</v>
      </c>
      <c r="F5" s="64">
        <v>1500</v>
      </c>
      <c r="G5" s="39"/>
      <c r="H5" s="40">
        <v>0</v>
      </c>
      <c r="I5" s="39"/>
      <c r="J5" s="41">
        <v>0</v>
      </c>
      <c r="K5" s="39"/>
      <c r="L5" s="42"/>
      <c r="M5" s="54"/>
      <c r="N5" s="40"/>
      <c r="O5" s="39"/>
      <c r="P5" s="39"/>
      <c r="Q5" s="44"/>
    </row>
    <row r="6" spans="1:17" x14ac:dyDescent="0.25">
      <c r="A6" s="91" t="s">
        <v>28</v>
      </c>
      <c r="B6" s="55">
        <v>43262</v>
      </c>
      <c r="C6" s="75" t="s">
        <v>22</v>
      </c>
      <c r="D6" s="79" t="s">
        <v>29</v>
      </c>
      <c r="E6" s="57" t="s">
        <v>29</v>
      </c>
      <c r="F6" s="67">
        <v>3540</v>
      </c>
      <c r="G6" s="69"/>
      <c r="H6" s="70">
        <v>0</v>
      </c>
      <c r="I6" s="39"/>
      <c r="J6" s="41">
        <v>0</v>
      </c>
      <c r="K6" s="39"/>
      <c r="L6" s="43"/>
      <c r="M6" s="54"/>
      <c r="N6" s="40"/>
      <c r="O6" s="39"/>
      <c r="P6" s="39"/>
      <c r="Q6" s="44"/>
    </row>
    <row r="7" spans="1:17" x14ac:dyDescent="0.25">
      <c r="A7" s="121" t="s">
        <v>28</v>
      </c>
      <c r="B7" s="122">
        <v>43291</v>
      </c>
      <c r="C7" s="123" t="s">
        <v>60</v>
      </c>
      <c r="D7" s="124" t="s">
        <v>29</v>
      </c>
      <c r="E7" s="123" t="s">
        <v>29</v>
      </c>
      <c r="F7" s="128">
        <v>2500</v>
      </c>
      <c r="G7" s="39"/>
      <c r="H7" s="40">
        <v>0</v>
      </c>
      <c r="I7" s="39"/>
      <c r="J7" s="41">
        <v>0</v>
      </c>
      <c r="K7" s="39"/>
      <c r="L7" s="43"/>
      <c r="M7" s="54"/>
      <c r="N7" s="40"/>
      <c r="O7" s="39"/>
      <c r="P7" s="39"/>
      <c r="Q7" s="44"/>
    </row>
    <row r="8" spans="1:17" x14ac:dyDescent="0.25">
      <c r="A8" s="92"/>
      <c r="B8" s="55"/>
      <c r="C8" s="57"/>
      <c r="D8" s="57"/>
      <c r="E8" s="58"/>
      <c r="F8" s="64">
        <v>0</v>
      </c>
      <c r="G8" s="39"/>
      <c r="H8" s="40">
        <v>0</v>
      </c>
      <c r="I8" s="39"/>
      <c r="J8" s="41">
        <v>0</v>
      </c>
      <c r="K8" s="39"/>
      <c r="L8" s="43"/>
      <c r="M8" s="54"/>
      <c r="N8" s="40"/>
      <c r="O8" s="39"/>
      <c r="P8" s="39"/>
      <c r="Q8" s="44"/>
    </row>
    <row r="9" spans="1:17" x14ac:dyDescent="0.25">
      <c r="A9" s="93" t="s">
        <v>30</v>
      </c>
      <c r="B9" s="52"/>
      <c r="C9" s="76"/>
      <c r="D9" s="77"/>
      <c r="E9" s="78"/>
      <c r="F9" s="71">
        <f>SUM(F5:F8)</f>
        <v>7540</v>
      </c>
      <c r="G9" s="68">
        <f>IF(F9="","",F9*VLOOKUP(F9,base_com!$A$18:C$26,3,1))</f>
        <v>980.2</v>
      </c>
      <c r="H9" s="72">
        <f>SUM(H5:H8)</f>
        <v>0</v>
      </c>
      <c r="I9" s="68">
        <f>IF(H9="","",H9*VLOOKUP(H9,base_com!$I$18:$K$26,3,1))</f>
        <v>0</v>
      </c>
      <c r="J9" s="73">
        <f>SUM(J5:J8)</f>
        <v>0</v>
      </c>
      <c r="K9" s="68">
        <f>IF(J9="","",J9)*VLOOKUP(J9,base_com!$E$18:$G$26,3,1)</f>
        <v>0</v>
      </c>
      <c r="L9" s="66"/>
      <c r="M9" s="81">
        <f>G9+I9+K9-L9</f>
        <v>980.2</v>
      </c>
      <c r="N9" s="72">
        <f>IF(F9="","",VLOOKUP(F9,base_com!$A$18:$D$26,4,1))</f>
        <v>50</v>
      </c>
      <c r="O9" s="68">
        <f>IF(H9="","",VLOOKUP(H9,base_com!$I$18:$L$26,4,1))</f>
        <v>0</v>
      </c>
      <c r="P9" s="68">
        <f>IF(J9="","",VLOOKUP(J9,base_com!$E$18:$H$26,4,1))</f>
        <v>0</v>
      </c>
      <c r="Q9" s="74">
        <f>M9+N9+O9+P9</f>
        <v>1030.2</v>
      </c>
    </row>
    <row r="10" spans="1:17" x14ac:dyDescent="0.25">
      <c r="A10" s="91" t="s">
        <v>27</v>
      </c>
      <c r="B10" s="56">
        <v>43269</v>
      </c>
      <c r="C10" s="80" t="s">
        <v>23</v>
      </c>
      <c r="D10" s="120" t="s">
        <v>29</v>
      </c>
      <c r="E10" s="119" t="s">
        <v>29</v>
      </c>
      <c r="F10" s="45">
        <v>0</v>
      </c>
      <c r="G10" s="46"/>
      <c r="H10" s="47">
        <v>1568</v>
      </c>
      <c r="I10" s="46"/>
      <c r="J10" s="48">
        <v>0</v>
      </c>
      <c r="K10" s="46"/>
      <c r="L10" s="49"/>
      <c r="M10" s="53"/>
      <c r="N10" s="50"/>
      <c r="O10" s="46"/>
      <c r="P10" s="46"/>
      <c r="Q10" s="51"/>
    </row>
    <row r="11" spans="1:17" x14ac:dyDescent="0.25">
      <c r="A11" s="125" t="s">
        <v>61</v>
      </c>
      <c r="B11" s="126">
        <v>43296</v>
      </c>
      <c r="C11" s="123" t="s">
        <v>62</v>
      </c>
      <c r="D11" s="124" t="s">
        <v>29</v>
      </c>
      <c r="E11" s="123" t="s">
        <v>29</v>
      </c>
      <c r="F11" s="45">
        <v>0</v>
      </c>
      <c r="G11" s="39"/>
      <c r="H11" s="40">
        <v>2000</v>
      </c>
      <c r="I11" s="39"/>
      <c r="J11" s="48">
        <v>0</v>
      </c>
      <c r="K11" s="39"/>
      <c r="L11" s="43"/>
      <c r="M11" s="54"/>
      <c r="N11" s="40"/>
      <c r="O11" s="39"/>
      <c r="P11" s="39"/>
      <c r="Q11" s="44"/>
    </row>
    <row r="12" spans="1:17" x14ac:dyDescent="0.25">
      <c r="A12" s="93" t="s">
        <v>32</v>
      </c>
      <c r="B12" s="52"/>
      <c r="C12" s="76"/>
      <c r="D12" s="77"/>
      <c r="E12" s="78"/>
      <c r="F12" s="71">
        <f>SUM(F10:F11)</f>
        <v>0</v>
      </c>
      <c r="G12" s="68">
        <f>IF(F12="","",F12*VLOOKUP(F12,base_com!$A$18:$C$26,3,1))</f>
        <v>0</v>
      </c>
      <c r="H12" s="72">
        <f>SUM(H10:H11)</f>
        <v>3568</v>
      </c>
      <c r="I12" s="68">
        <f>IF(H12="","",H12*VLOOKUP(H12,base_com!$I$18:$K$26,3,1))</f>
        <v>285.44</v>
      </c>
      <c r="J12" s="73">
        <f>SUM(J10:J11)</f>
        <v>0</v>
      </c>
      <c r="K12" s="68">
        <f>IF(J12="","",J12)*VLOOKUP(J12,base_com!$E$18:$G$26,3,1)</f>
        <v>0</v>
      </c>
      <c r="L12" s="66"/>
      <c r="M12" s="81">
        <f>G12+I12+K12-L12</f>
        <v>285.44</v>
      </c>
      <c r="N12" s="72">
        <f>IF(F12="","",VLOOKUP(F12,base_com!$A$18:$D$26,4,1))</f>
        <v>0</v>
      </c>
      <c r="O12" s="68">
        <f>IF(H12="","",VLOOKUP(H12,base_com!$I$18:$L$26,4,1))</f>
        <v>0</v>
      </c>
      <c r="P12" s="68">
        <f>IF(J12="","",VLOOKUP(J12,base_com!$E$18:$H$26,4,1))</f>
        <v>0</v>
      </c>
      <c r="Q12" s="74">
        <f>M12+N12+O12+P12</f>
        <v>285.44</v>
      </c>
    </row>
    <row r="13" spans="1:17" x14ac:dyDescent="0.25">
      <c r="A13" s="92" t="s">
        <v>24</v>
      </c>
      <c r="B13" s="56">
        <v>43198</v>
      </c>
      <c r="C13" s="57" t="s">
        <v>25</v>
      </c>
      <c r="D13" s="79" t="s">
        <v>29</v>
      </c>
      <c r="E13" s="79" t="s">
        <v>29</v>
      </c>
      <c r="F13" s="64">
        <v>0</v>
      </c>
      <c r="G13" s="39"/>
      <c r="H13" s="40">
        <v>0</v>
      </c>
      <c r="I13" s="39"/>
      <c r="J13" s="41">
        <v>4372</v>
      </c>
      <c r="K13" s="39"/>
      <c r="L13" s="43"/>
      <c r="M13" s="54"/>
      <c r="N13" s="40"/>
      <c r="O13" s="39"/>
      <c r="P13" s="39"/>
      <c r="Q13" s="44"/>
    </row>
    <row r="14" spans="1:17" x14ac:dyDescent="0.25">
      <c r="A14" s="92" t="s">
        <v>24</v>
      </c>
      <c r="B14" s="56">
        <v>43262</v>
      </c>
      <c r="C14" s="57" t="s">
        <v>21</v>
      </c>
      <c r="D14" s="79" t="s">
        <v>29</v>
      </c>
      <c r="E14" s="79" t="s">
        <v>29</v>
      </c>
      <c r="F14" s="64">
        <v>0</v>
      </c>
      <c r="G14" s="39"/>
      <c r="H14" s="40">
        <v>0</v>
      </c>
      <c r="I14" s="39"/>
      <c r="J14" s="41">
        <v>4883</v>
      </c>
      <c r="K14" s="39"/>
      <c r="L14" s="43"/>
      <c r="M14" s="54"/>
      <c r="N14" s="40"/>
      <c r="O14" s="39"/>
      <c r="P14" s="39"/>
      <c r="Q14" s="44"/>
    </row>
    <row r="15" spans="1:17" x14ac:dyDescent="0.25">
      <c r="A15" s="92" t="s">
        <v>63</v>
      </c>
      <c r="B15" s="130">
        <v>43296</v>
      </c>
      <c r="C15" s="123" t="s">
        <v>64</v>
      </c>
      <c r="D15" s="124" t="s">
        <v>29</v>
      </c>
      <c r="E15" s="123" t="s">
        <v>29</v>
      </c>
      <c r="F15" s="64">
        <v>0</v>
      </c>
      <c r="G15" s="39"/>
      <c r="H15" s="40">
        <v>0</v>
      </c>
      <c r="I15" s="39"/>
      <c r="J15" s="132">
        <v>2500</v>
      </c>
      <c r="K15" s="39"/>
      <c r="L15" s="43"/>
      <c r="M15" s="54"/>
      <c r="N15" s="40"/>
      <c r="O15" s="39"/>
      <c r="P15" s="39"/>
      <c r="Q15" s="44"/>
    </row>
    <row r="16" spans="1:17" x14ac:dyDescent="0.25">
      <c r="A16" s="93" t="s">
        <v>33</v>
      </c>
      <c r="B16" s="52"/>
      <c r="C16" s="76"/>
      <c r="D16" s="77"/>
      <c r="E16" s="78"/>
      <c r="F16" s="71">
        <f>SUM(F13:F15)</f>
        <v>0</v>
      </c>
      <c r="G16" s="68">
        <f>IF(F16="","",F16*VLOOKUP(F16,base_com!$A$18:$C$26,3,1))</f>
        <v>0</v>
      </c>
      <c r="H16" s="72">
        <f>SUM(H13:H15)</f>
        <v>0</v>
      </c>
      <c r="I16" s="68">
        <f>IF(H16="","",H16*VLOOKUP(H16,base_com!$I$18:$K$26,3,1))</f>
        <v>0</v>
      </c>
      <c r="J16" s="73">
        <f>SUM(J13:J15)</f>
        <v>11755</v>
      </c>
      <c r="K16" s="68">
        <f>IF(J16="","",J16)*VLOOKUP(J16,base_com!$E$18:$G$26,3,1)</f>
        <v>1528.15</v>
      </c>
      <c r="L16" s="66"/>
      <c r="M16" s="81">
        <f>G16+I16+K16-L16</f>
        <v>1528.15</v>
      </c>
      <c r="N16" s="72">
        <f>IF(F16="","",VLOOKUP(F16,base_com!$A$18:$D$26,4,1))</f>
        <v>0</v>
      </c>
      <c r="O16" s="68">
        <f>IF(H16="","",VLOOKUP(H16,base_com!$I$18:$L$26,4,1))</f>
        <v>0</v>
      </c>
      <c r="P16" s="68">
        <f>IF(J16="","",VLOOKUP(J16,base_com!$E$18:$H$26,4,1))</f>
        <v>100</v>
      </c>
      <c r="Q16" s="74">
        <f>M16+N16+O16+P16</f>
        <v>1628.15</v>
      </c>
    </row>
    <row r="17" spans="1:17" x14ac:dyDescent="0.25">
      <c r="A17" s="92" t="s">
        <v>35</v>
      </c>
      <c r="B17" s="55">
        <v>43193</v>
      </c>
      <c r="C17" s="57" t="s">
        <v>26</v>
      </c>
      <c r="D17" s="79" t="s">
        <v>29</v>
      </c>
      <c r="E17" s="79" t="s">
        <v>29</v>
      </c>
      <c r="F17" s="64">
        <v>0</v>
      </c>
      <c r="G17" s="39"/>
      <c r="H17" s="40">
        <v>3570</v>
      </c>
      <c r="I17" s="39"/>
      <c r="J17" s="41">
        <v>0</v>
      </c>
      <c r="K17" s="39"/>
      <c r="L17" s="43"/>
      <c r="M17" s="54"/>
      <c r="N17" s="40"/>
      <c r="O17" s="39"/>
      <c r="P17" s="39"/>
      <c r="Q17" s="44"/>
    </row>
    <row r="18" spans="1:17" x14ac:dyDescent="0.25">
      <c r="A18" s="92" t="s">
        <v>35</v>
      </c>
      <c r="B18" s="55">
        <v>43173</v>
      </c>
      <c r="C18" s="57" t="s">
        <v>19</v>
      </c>
      <c r="D18" s="79" t="s">
        <v>29</v>
      </c>
      <c r="E18" s="79" t="s">
        <v>29</v>
      </c>
      <c r="F18" s="64">
        <v>0</v>
      </c>
      <c r="G18" s="39"/>
      <c r="H18" s="40">
        <v>3450</v>
      </c>
      <c r="I18" s="39"/>
      <c r="J18" s="41">
        <v>0</v>
      </c>
      <c r="K18" s="39"/>
      <c r="L18" s="43"/>
      <c r="M18" s="54"/>
      <c r="N18" s="40"/>
      <c r="O18" s="39"/>
      <c r="P18" s="39"/>
      <c r="Q18" s="44"/>
    </row>
    <row r="19" spans="1:17" x14ac:dyDescent="0.25">
      <c r="A19" s="121" t="s">
        <v>65</v>
      </c>
      <c r="B19" s="122">
        <v>43205</v>
      </c>
      <c r="C19" s="123" t="s">
        <v>66</v>
      </c>
      <c r="D19" s="124" t="s">
        <v>29</v>
      </c>
      <c r="E19" s="123" t="s">
        <v>29</v>
      </c>
      <c r="F19" s="64">
        <v>0</v>
      </c>
      <c r="G19" s="39"/>
      <c r="H19" s="131">
        <v>2500</v>
      </c>
      <c r="I19" s="39"/>
      <c r="J19" s="41">
        <v>0</v>
      </c>
      <c r="K19" s="39"/>
      <c r="L19" s="43"/>
      <c r="M19" s="54"/>
      <c r="N19" s="40"/>
      <c r="O19" s="39"/>
      <c r="P19" s="39"/>
      <c r="Q19" s="44"/>
    </row>
    <row r="20" spans="1:17" x14ac:dyDescent="0.25">
      <c r="A20" s="92"/>
      <c r="B20" s="55"/>
      <c r="C20" s="57"/>
      <c r="D20" s="57"/>
      <c r="E20" s="58"/>
      <c r="F20" s="64">
        <v>0</v>
      </c>
      <c r="G20" s="39"/>
      <c r="H20" s="40">
        <v>0</v>
      </c>
      <c r="I20" s="39"/>
      <c r="J20" s="41">
        <v>0</v>
      </c>
      <c r="K20" s="39"/>
      <c r="L20" s="43"/>
      <c r="M20" s="54"/>
      <c r="N20" s="40"/>
      <c r="O20" s="39"/>
      <c r="P20" s="39"/>
      <c r="Q20" s="44"/>
    </row>
    <row r="21" spans="1:17" ht="15.75" thickBot="1" x14ac:dyDescent="0.3">
      <c r="A21" s="94" t="s">
        <v>34</v>
      </c>
      <c r="B21" s="95"/>
      <c r="C21" s="96"/>
      <c r="D21" s="97"/>
      <c r="E21" s="98"/>
      <c r="F21" s="99">
        <f>SUM(F17:F20)</f>
        <v>0</v>
      </c>
      <c r="G21" s="100">
        <f>IF(F21="","",F21*VLOOKUP(F21,base_com!$A$18:$C$26,3,1))</f>
        <v>0</v>
      </c>
      <c r="H21" s="101">
        <f>SUM(H17:H20)</f>
        <v>9520</v>
      </c>
      <c r="I21" s="100">
        <f>IF(H21="","",H21*VLOOKUP(H21,base_com!$I$18:$K$26,3,1))</f>
        <v>1237.6000000000001</v>
      </c>
      <c r="J21" s="102">
        <f>SUM(J17:J20)</f>
        <v>0</v>
      </c>
      <c r="K21" s="100">
        <f>IF(J21="","",J21)*VLOOKUP(J21,base_com!$E$18:$G$26,3,1)</f>
        <v>0</v>
      </c>
      <c r="L21" s="103"/>
      <c r="M21" s="104">
        <f>G21+I21+K21-L21</f>
        <v>1237.6000000000001</v>
      </c>
      <c r="N21" s="101">
        <f>IF(F21="","",VLOOKUP(F21,base_com!$A$18:$D$26,4,1))</f>
        <v>0</v>
      </c>
      <c r="O21" s="100">
        <f>IF(H21="","",VLOOKUP(H21,base_com!$I$18:$L$26,4,1))</f>
        <v>75</v>
      </c>
      <c r="P21" s="100">
        <f>IF(J21="","",VLOOKUP(J21,base_com!$E$18:$H$26,4,1))</f>
        <v>0</v>
      </c>
      <c r="Q21" s="108">
        <f>M21+N21+O21+P21</f>
        <v>1312.6000000000001</v>
      </c>
    </row>
    <row r="32" spans="1:17" ht="15.75" thickBot="1" x14ac:dyDescent="0.3"/>
    <row r="33" spans="1:19" ht="15.75" x14ac:dyDescent="0.25">
      <c r="A33" s="110" t="s">
        <v>42</v>
      </c>
      <c r="B33" s="111" t="s">
        <v>43</v>
      </c>
      <c r="C33" s="112" t="s">
        <v>58</v>
      </c>
      <c r="D33" s="113" t="s">
        <v>44</v>
      </c>
      <c r="E33" s="112" t="s">
        <v>45</v>
      </c>
      <c r="F33" s="114" t="s">
        <v>46</v>
      </c>
      <c r="G33" s="115" t="s">
        <v>47</v>
      </c>
      <c r="H33" s="115" t="s">
        <v>48</v>
      </c>
      <c r="I33" s="115" t="s">
        <v>49</v>
      </c>
      <c r="J33" s="115" t="s">
        <v>50</v>
      </c>
      <c r="K33" s="116" t="s">
        <v>51</v>
      </c>
      <c r="L33" s="54" t="s">
        <v>52</v>
      </c>
      <c r="M33" s="54" t="s">
        <v>53</v>
      </c>
      <c r="N33" s="116" t="s">
        <v>54</v>
      </c>
      <c r="O33" s="116" t="s">
        <v>55</v>
      </c>
      <c r="P33" s="116" t="s">
        <v>56</v>
      </c>
      <c r="Q33" s="117" t="s">
        <v>57</v>
      </c>
    </row>
    <row r="34" spans="1:19" ht="45" x14ac:dyDescent="0.25">
      <c r="A34" t="s">
        <v>38</v>
      </c>
      <c r="B34" t="s">
        <v>39</v>
      </c>
      <c r="C34" s="216" t="s">
        <v>36</v>
      </c>
      <c r="D34" s="216"/>
      <c r="G34" s="134" t="s">
        <v>71</v>
      </c>
      <c r="H34" t="s">
        <v>72</v>
      </c>
      <c r="I34" s="134" t="s">
        <v>73</v>
      </c>
      <c r="J34" t="s">
        <v>74</v>
      </c>
      <c r="K34" s="134" t="s">
        <v>75</v>
      </c>
      <c r="L34" t="s">
        <v>7</v>
      </c>
      <c r="M34" s="134" t="s">
        <v>76</v>
      </c>
    </row>
    <row r="35" spans="1:19" x14ac:dyDescent="0.25">
      <c r="C35" t="s">
        <v>69</v>
      </c>
      <c r="D35" t="s">
        <v>68</v>
      </c>
      <c r="E35" t="s">
        <v>10</v>
      </c>
      <c r="F35" t="s">
        <v>70</v>
      </c>
      <c r="G35" s="149"/>
    </row>
    <row r="36" spans="1:19" x14ac:dyDescent="0.25">
      <c r="A36" s="118">
        <v>43229</v>
      </c>
      <c r="B36" s="119" t="s">
        <v>31</v>
      </c>
      <c r="C36" s="119" t="s">
        <v>29</v>
      </c>
      <c r="D36" s="119" t="s">
        <v>29</v>
      </c>
      <c r="E36" s="64">
        <v>1500</v>
      </c>
      <c r="F36" s="144" t="s">
        <v>30</v>
      </c>
      <c r="G36" s="133"/>
      <c r="S36" s="165"/>
    </row>
    <row r="37" spans="1:19" x14ac:dyDescent="0.25">
      <c r="A37" s="118">
        <v>43262</v>
      </c>
      <c r="B37" s="136" t="s">
        <v>22</v>
      </c>
      <c r="C37" s="120" t="s">
        <v>29</v>
      </c>
      <c r="D37" s="119" t="s">
        <v>29</v>
      </c>
      <c r="E37" s="67">
        <v>3540</v>
      </c>
      <c r="F37" s="144" t="s">
        <v>30</v>
      </c>
      <c r="G37" s="133"/>
      <c r="S37" s="165"/>
    </row>
    <row r="38" spans="1:19" x14ac:dyDescent="0.25">
      <c r="A38" s="118">
        <v>43291</v>
      </c>
      <c r="B38" s="119" t="s">
        <v>60</v>
      </c>
      <c r="C38" s="120" t="s">
        <v>29</v>
      </c>
      <c r="D38" s="119" t="s">
        <v>29</v>
      </c>
      <c r="E38" s="127">
        <v>2500</v>
      </c>
      <c r="F38" s="144" t="s">
        <v>30</v>
      </c>
      <c r="G38" s="133"/>
      <c r="S38" s="165"/>
    </row>
    <row r="39" spans="1:19" x14ac:dyDescent="0.25">
      <c r="A39" s="118"/>
      <c r="B39" s="119"/>
      <c r="C39" s="119"/>
      <c r="D39" s="137"/>
      <c r="E39" s="64">
        <v>0</v>
      </c>
      <c r="F39" s="145"/>
      <c r="G39" s="133"/>
    </row>
    <row r="40" spans="1:19" ht="18" x14ac:dyDescent="0.25">
      <c r="A40" s="138"/>
      <c r="B40" s="155" t="s">
        <v>78</v>
      </c>
      <c r="C40" s="140"/>
      <c r="D40" s="141"/>
      <c r="E40" s="71">
        <f>SUM(E36:E39)</f>
        <v>7540</v>
      </c>
      <c r="F40" s="146"/>
      <c r="G40" s="133">
        <v>40</v>
      </c>
      <c r="H40" s="150">
        <f ca="1">VLOOKUP(E40,OFFSET(base_com!$A$18,0,(((G40-20)/20)-1)*4,7,4),3,TRUE)</f>
        <v>0.13</v>
      </c>
      <c r="I40">
        <f ca="1">H40*E40</f>
        <v>980.2</v>
      </c>
      <c r="L40" s="163">
        <f>IF(E40="","",VLOOKUP(E40,base_com!$A$18:$D$26,4,1))</f>
        <v>50</v>
      </c>
    </row>
    <row r="41" spans="1:19" x14ac:dyDescent="0.25">
      <c r="A41" s="142">
        <v>43269</v>
      </c>
      <c r="B41" s="143" t="s">
        <v>23</v>
      </c>
      <c r="C41" s="120" t="s">
        <v>29</v>
      </c>
      <c r="D41" s="119" t="s">
        <v>29</v>
      </c>
      <c r="E41" s="45">
        <v>1568</v>
      </c>
      <c r="F41" s="146" t="s">
        <v>32</v>
      </c>
      <c r="G41" s="133"/>
      <c r="L41" s="135"/>
    </row>
    <row r="42" spans="1:19" x14ac:dyDescent="0.25">
      <c r="A42" s="142">
        <v>43296</v>
      </c>
      <c r="B42" s="119" t="s">
        <v>62</v>
      </c>
      <c r="C42" s="120" t="s">
        <v>29</v>
      </c>
      <c r="D42" s="119" t="s">
        <v>29</v>
      </c>
      <c r="E42" s="45">
        <v>2000</v>
      </c>
      <c r="F42" s="146" t="s">
        <v>32</v>
      </c>
      <c r="G42" s="133"/>
      <c r="L42" s="135"/>
    </row>
    <row r="43" spans="1:19" ht="18" x14ac:dyDescent="0.25">
      <c r="A43" s="138"/>
      <c r="B43" s="154" t="s">
        <v>78</v>
      </c>
      <c r="C43" s="140"/>
      <c r="D43" s="141"/>
      <c r="E43" s="71">
        <f>SUM(E41:E42)</f>
        <v>3568</v>
      </c>
      <c r="F43" s="145"/>
      <c r="G43" s="133">
        <v>60</v>
      </c>
      <c r="H43" s="150">
        <f ca="1">VLOOKUP(E43,OFFSET(base_com!$A$18,0,(((G43-20)/20)-1)*4,7,4),3,TRUE)</f>
        <v>7.0000000000000007E-2</v>
      </c>
      <c r="I43">
        <f ca="1">H43*E43</f>
        <v>249.76000000000002</v>
      </c>
      <c r="L43" s="163">
        <f>IF(E43="","",VLOOKUP(E43,base_com!$I$18:$L$26,4,1))</f>
        <v>0</v>
      </c>
    </row>
    <row r="44" spans="1:19" x14ac:dyDescent="0.25">
      <c r="A44" s="142">
        <v>43198</v>
      </c>
      <c r="B44" s="120" t="s">
        <v>25</v>
      </c>
      <c r="C44" s="120" t="s">
        <v>29</v>
      </c>
      <c r="D44" s="120" t="s">
        <v>29</v>
      </c>
      <c r="E44" s="64">
        <v>4372</v>
      </c>
      <c r="F44" s="147" t="s">
        <v>77</v>
      </c>
      <c r="G44" s="133"/>
      <c r="L44" s="135"/>
    </row>
    <row r="45" spans="1:19" x14ac:dyDescent="0.25">
      <c r="A45" s="142">
        <v>43262</v>
      </c>
      <c r="B45" s="119" t="s">
        <v>21</v>
      </c>
      <c r="C45" s="120" t="s">
        <v>29</v>
      </c>
      <c r="D45" s="120" t="s">
        <v>29</v>
      </c>
      <c r="E45" s="64">
        <v>4883</v>
      </c>
      <c r="F45" s="147" t="s">
        <v>77</v>
      </c>
      <c r="G45" s="133"/>
      <c r="L45" s="135"/>
    </row>
    <row r="46" spans="1:19" x14ac:dyDescent="0.25">
      <c r="A46" s="129">
        <v>43296</v>
      </c>
      <c r="B46" s="119" t="s">
        <v>64</v>
      </c>
      <c r="C46" s="120" t="s">
        <v>29</v>
      </c>
      <c r="D46" s="119" t="s">
        <v>29</v>
      </c>
      <c r="E46" s="64">
        <v>2500</v>
      </c>
      <c r="F46" s="147" t="s">
        <v>77</v>
      </c>
      <c r="G46" s="133"/>
      <c r="L46" s="135"/>
    </row>
    <row r="47" spans="1:19" ht="18" x14ac:dyDescent="0.25">
      <c r="A47" s="138"/>
      <c r="B47" s="139" t="s">
        <v>78</v>
      </c>
      <c r="C47" s="140"/>
      <c r="D47" s="141"/>
      <c r="E47" s="71">
        <f>SUM(E44:E46)</f>
        <v>11755</v>
      </c>
      <c r="F47" s="147"/>
      <c r="G47" s="133">
        <v>80</v>
      </c>
      <c r="H47" s="150">
        <f ca="1">VLOOKUP(E47,OFFSET(base_com!$A$18,0,(((G47-20)/20)-1)*4,7,4),3,TRUE)</f>
        <v>0.13</v>
      </c>
      <c r="I47">
        <f ca="1">H47*E47</f>
        <v>1528.15</v>
      </c>
      <c r="L47" s="163">
        <f>IF(E47="","",VLOOKUP(E47,base_com!$E$18:$H26,4,1))</f>
        <v>100</v>
      </c>
    </row>
    <row r="48" spans="1:19" x14ac:dyDescent="0.25">
      <c r="A48" s="118">
        <v>43193</v>
      </c>
      <c r="B48" s="119" t="s">
        <v>26</v>
      </c>
      <c r="C48" s="120" t="s">
        <v>29</v>
      </c>
      <c r="D48" s="120" t="s">
        <v>29</v>
      </c>
      <c r="E48" s="64">
        <v>3570</v>
      </c>
      <c r="F48" s="147" t="s">
        <v>34</v>
      </c>
      <c r="G48" s="133"/>
      <c r="L48" s="135"/>
    </row>
    <row r="49" spans="1:17" x14ac:dyDescent="0.25">
      <c r="A49" s="118">
        <v>43173</v>
      </c>
      <c r="B49" s="119" t="s">
        <v>19</v>
      </c>
      <c r="C49" s="120" t="s">
        <v>29</v>
      </c>
      <c r="D49" s="120" t="s">
        <v>29</v>
      </c>
      <c r="E49" s="64">
        <v>3450</v>
      </c>
      <c r="F49" s="147" t="s">
        <v>34</v>
      </c>
      <c r="G49" s="133"/>
      <c r="L49" s="135"/>
    </row>
    <row r="50" spans="1:17" ht="18" x14ac:dyDescent="0.25">
      <c r="A50" s="118">
        <v>43205</v>
      </c>
      <c r="B50" s="119" t="s">
        <v>66</v>
      </c>
      <c r="C50" s="120" t="s">
        <v>29</v>
      </c>
      <c r="D50" s="119" t="s">
        <v>29</v>
      </c>
      <c r="E50" s="64">
        <v>2500</v>
      </c>
      <c r="F50" s="147" t="s">
        <v>34</v>
      </c>
      <c r="G50" s="133"/>
      <c r="H50" s="150"/>
      <c r="L50" s="163"/>
    </row>
    <row r="51" spans="1:17" x14ac:dyDescent="0.25">
      <c r="A51" s="135"/>
      <c r="B51" s="152"/>
      <c r="C51" s="135"/>
      <c r="D51" s="135"/>
      <c r="E51" s="64">
        <v>0</v>
      </c>
      <c r="L51" s="135"/>
    </row>
    <row r="52" spans="1:17" ht="18" x14ac:dyDescent="0.25">
      <c r="A52" s="148"/>
      <c r="B52" s="153" t="s">
        <v>78</v>
      </c>
      <c r="C52" s="148"/>
      <c r="D52" s="148"/>
      <c r="E52" s="71">
        <f>SUM(E48:E51)</f>
        <v>9520</v>
      </c>
      <c r="F52" s="148"/>
      <c r="G52" s="151">
        <v>60</v>
      </c>
      <c r="H52" s="150">
        <f ca="1">VLOOKUP(E52,OFFSET(base_com!$A$18,0,(((G52-20)/20)-1)*4,7,4),3,TRUE)</f>
        <v>0.13</v>
      </c>
      <c r="I52" s="148">
        <f ca="1">H52*G52</f>
        <v>7.8000000000000007</v>
      </c>
      <c r="J52" s="148"/>
      <c r="K52" s="148"/>
      <c r="L52" s="164">
        <f>IF(E52="","",VLOOKUP(E52,base_com!$I$18:$L$26,4,1))</f>
        <v>75</v>
      </c>
      <c r="M52" s="148"/>
      <c r="N52" s="148"/>
      <c r="O52" s="148"/>
      <c r="P52" s="148"/>
      <c r="Q52" s="148"/>
    </row>
    <row r="53" spans="1:17" ht="18" x14ac:dyDescent="0.25">
      <c r="A53" s="156"/>
      <c r="B53" s="157"/>
      <c r="C53" s="156"/>
      <c r="D53" s="156"/>
      <c r="E53" s="158">
        <f>+E40+E43+E47+E52</f>
        <v>32383</v>
      </c>
      <c r="F53" s="161" t="s">
        <v>79</v>
      </c>
      <c r="G53" s="159"/>
      <c r="H53" s="160"/>
      <c r="I53" s="158">
        <f ca="1">+I40+I43+I47+I52</f>
        <v>2765.9100000000003</v>
      </c>
      <c r="J53" s="162">
        <f>+J40+J43+J47+J52</f>
        <v>0</v>
      </c>
      <c r="K53" s="156"/>
      <c r="L53" s="158">
        <f>+L40+L43+L47+L52</f>
        <v>225</v>
      </c>
      <c r="M53" s="156"/>
      <c r="N53" s="156"/>
      <c r="O53" s="156"/>
      <c r="P53" s="156"/>
      <c r="Q53" s="156"/>
    </row>
    <row r="70" spans="1:12" ht="24.75" x14ac:dyDescent="0.25">
      <c r="A70" s="166" t="s">
        <v>38</v>
      </c>
      <c r="B70" s="166" t="s">
        <v>80</v>
      </c>
      <c r="C70" s="217" t="s">
        <v>81</v>
      </c>
      <c r="D70" s="218"/>
      <c r="E70" s="167"/>
      <c r="F70" s="168" t="s">
        <v>82</v>
      </c>
      <c r="G70" s="169" t="s">
        <v>83</v>
      </c>
      <c r="H70" s="170" t="s">
        <v>84</v>
      </c>
      <c r="I70" s="168" t="s">
        <v>85</v>
      </c>
      <c r="J70" s="171" t="s">
        <v>86</v>
      </c>
      <c r="K70" s="168" t="s">
        <v>75</v>
      </c>
      <c r="L70" s="168" t="s">
        <v>7</v>
      </c>
    </row>
    <row r="71" spans="1:12" x14ac:dyDescent="0.25">
      <c r="A71" s="172">
        <v>43284</v>
      </c>
      <c r="B71" s="173" t="s">
        <v>87</v>
      </c>
      <c r="C71" s="173"/>
      <c r="D71" s="173" t="s">
        <v>88</v>
      </c>
      <c r="E71" s="174">
        <v>2920</v>
      </c>
      <c r="F71" s="173" t="s">
        <v>30</v>
      </c>
      <c r="G71" s="201"/>
      <c r="H71" s="173"/>
      <c r="I71" s="174"/>
      <c r="J71" s="175"/>
      <c r="K71" s="176"/>
      <c r="L71" s="174"/>
    </row>
    <row r="72" spans="1:12" x14ac:dyDescent="0.25">
      <c r="A72" s="172">
        <v>43292</v>
      </c>
      <c r="B72" s="173" t="s">
        <v>89</v>
      </c>
      <c r="C72" s="173" t="s">
        <v>88</v>
      </c>
      <c r="D72" s="173" t="s">
        <v>88</v>
      </c>
      <c r="E72" s="174">
        <v>3540</v>
      </c>
      <c r="F72" s="173" t="s">
        <v>30</v>
      </c>
      <c r="G72" s="201"/>
      <c r="H72" s="173"/>
      <c r="I72" s="174"/>
      <c r="J72" s="175"/>
      <c r="K72" s="177"/>
      <c r="L72" s="178"/>
    </row>
    <row r="73" spans="1:12" ht="18" x14ac:dyDescent="0.25">
      <c r="A73" s="179"/>
      <c r="B73" s="180" t="s">
        <v>90</v>
      </c>
      <c r="C73" s="180"/>
      <c r="D73" s="180"/>
      <c r="E73" s="178">
        <f>SUM(E71:E72)</f>
        <v>6460</v>
      </c>
      <c r="F73" s="180"/>
      <c r="G73" s="202">
        <v>40</v>
      </c>
      <c r="H73" s="150">
        <f ca="1">VLOOKUP(E73,OFFSET(base_com!$A$18,0,(((G73-20)/20)-1)*4,7,4),3,TRUE)</f>
        <v>0.13</v>
      </c>
      <c r="I73" s="178">
        <f t="shared" ref="I73" ca="1" si="0">E73*H73</f>
        <v>839.80000000000007</v>
      </c>
      <c r="J73" s="182">
        <v>500.5</v>
      </c>
      <c r="K73" s="178">
        <f t="shared" ref="K73" ca="1" si="1">I73-J73</f>
        <v>339.30000000000007</v>
      </c>
      <c r="L73" s="163">
        <f>IF(E73="","",VLOOKUP(E73,base_com!$A$18:$D$26,4,1))</f>
        <v>50</v>
      </c>
    </row>
    <row r="74" spans="1:12" x14ac:dyDescent="0.25">
      <c r="A74" s="172">
        <v>43304</v>
      </c>
      <c r="B74" s="173" t="s">
        <v>91</v>
      </c>
      <c r="C74" s="173" t="s">
        <v>88</v>
      </c>
      <c r="D74" s="173" t="s">
        <v>88</v>
      </c>
      <c r="E74" s="174">
        <v>1899</v>
      </c>
      <c r="F74" s="173" t="s">
        <v>77</v>
      </c>
      <c r="G74" s="201"/>
      <c r="H74" s="173"/>
      <c r="I74" s="174"/>
      <c r="J74" s="175"/>
      <c r="K74" s="177"/>
      <c r="L74" s="174"/>
    </row>
    <row r="75" spans="1:12" x14ac:dyDescent="0.25">
      <c r="A75" s="172">
        <v>43262</v>
      </c>
      <c r="B75" s="173" t="s">
        <v>92</v>
      </c>
      <c r="C75" s="173" t="s">
        <v>88</v>
      </c>
      <c r="D75" s="173" t="s">
        <v>88</v>
      </c>
      <c r="E75" s="174">
        <v>1448</v>
      </c>
      <c r="F75" s="173" t="s">
        <v>77</v>
      </c>
      <c r="G75" s="201"/>
      <c r="H75" s="183"/>
      <c r="I75" s="178"/>
      <c r="J75" s="175"/>
      <c r="K75" s="178"/>
      <c r="L75" s="174"/>
    </row>
    <row r="76" spans="1:12" ht="18" x14ac:dyDescent="0.25">
      <c r="A76" s="179"/>
      <c r="B76" s="180" t="s">
        <v>90</v>
      </c>
      <c r="C76" s="180"/>
      <c r="D76" s="180"/>
      <c r="E76" s="178">
        <f>SUM(E74:E75)</f>
        <v>3347</v>
      </c>
      <c r="F76" s="180"/>
      <c r="G76" s="202">
        <v>40</v>
      </c>
      <c r="H76" s="150">
        <f ca="1">VLOOKUP(E76,OFFSET(base_com!$A$18,0,(((G76-20)/20)-1)*4,7,4),3,TRUE)</f>
        <v>0.12</v>
      </c>
      <c r="I76" s="178">
        <f t="shared" ref="I76" ca="1" si="2">E76*H76</f>
        <v>401.64</v>
      </c>
      <c r="J76" s="182">
        <v>101.36</v>
      </c>
      <c r="K76" s="178">
        <f t="shared" ref="K76" ca="1" si="3">I76-J76</f>
        <v>300.27999999999997</v>
      </c>
      <c r="L76" s="163">
        <f>IF(E76="","",VLOOKUP(E76,base_com!$A$18:$D$26,4,1))</f>
        <v>0</v>
      </c>
    </row>
    <row r="77" spans="1:12" x14ac:dyDescent="0.25">
      <c r="A77" s="172"/>
      <c r="B77" s="173"/>
      <c r="C77" s="173"/>
      <c r="D77" s="173"/>
      <c r="E77" s="174"/>
      <c r="F77" s="173"/>
      <c r="G77" s="201"/>
      <c r="H77" s="173"/>
      <c r="I77" s="174"/>
      <c r="J77" s="175"/>
      <c r="K77" s="177"/>
      <c r="L77" s="174"/>
    </row>
    <row r="78" spans="1:12" x14ac:dyDescent="0.25">
      <c r="A78" s="172">
        <v>43287</v>
      </c>
      <c r="B78" s="173" t="s">
        <v>93</v>
      </c>
      <c r="C78" s="173" t="s">
        <v>88</v>
      </c>
      <c r="D78" s="173" t="s">
        <v>88</v>
      </c>
      <c r="E78" s="174">
        <v>2118</v>
      </c>
      <c r="F78" s="173" t="s">
        <v>94</v>
      </c>
      <c r="G78" s="201"/>
      <c r="H78" s="173"/>
      <c r="I78" s="174"/>
      <c r="J78" s="175"/>
      <c r="K78" s="176"/>
      <c r="L78" s="178"/>
    </row>
    <row r="79" spans="1:12" x14ac:dyDescent="0.25">
      <c r="A79" s="172">
        <v>43290</v>
      </c>
      <c r="B79" s="173" t="s">
        <v>95</v>
      </c>
      <c r="C79" s="173" t="s">
        <v>88</v>
      </c>
      <c r="D79" s="173" t="s">
        <v>88</v>
      </c>
      <c r="E79" s="174">
        <v>1598</v>
      </c>
      <c r="F79" s="173" t="s">
        <v>94</v>
      </c>
      <c r="G79" s="201"/>
      <c r="H79" s="173"/>
      <c r="I79" s="174"/>
      <c r="J79" s="175"/>
      <c r="K79" s="177"/>
      <c r="L79" s="178"/>
    </row>
    <row r="80" spans="1:12" ht="18" x14ac:dyDescent="0.25">
      <c r="A80" s="179"/>
      <c r="B80" s="180" t="s">
        <v>90</v>
      </c>
      <c r="C80" s="180"/>
      <c r="D80" s="180"/>
      <c r="E80" s="178">
        <f>SUM(E78:E79)</f>
        <v>3716</v>
      </c>
      <c r="F80" s="180"/>
      <c r="G80" s="202">
        <v>60</v>
      </c>
      <c r="H80" s="150" t="e">
        <f ca="1">VLOOKUP(E80,OFFSET(base_com!$I$18,0,(((G80-20)/20)-1)*4,7,4),3,TRUE)</f>
        <v>#N/A</v>
      </c>
      <c r="I80" s="178" t="e">
        <f t="shared" ref="I80" ca="1" si="4">E80*H80</f>
        <v>#N/A</v>
      </c>
      <c r="J80" s="182">
        <v>0</v>
      </c>
      <c r="K80" s="178" t="e">
        <f t="shared" ref="K80" ca="1" si="5">I80-J80</f>
        <v>#N/A</v>
      </c>
      <c r="L80" s="163">
        <f>IF(E80="","",VLOOKUP(E80,base_com!$A$18:$D$26,4,1))</f>
        <v>0</v>
      </c>
    </row>
    <row r="81" spans="1:12" x14ac:dyDescent="0.25">
      <c r="A81" s="172"/>
      <c r="B81" s="173"/>
      <c r="C81" s="173"/>
      <c r="D81" s="173"/>
      <c r="E81" s="174"/>
      <c r="F81" s="173"/>
      <c r="G81" s="201"/>
      <c r="H81" s="173"/>
      <c r="I81" s="174"/>
      <c r="J81" s="175"/>
      <c r="K81" s="177"/>
      <c r="L81" s="178"/>
    </row>
    <row r="82" spans="1:12" x14ac:dyDescent="0.25">
      <c r="A82" s="172">
        <v>43299</v>
      </c>
      <c r="B82" s="173" t="s">
        <v>31</v>
      </c>
      <c r="C82" s="173" t="s">
        <v>88</v>
      </c>
      <c r="D82" s="173" t="s">
        <v>88</v>
      </c>
      <c r="E82" s="174">
        <v>1568</v>
      </c>
      <c r="F82" s="173" t="s">
        <v>32</v>
      </c>
      <c r="G82" s="201"/>
      <c r="H82" s="173"/>
      <c r="I82" s="174"/>
      <c r="J82" s="175"/>
      <c r="K82" s="177"/>
      <c r="L82" s="174"/>
    </row>
    <row r="83" spans="1:12" ht="18" x14ac:dyDescent="0.25">
      <c r="A83" s="179"/>
      <c r="B83" s="180" t="s">
        <v>90</v>
      </c>
      <c r="C83" s="180"/>
      <c r="D83" s="180"/>
      <c r="E83" s="178">
        <f>SUM(E82:E82)</f>
        <v>1568</v>
      </c>
      <c r="F83" s="180"/>
      <c r="G83" s="202">
        <v>80</v>
      </c>
      <c r="H83" s="150" t="e">
        <f ca="1">VLOOKUP(E83,OFFSET(base_com!$E$18,0,(((G83-20)/20)-1)*4,7,4),3,TRUE)</f>
        <v>#N/A</v>
      </c>
      <c r="I83" s="178" t="e">
        <f t="shared" ref="I83" ca="1" si="6">E83*H83</f>
        <v>#N/A</v>
      </c>
      <c r="J83" s="182">
        <v>0</v>
      </c>
      <c r="K83" s="178" t="e">
        <f t="shared" ref="K83" ca="1" si="7">I83-J83</f>
        <v>#N/A</v>
      </c>
      <c r="L83" s="163">
        <f>IF(E83="","",VLOOKUP(E83,base_com!$A$18:$D$26,4,1))</f>
        <v>0</v>
      </c>
    </row>
    <row r="84" spans="1:12" x14ac:dyDescent="0.25">
      <c r="A84" s="179"/>
      <c r="B84" s="180"/>
      <c r="C84" s="180"/>
      <c r="D84" s="180"/>
      <c r="E84" s="178"/>
      <c r="F84" s="180"/>
      <c r="G84" s="202"/>
      <c r="H84" s="181"/>
      <c r="I84" s="178"/>
      <c r="J84" s="182"/>
      <c r="K84" s="178"/>
      <c r="L84" s="178"/>
    </row>
    <row r="85" spans="1:12" x14ac:dyDescent="0.25">
      <c r="A85" s="172" t="s">
        <v>96</v>
      </c>
      <c r="B85" s="173"/>
      <c r="C85" s="173" t="s">
        <v>88</v>
      </c>
      <c r="D85" s="173"/>
      <c r="E85" s="174">
        <v>2508</v>
      </c>
      <c r="F85" s="173"/>
      <c r="G85" s="201"/>
      <c r="H85" s="173"/>
      <c r="I85" s="174"/>
      <c r="J85" s="175"/>
      <c r="K85" s="177"/>
      <c r="L85" s="174"/>
    </row>
    <row r="86" spans="1:12" x14ac:dyDescent="0.25">
      <c r="A86" s="172">
        <v>43305</v>
      </c>
      <c r="B86" s="173" t="s">
        <v>97</v>
      </c>
      <c r="C86" s="173" t="s">
        <v>88</v>
      </c>
      <c r="D86" s="173" t="s">
        <v>88</v>
      </c>
      <c r="E86" s="174">
        <v>1298</v>
      </c>
      <c r="F86" s="173" t="s">
        <v>98</v>
      </c>
      <c r="G86" s="201"/>
      <c r="H86" s="173"/>
      <c r="I86" s="174"/>
      <c r="J86" s="175"/>
      <c r="K86" s="177"/>
      <c r="L86" s="178"/>
    </row>
    <row r="87" spans="1:12" ht="18" x14ac:dyDescent="0.25">
      <c r="A87" s="179"/>
      <c r="B87" s="180" t="s">
        <v>90</v>
      </c>
      <c r="C87" s="180"/>
      <c r="D87" s="180"/>
      <c r="E87" s="178">
        <f>SUM(E85:E86)</f>
        <v>3806</v>
      </c>
      <c r="F87" s="180"/>
      <c r="G87" s="202">
        <v>60</v>
      </c>
      <c r="H87" s="181"/>
      <c r="I87" s="178">
        <f t="shared" ref="I87" si="8">E87*H87</f>
        <v>0</v>
      </c>
      <c r="J87" s="182">
        <v>0</v>
      </c>
      <c r="K87" s="178">
        <f t="shared" ref="K87" si="9">I87-J87</f>
        <v>0</v>
      </c>
      <c r="L87" s="163">
        <f>IF(E87="","",VLOOKUP(E87,base_com!$A$18:$D$26,4,1))</f>
        <v>0</v>
      </c>
    </row>
    <row r="88" spans="1:12" x14ac:dyDescent="0.25">
      <c r="A88" s="172"/>
      <c r="B88" s="173"/>
      <c r="C88" s="173"/>
      <c r="D88" s="173"/>
      <c r="E88" s="184">
        <f>E73+E76+E80+E83+E87</f>
        <v>18897</v>
      </c>
      <c r="F88" s="185" t="s">
        <v>79</v>
      </c>
      <c r="G88" s="203"/>
      <c r="H88" s="185"/>
      <c r="I88" s="184" t="e">
        <f t="shared" ref="I88:L88" ca="1" si="10">I73+I76+I80+I83+I87</f>
        <v>#N/A</v>
      </c>
      <c r="J88" s="186">
        <f t="shared" si="10"/>
        <v>601.86</v>
      </c>
      <c r="K88" s="184" t="e">
        <f t="shared" ca="1" si="10"/>
        <v>#N/A</v>
      </c>
      <c r="L88" s="184">
        <f t="shared" si="10"/>
        <v>50</v>
      </c>
    </row>
    <row r="89" spans="1:12" x14ac:dyDescent="0.25">
      <c r="A89" s="172">
        <v>43286</v>
      </c>
      <c r="B89" s="173" t="s">
        <v>23</v>
      </c>
      <c r="C89" s="173" t="s">
        <v>88</v>
      </c>
      <c r="D89" s="173" t="s">
        <v>88</v>
      </c>
      <c r="E89" s="174">
        <v>2519</v>
      </c>
      <c r="F89" s="173" t="s">
        <v>99</v>
      </c>
      <c r="G89" s="201"/>
      <c r="H89" s="173"/>
      <c r="I89" s="174"/>
      <c r="J89" s="175"/>
      <c r="K89" s="176"/>
      <c r="L89" s="174"/>
    </row>
    <row r="90" spans="1:12" x14ac:dyDescent="0.25">
      <c r="A90" s="172">
        <v>43213</v>
      </c>
      <c r="B90" s="173" t="s">
        <v>100</v>
      </c>
      <c r="C90" s="173" t="s">
        <v>88</v>
      </c>
      <c r="D90" s="173" t="s">
        <v>88</v>
      </c>
      <c r="E90" s="174">
        <v>1512</v>
      </c>
      <c r="F90" s="173" t="s">
        <v>99</v>
      </c>
      <c r="G90" s="204"/>
      <c r="H90" s="187"/>
      <c r="I90" s="178"/>
      <c r="J90" s="188"/>
      <c r="K90" s="178"/>
      <c r="L90" s="188"/>
    </row>
    <row r="91" spans="1:12" ht="18" x14ac:dyDescent="0.25">
      <c r="A91" s="179"/>
      <c r="B91" s="180" t="s">
        <v>90</v>
      </c>
      <c r="C91" s="180"/>
      <c r="D91" s="180"/>
      <c r="E91" s="178">
        <f>SUM(E89:E90)</f>
        <v>4031</v>
      </c>
      <c r="F91" s="180"/>
      <c r="G91" s="205">
        <v>40</v>
      </c>
      <c r="H91" s="150">
        <f ca="1">VLOOKUP(E91,OFFSET(base_com!$A$18,0,(((G91-20)/20)-1)*4,7,4),3,TRUE)</f>
        <v>0.13</v>
      </c>
      <c r="I91" s="178">
        <f t="shared" ref="I91" ca="1" si="11">E91*H91</f>
        <v>524.03</v>
      </c>
      <c r="J91" s="189">
        <v>168.91</v>
      </c>
      <c r="K91" s="178">
        <f t="shared" ref="K91" ca="1" si="12">I91-J91</f>
        <v>355.12</v>
      </c>
      <c r="L91" s="190">
        <v>188</v>
      </c>
    </row>
    <row r="92" spans="1:12" x14ac:dyDescent="0.25">
      <c r="A92" s="172"/>
      <c r="B92" s="173"/>
      <c r="C92" s="173"/>
      <c r="D92" s="173"/>
      <c r="E92" s="174"/>
      <c r="F92" s="173"/>
      <c r="G92" s="201"/>
      <c r="H92" s="173"/>
      <c r="I92" s="174"/>
      <c r="J92" s="175"/>
      <c r="K92" s="176"/>
      <c r="L92" s="174"/>
    </row>
    <row r="93" spans="1:12" x14ac:dyDescent="0.25">
      <c r="A93" s="172">
        <v>43290</v>
      </c>
      <c r="B93" s="173" t="s">
        <v>25</v>
      </c>
      <c r="C93" s="173" t="s">
        <v>88</v>
      </c>
      <c r="D93" s="173" t="s">
        <v>88</v>
      </c>
      <c r="E93" s="174">
        <v>901</v>
      </c>
      <c r="F93" s="173" t="s">
        <v>101</v>
      </c>
      <c r="G93" s="201"/>
      <c r="H93" s="173"/>
      <c r="I93" s="174"/>
      <c r="J93" s="175"/>
      <c r="K93" s="176"/>
      <c r="L93" s="174"/>
    </row>
    <row r="94" spans="1:12" x14ac:dyDescent="0.25">
      <c r="A94" s="172">
        <v>43262</v>
      </c>
      <c r="B94" s="173" t="s">
        <v>21</v>
      </c>
      <c r="C94" s="173" t="s">
        <v>88</v>
      </c>
      <c r="D94" s="173" t="s">
        <v>88</v>
      </c>
      <c r="E94" s="174">
        <v>1372</v>
      </c>
      <c r="F94" s="173" t="s">
        <v>101</v>
      </c>
      <c r="G94" s="201"/>
      <c r="H94" s="183"/>
      <c r="I94" s="178"/>
      <c r="J94" s="175"/>
      <c r="K94" s="178"/>
      <c r="L94" s="174"/>
    </row>
    <row r="95" spans="1:12" x14ac:dyDescent="0.25">
      <c r="A95" s="172">
        <v>43270</v>
      </c>
      <c r="B95" s="173" t="s">
        <v>102</v>
      </c>
      <c r="C95" s="173" t="s">
        <v>88</v>
      </c>
      <c r="D95" s="173" t="s">
        <v>88</v>
      </c>
      <c r="E95" s="174">
        <v>1883</v>
      </c>
      <c r="F95" s="173" t="s">
        <v>101</v>
      </c>
      <c r="G95" s="201"/>
      <c r="H95" s="183"/>
      <c r="I95" s="178"/>
      <c r="J95" s="175"/>
      <c r="K95" s="178"/>
      <c r="L95" s="174"/>
    </row>
    <row r="96" spans="1:12" x14ac:dyDescent="0.25">
      <c r="A96" s="179"/>
      <c r="B96" s="180" t="s">
        <v>90</v>
      </c>
      <c r="C96" s="180"/>
      <c r="D96" s="180"/>
      <c r="E96" s="178">
        <f>SUM(E93:E95)</f>
        <v>4156</v>
      </c>
      <c r="F96" s="180"/>
      <c r="G96" s="202">
        <v>80</v>
      </c>
      <c r="H96" s="181"/>
      <c r="I96" s="178">
        <f t="shared" ref="I96" si="13">E96*H96</f>
        <v>0</v>
      </c>
      <c r="J96" s="182">
        <v>227.85</v>
      </c>
      <c r="K96" s="178">
        <f t="shared" ref="K96" si="14">I96-J96</f>
        <v>-227.85</v>
      </c>
      <c r="L96" s="178">
        <v>0</v>
      </c>
    </row>
    <row r="97" spans="1:12" x14ac:dyDescent="0.25">
      <c r="A97" s="172"/>
      <c r="B97" s="173"/>
      <c r="C97" s="173"/>
      <c r="D97" s="173"/>
      <c r="E97" s="174"/>
      <c r="F97" s="173"/>
      <c r="G97" s="201"/>
      <c r="H97" s="173"/>
      <c r="I97" s="174"/>
      <c r="J97" s="175"/>
      <c r="K97" s="176"/>
      <c r="L97" s="174"/>
    </row>
    <row r="98" spans="1:12" x14ac:dyDescent="0.25">
      <c r="A98" s="172">
        <v>43307</v>
      </c>
      <c r="B98" s="173" t="s">
        <v>26</v>
      </c>
      <c r="C98" s="173" t="s">
        <v>88</v>
      </c>
      <c r="D98" s="173" t="s">
        <v>88</v>
      </c>
      <c r="E98" s="174">
        <v>1573</v>
      </c>
      <c r="F98" s="173" t="s">
        <v>103</v>
      </c>
      <c r="G98" s="201"/>
      <c r="H98" s="173"/>
      <c r="I98" s="174"/>
      <c r="J98" s="175"/>
      <c r="K98" s="176"/>
      <c r="L98" s="174"/>
    </row>
    <row r="99" spans="1:12" x14ac:dyDescent="0.25">
      <c r="A99" s="179"/>
      <c r="B99" s="180" t="s">
        <v>90</v>
      </c>
      <c r="C99" s="180"/>
      <c r="D99" s="180"/>
      <c r="E99" s="178">
        <f>SUM(E98)</f>
        <v>1573</v>
      </c>
      <c r="F99" s="180"/>
      <c r="G99" s="202">
        <v>40</v>
      </c>
      <c r="H99" s="181"/>
      <c r="I99" s="178">
        <f t="shared" ref="I99" si="15">E99*H99</f>
        <v>0</v>
      </c>
      <c r="J99" s="182">
        <v>0</v>
      </c>
      <c r="K99" s="178">
        <f t="shared" ref="K99" si="16">I99-J99</f>
        <v>0</v>
      </c>
      <c r="L99" s="178">
        <v>0</v>
      </c>
    </row>
    <row r="100" spans="1:12" x14ac:dyDescent="0.25">
      <c r="A100" s="172"/>
      <c r="B100" s="173"/>
      <c r="C100" s="173"/>
      <c r="D100" s="173"/>
      <c r="E100" s="174"/>
      <c r="F100" s="173"/>
      <c r="G100" s="201"/>
      <c r="H100" s="173"/>
      <c r="I100" s="174"/>
      <c r="J100" s="175"/>
      <c r="K100" s="176"/>
      <c r="L100" s="174"/>
    </row>
    <row r="101" spans="1:12" x14ac:dyDescent="0.25">
      <c r="A101" s="172">
        <v>43292</v>
      </c>
      <c r="B101" s="173" t="s">
        <v>104</v>
      </c>
      <c r="C101" s="173" t="s">
        <v>88</v>
      </c>
      <c r="D101" s="173" t="s">
        <v>88</v>
      </c>
      <c r="E101" s="174">
        <v>571</v>
      </c>
      <c r="F101" s="173" t="s">
        <v>105</v>
      </c>
      <c r="G101" s="201"/>
      <c r="H101" s="173"/>
      <c r="I101" s="174"/>
      <c r="J101" s="175"/>
      <c r="K101" s="176"/>
      <c r="L101" s="174"/>
    </row>
    <row r="102" spans="1:12" x14ac:dyDescent="0.25">
      <c r="A102" s="172">
        <v>43284</v>
      </c>
      <c r="B102" s="173" t="s">
        <v>106</v>
      </c>
      <c r="C102" s="173" t="s">
        <v>88</v>
      </c>
      <c r="D102" s="173" t="s">
        <v>88</v>
      </c>
      <c r="E102" s="174">
        <v>506</v>
      </c>
      <c r="F102" s="173" t="s">
        <v>105</v>
      </c>
      <c r="G102" s="201"/>
      <c r="H102" s="173"/>
      <c r="I102" s="174"/>
      <c r="J102" s="175"/>
      <c r="K102" s="176"/>
      <c r="L102" s="174"/>
    </row>
    <row r="103" spans="1:12" x14ac:dyDescent="0.25">
      <c r="A103" s="179"/>
      <c r="B103" s="180" t="s">
        <v>90</v>
      </c>
      <c r="C103" s="180"/>
      <c r="D103" s="180"/>
      <c r="E103" s="178">
        <f>SUM(E101:E102)</f>
        <v>1077</v>
      </c>
      <c r="F103" s="180"/>
      <c r="G103" s="202">
        <v>60</v>
      </c>
      <c r="H103" s="181"/>
      <c r="I103" s="178">
        <f t="shared" ref="I103" si="17">E103*H103</f>
        <v>0</v>
      </c>
      <c r="J103" s="182">
        <v>0</v>
      </c>
      <c r="K103" s="178">
        <f t="shared" ref="K103" si="18">I103-J103</f>
        <v>0</v>
      </c>
      <c r="L103" s="178">
        <v>0</v>
      </c>
    </row>
    <row r="104" spans="1:12" x14ac:dyDescent="0.25">
      <c r="A104" s="179"/>
      <c r="B104" s="180"/>
      <c r="C104" s="180"/>
      <c r="D104" s="180"/>
      <c r="E104" s="178"/>
      <c r="F104" s="180"/>
      <c r="G104" s="202"/>
      <c r="H104" s="181"/>
      <c r="I104" s="178"/>
      <c r="J104" s="182"/>
      <c r="K104" s="178"/>
      <c r="L104" s="178"/>
    </row>
    <row r="105" spans="1:12" x14ac:dyDescent="0.25">
      <c r="A105" s="172">
        <v>43300</v>
      </c>
      <c r="B105" s="173" t="s">
        <v>107</v>
      </c>
      <c r="C105" s="173" t="s">
        <v>88</v>
      </c>
      <c r="D105" s="173" t="s">
        <v>88</v>
      </c>
      <c r="E105" s="174">
        <v>1215</v>
      </c>
      <c r="F105" s="173" t="s">
        <v>108</v>
      </c>
      <c r="G105" s="202"/>
      <c r="H105" s="181"/>
      <c r="I105" s="178"/>
      <c r="J105" s="182"/>
      <c r="K105" s="178"/>
      <c r="L105" s="178"/>
    </row>
    <row r="106" spans="1:12" x14ac:dyDescent="0.25">
      <c r="A106" s="172">
        <v>43307</v>
      </c>
      <c r="B106" s="173" t="s">
        <v>109</v>
      </c>
      <c r="C106" s="173" t="s">
        <v>88</v>
      </c>
      <c r="D106" s="173" t="s">
        <v>88</v>
      </c>
      <c r="E106" s="174">
        <v>2508</v>
      </c>
      <c r="F106" s="173" t="s">
        <v>108</v>
      </c>
      <c r="G106" s="202"/>
      <c r="H106" s="181"/>
      <c r="I106" s="178"/>
      <c r="J106" s="182"/>
      <c r="K106" s="178"/>
      <c r="L106" s="178"/>
    </row>
    <row r="107" spans="1:12" x14ac:dyDescent="0.25">
      <c r="A107" s="179"/>
      <c r="B107" s="180" t="s">
        <v>90</v>
      </c>
      <c r="C107" s="180"/>
      <c r="D107" s="180"/>
      <c r="E107" s="178">
        <f>SUM(E105:E106)</f>
        <v>3723</v>
      </c>
      <c r="F107" s="180"/>
      <c r="G107" s="202">
        <v>40</v>
      </c>
      <c r="H107" s="181"/>
      <c r="I107" s="178">
        <f t="shared" ref="I107" si="19">E107*H107</f>
        <v>0</v>
      </c>
      <c r="J107" s="182">
        <v>0</v>
      </c>
      <c r="K107" s="178">
        <f t="shared" ref="K107" si="20">I107-J107</f>
        <v>0</v>
      </c>
      <c r="L107" s="178">
        <v>125</v>
      </c>
    </row>
    <row r="108" spans="1:12" x14ac:dyDescent="0.25">
      <c r="A108" s="179"/>
      <c r="B108" s="180"/>
      <c r="C108" s="180"/>
      <c r="D108" s="180"/>
      <c r="E108" s="178"/>
      <c r="F108" s="180"/>
      <c r="G108" s="202"/>
      <c r="H108" s="181"/>
      <c r="I108" s="178"/>
      <c r="J108" s="182"/>
      <c r="K108" s="178"/>
      <c r="L108" s="178"/>
    </row>
    <row r="109" spans="1:12" x14ac:dyDescent="0.25">
      <c r="A109" s="172">
        <v>43294</v>
      </c>
      <c r="B109" s="173" t="s">
        <v>110</v>
      </c>
      <c r="C109" s="173" t="s">
        <v>88</v>
      </c>
      <c r="D109" s="173" t="s">
        <v>88</v>
      </c>
      <c r="E109" s="174">
        <v>2610</v>
      </c>
      <c r="F109" s="173" t="s">
        <v>111</v>
      </c>
      <c r="G109" s="202"/>
      <c r="H109" s="181"/>
      <c r="I109" s="178"/>
      <c r="J109" s="182"/>
      <c r="K109" s="178"/>
      <c r="L109" s="178"/>
    </row>
    <row r="110" spans="1:12" x14ac:dyDescent="0.25">
      <c r="A110" s="179"/>
      <c r="B110" s="180" t="s">
        <v>90</v>
      </c>
      <c r="C110" s="180"/>
      <c r="D110" s="180"/>
      <c r="E110" s="178">
        <f>SUM(E108:E109)</f>
        <v>2610</v>
      </c>
      <c r="F110" s="180"/>
      <c r="G110" s="202">
        <v>60</v>
      </c>
      <c r="H110" s="181">
        <v>7.0000000000000007E-2</v>
      </c>
      <c r="I110" s="178">
        <f t="shared" ref="I110" si="21">E110*H110</f>
        <v>182.70000000000002</v>
      </c>
      <c r="J110" s="182">
        <v>0</v>
      </c>
      <c r="K110" s="178">
        <f t="shared" ref="K110" si="22">I110-J110</f>
        <v>182.70000000000002</v>
      </c>
      <c r="L110" s="178">
        <v>0</v>
      </c>
    </row>
    <row r="111" spans="1:12" x14ac:dyDescent="0.25">
      <c r="A111" s="179"/>
      <c r="B111" s="180"/>
      <c r="C111" s="180"/>
      <c r="D111" s="180"/>
      <c r="E111" s="191">
        <f>E91+E96+E99+E103+E107+E110</f>
        <v>17170</v>
      </c>
      <c r="F111" s="192" t="s">
        <v>112</v>
      </c>
      <c r="G111" s="206"/>
      <c r="H111" s="193"/>
      <c r="I111" s="191">
        <f t="shared" ref="I111:L111" ca="1" si="23">I91+I96+I99+I103+I107+I110</f>
        <v>706.73</v>
      </c>
      <c r="J111" s="186">
        <f t="shared" si="23"/>
        <v>396.76</v>
      </c>
      <c r="K111" s="191">
        <f t="shared" ca="1" si="23"/>
        <v>309.97000000000003</v>
      </c>
      <c r="L111" s="191">
        <f t="shared" si="23"/>
        <v>313</v>
      </c>
    </row>
    <row r="112" spans="1:12" x14ac:dyDescent="0.25">
      <c r="A112" s="179"/>
      <c r="B112" s="180"/>
      <c r="C112" s="180"/>
      <c r="D112" s="180"/>
      <c r="E112" s="178"/>
      <c r="F112" s="180"/>
      <c r="G112" s="202"/>
      <c r="H112" s="181"/>
      <c r="I112" s="178"/>
      <c r="J112" s="182"/>
      <c r="K112" s="178"/>
      <c r="L112" s="178"/>
    </row>
    <row r="113" spans="1:12" x14ac:dyDescent="0.25">
      <c r="A113" s="179"/>
      <c r="B113" s="180"/>
      <c r="C113" s="180"/>
      <c r="D113" s="180"/>
      <c r="E113" s="178"/>
      <c r="F113" s="180"/>
      <c r="G113" s="202"/>
      <c r="H113" s="181"/>
      <c r="I113" s="178"/>
      <c r="J113" s="182"/>
      <c r="K113" s="194"/>
      <c r="L113" s="178"/>
    </row>
    <row r="114" spans="1:12" x14ac:dyDescent="0.25">
      <c r="A114" s="172">
        <v>43297</v>
      </c>
      <c r="B114" s="173" t="s">
        <v>113</v>
      </c>
      <c r="C114" s="173" t="s">
        <v>88</v>
      </c>
      <c r="D114" s="173" t="s">
        <v>88</v>
      </c>
      <c r="E114" s="174">
        <v>4924</v>
      </c>
      <c r="F114" s="173" t="s">
        <v>114</v>
      </c>
      <c r="G114" s="202"/>
      <c r="H114" s="181"/>
      <c r="I114" s="178"/>
      <c r="J114" s="182"/>
      <c r="K114" s="194"/>
      <c r="L114" s="178"/>
    </row>
    <row r="115" spans="1:12" x14ac:dyDescent="0.25">
      <c r="A115" s="172">
        <v>43200</v>
      </c>
      <c r="B115" s="173" t="s">
        <v>115</v>
      </c>
      <c r="C115" s="173" t="s">
        <v>88</v>
      </c>
      <c r="D115" s="173" t="s">
        <v>88</v>
      </c>
      <c r="E115" s="174">
        <v>0</v>
      </c>
      <c r="F115" s="173" t="s">
        <v>114</v>
      </c>
      <c r="G115" s="201"/>
      <c r="H115" s="183"/>
      <c r="I115" s="178"/>
      <c r="J115" s="175"/>
      <c r="K115" s="194"/>
      <c r="L115" s="174"/>
    </row>
    <row r="116" spans="1:12" x14ac:dyDescent="0.25">
      <c r="A116" s="179"/>
      <c r="B116" s="180" t="s">
        <v>90</v>
      </c>
      <c r="C116" s="180"/>
      <c r="D116" s="180"/>
      <c r="E116" s="178">
        <f>SUM(E114:E115)</f>
        <v>4924</v>
      </c>
      <c r="F116" s="180"/>
      <c r="G116" s="202">
        <v>60</v>
      </c>
      <c r="H116" s="181"/>
      <c r="I116" s="178">
        <f t="shared" ref="I116" si="24">E116*H116</f>
        <v>0</v>
      </c>
      <c r="J116" s="182">
        <v>0</v>
      </c>
      <c r="K116" s="194">
        <f t="shared" ref="K116" si="25">I116-J116</f>
        <v>0</v>
      </c>
      <c r="L116" s="178">
        <v>75</v>
      </c>
    </row>
    <row r="117" spans="1:12" x14ac:dyDescent="0.25">
      <c r="A117" s="179"/>
      <c r="B117" s="180"/>
      <c r="C117" s="180"/>
      <c r="D117" s="180"/>
      <c r="E117" s="178"/>
      <c r="F117" s="180"/>
      <c r="G117" s="202"/>
      <c r="H117" s="181"/>
      <c r="I117" s="178"/>
      <c r="J117" s="182"/>
      <c r="K117" s="194"/>
      <c r="L117" s="178"/>
    </row>
    <row r="118" spans="1:12" x14ac:dyDescent="0.25">
      <c r="A118" s="172">
        <v>43285</v>
      </c>
      <c r="B118" s="173" t="s">
        <v>116</v>
      </c>
      <c r="C118" s="173" t="s">
        <v>88</v>
      </c>
      <c r="D118" s="173" t="s">
        <v>117</v>
      </c>
      <c r="E118" s="174">
        <v>2735</v>
      </c>
      <c r="F118" s="173" t="s">
        <v>118</v>
      </c>
      <c r="G118" s="202"/>
      <c r="H118" s="181"/>
      <c r="I118" s="178"/>
      <c r="J118" s="182"/>
      <c r="K118" s="194"/>
      <c r="L118" s="178"/>
    </row>
    <row r="119" spans="1:12" x14ac:dyDescent="0.25">
      <c r="A119" s="179"/>
      <c r="B119" s="180" t="s">
        <v>90</v>
      </c>
      <c r="C119" s="180"/>
      <c r="D119" s="180"/>
      <c r="E119" s="178">
        <f>SUM(E118)</f>
        <v>2735</v>
      </c>
      <c r="F119" s="180"/>
      <c r="G119" s="202">
        <v>80</v>
      </c>
      <c r="H119" s="181"/>
      <c r="I119" s="178">
        <f t="shared" ref="I119" si="26">E119*H119</f>
        <v>0</v>
      </c>
      <c r="J119" s="182">
        <v>0</v>
      </c>
      <c r="K119" s="194">
        <f t="shared" ref="K119" si="27">I119-J119</f>
        <v>0</v>
      </c>
      <c r="L119" s="178">
        <v>0</v>
      </c>
    </row>
    <row r="120" spans="1:12" x14ac:dyDescent="0.25">
      <c r="A120" s="179"/>
      <c r="B120" s="180"/>
      <c r="C120" s="180"/>
      <c r="D120" s="180"/>
      <c r="E120" s="178"/>
      <c r="F120" s="180"/>
      <c r="G120" s="202"/>
      <c r="H120" s="181"/>
      <c r="I120" s="178"/>
      <c r="J120" s="182"/>
      <c r="K120" s="194"/>
      <c r="L120" s="178"/>
    </row>
    <row r="121" spans="1:12" x14ac:dyDescent="0.25">
      <c r="A121" s="172">
        <v>43290</v>
      </c>
      <c r="B121" s="173" t="s">
        <v>119</v>
      </c>
      <c r="C121" s="173" t="s">
        <v>88</v>
      </c>
      <c r="D121" s="173" t="s">
        <v>120</v>
      </c>
      <c r="E121" s="174">
        <v>1596</v>
      </c>
      <c r="F121" s="173" t="s">
        <v>121</v>
      </c>
      <c r="G121" s="202"/>
      <c r="H121" s="181"/>
      <c r="I121" s="178"/>
      <c r="J121" s="182"/>
      <c r="K121" s="194"/>
      <c r="L121" s="178"/>
    </row>
    <row r="122" spans="1:12" x14ac:dyDescent="0.25">
      <c r="A122" s="179"/>
      <c r="B122" s="180" t="s">
        <v>90</v>
      </c>
      <c r="C122" s="180"/>
      <c r="D122" s="180"/>
      <c r="E122" s="178">
        <f>SUM(E121)</f>
        <v>1596</v>
      </c>
      <c r="F122" s="180"/>
      <c r="G122" s="202">
        <v>40</v>
      </c>
      <c r="H122" s="181"/>
      <c r="I122" s="178">
        <f t="shared" ref="I122" si="28">E122*H122</f>
        <v>0</v>
      </c>
      <c r="J122" s="182">
        <v>0</v>
      </c>
      <c r="K122" s="194">
        <f t="shared" ref="K122" si="29">I122-J122</f>
        <v>0</v>
      </c>
      <c r="L122" s="178">
        <v>0</v>
      </c>
    </row>
    <row r="123" spans="1:12" x14ac:dyDescent="0.25">
      <c r="A123" s="179"/>
      <c r="B123" s="180"/>
      <c r="C123" s="180"/>
      <c r="D123" s="180"/>
      <c r="E123" s="191">
        <f>E116+E119+E122</f>
        <v>9255</v>
      </c>
      <c r="F123" s="192" t="s">
        <v>122</v>
      </c>
      <c r="G123" s="206"/>
      <c r="H123" s="193"/>
      <c r="I123" s="191">
        <f t="shared" ref="I123:L123" si="30">I116+I119+I122</f>
        <v>0</v>
      </c>
      <c r="J123" s="186">
        <f t="shared" si="30"/>
        <v>0</v>
      </c>
      <c r="K123" s="191">
        <f t="shared" si="30"/>
        <v>0</v>
      </c>
      <c r="L123" s="191">
        <f t="shared" si="30"/>
        <v>75</v>
      </c>
    </row>
    <row r="124" spans="1:12" x14ac:dyDescent="0.25">
      <c r="A124" s="179"/>
      <c r="B124" s="180"/>
      <c r="C124" s="180"/>
      <c r="D124" s="180"/>
      <c r="E124" s="178"/>
      <c r="F124" s="180"/>
      <c r="G124" s="202"/>
      <c r="H124" s="181"/>
      <c r="I124" s="178"/>
      <c r="J124" s="182"/>
      <c r="K124" s="194"/>
      <c r="L124" s="178"/>
    </row>
    <row r="125" spans="1:12" x14ac:dyDescent="0.25">
      <c r="A125" s="172">
        <v>43272</v>
      </c>
      <c r="B125" s="173" t="s">
        <v>123</v>
      </c>
      <c r="C125" s="173" t="s">
        <v>88</v>
      </c>
      <c r="D125" s="173" t="s">
        <v>88</v>
      </c>
      <c r="E125" s="174">
        <v>1541</v>
      </c>
      <c r="F125" s="173" t="s">
        <v>124</v>
      </c>
      <c r="G125" s="207"/>
      <c r="H125" s="196"/>
      <c r="I125" s="178"/>
      <c r="J125" s="175"/>
      <c r="K125" s="194"/>
      <c r="L125" s="176"/>
    </row>
    <row r="126" spans="1:12" x14ac:dyDescent="0.25">
      <c r="A126" s="197">
        <v>43235</v>
      </c>
      <c r="B126" s="195" t="s">
        <v>125</v>
      </c>
      <c r="C126" s="173" t="s">
        <v>88</v>
      </c>
      <c r="D126" s="173" t="s">
        <v>88</v>
      </c>
      <c r="E126" s="176">
        <v>3400</v>
      </c>
      <c r="F126" s="195" t="s">
        <v>124</v>
      </c>
      <c r="G126" s="207"/>
      <c r="H126" s="196"/>
      <c r="I126" s="178"/>
      <c r="J126" s="175"/>
      <c r="K126" s="194"/>
      <c r="L126" s="176"/>
    </row>
    <row r="127" spans="1:12" x14ac:dyDescent="0.25">
      <c r="A127" s="198"/>
      <c r="B127" s="199" t="s">
        <v>90</v>
      </c>
      <c r="C127" s="199"/>
      <c r="D127" s="199"/>
      <c r="E127" s="177">
        <f>SUM(E125:E126)</f>
        <v>4941</v>
      </c>
      <c r="F127" s="199"/>
      <c r="G127" s="208">
        <v>40</v>
      </c>
      <c r="H127" s="200"/>
      <c r="I127" s="178">
        <f t="shared" ref="I127" si="31">E127*H127</f>
        <v>0</v>
      </c>
      <c r="J127" s="182">
        <v>1324.5</v>
      </c>
      <c r="K127" s="194">
        <f t="shared" ref="K127" si="32">I127-J127</f>
        <v>-1324.5</v>
      </c>
      <c r="L127" s="177">
        <v>125</v>
      </c>
    </row>
    <row r="128" spans="1:12" x14ac:dyDescent="0.25">
      <c r="A128" s="172"/>
      <c r="B128" s="173"/>
      <c r="C128" s="173"/>
      <c r="D128" s="173"/>
      <c r="E128" s="174"/>
      <c r="F128" s="173"/>
      <c r="G128" s="201"/>
      <c r="H128" s="183"/>
      <c r="I128" s="178"/>
      <c r="J128" s="175"/>
      <c r="K128" s="194"/>
      <c r="L128" s="174"/>
    </row>
    <row r="129" spans="1:12" x14ac:dyDescent="0.25">
      <c r="A129" s="172">
        <v>43209</v>
      </c>
      <c r="B129" s="173" t="s">
        <v>126</v>
      </c>
      <c r="C129" s="173" t="s">
        <v>88</v>
      </c>
      <c r="D129" s="173" t="s">
        <v>88</v>
      </c>
      <c r="E129" s="174">
        <v>1414</v>
      </c>
      <c r="F129" s="173" t="s">
        <v>127</v>
      </c>
      <c r="G129" s="201"/>
      <c r="H129" s="183"/>
      <c r="I129" s="178"/>
      <c r="J129" s="175"/>
      <c r="K129" s="194"/>
      <c r="L129" s="174"/>
    </row>
    <row r="130" spans="1:12" x14ac:dyDescent="0.25">
      <c r="A130" s="197">
        <v>43227</v>
      </c>
      <c r="B130" s="195" t="s">
        <v>128</v>
      </c>
      <c r="C130" s="173" t="s">
        <v>88</v>
      </c>
      <c r="D130" s="173" t="s">
        <v>88</v>
      </c>
      <c r="E130" s="176">
        <v>1372</v>
      </c>
      <c r="F130" s="195" t="s">
        <v>127</v>
      </c>
      <c r="G130" s="201"/>
      <c r="H130" s="183"/>
      <c r="I130" s="178"/>
      <c r="J130" s="175"/>
      <c r="K130" s="194"/>
      <c r="L130" s="174"/>
    </row>
    <row r="131" spans="1:12" x14ac:dyDescent="0.25">
      <c r="A131" s="179"/>
      <c r="B131" s="180" t="s">
        <v>90</v>
      </c>
      <c r="C131" s="180"/>
      <c r="D131" s="180"/>
      <c r="E131" s="178">
        <f>SUM(E129:E130)</f>
        <v>2786</v>
      </c>
      <c r="F131" s="180"/>
      <c r="G131" s="202">
        <v>80</v>
      </c>
      <c r="H131" s="181"/>
      <c r="I131" s="178">
        <f t="shared" ref="I131" si="33">E131*H131</f>
        <v>0</v>
      </c>
      <c r="J131" s="182">
        <v>961.4</v>
      </c>
      <c r="K131" s="194">
        <f t="shared" ref="K131" si="34">I131-J131</f>
        <v>-961.4</v>
      </c>
      <c r="L131" s="178">
        <v>0</v>
      </c>
    </row>
    <row r="132" spans="1:12" x14ac:dyDescent="0.25">
      <c r="A132" s="172"/>
      <c r="B132" s="173"/>
      <c r="C132" s="173"/>
      <c r="D132" s="173"/>
      <c r="E132" s="174"/>
      <c r="F132" s="173"/>
      <c r="G132" s="201"/>
      <c r="H132" s="183"/>
      <c r="I132" s="178"/>
      <c r="J132" s="175"/>
      <c r="K132" s="194"/>
      <c r="L132" s="174"/>
    </row>
    <row r="133" spans="1:12" x14ac:dyDescent="0.25">
      <c r="A133" s="172">
        <v>43291</v>
      </c>
      <c r="B133" s="173" t="s">
        <v>129</v>
      </c>
      <c r="C133" s="173" t="s">
        <v>88</v>
      </c>
      <c r="D133" s="173" t="s">
        <v>88</v>
      </c>
      <c r="E133" s="174">
        <v>2719</v>
      </c>
      <c r="F133" s="173" t="s">
        <v>130</v>
      </c>
      <c r="G133" s="201"/>
      <c r="H133" s="183"/>
      <c r="I133" s="178"/>
      <c r="J133" s="175"/>
      <c r="K133" s="194"/>
      <c r="L133" s="174"/>
    </row>
    <row r="134" spans="1:12" x14ac:dyDescent="0.25">
      <c r="A134" s="172">
        <v>43285</v>
      </c>
      <c r="B134" s="173" t="s">
        <v>131</v>
      </c>
      <c r="C134" s="173" t="s">
        <v>88</v>
      </c>
      <c r="D134" s="173" t="s">
        <v>88</v>
      </c>
      <c r="E134" s="174">
        <v>1951</v>
      </c>
      <c r="F134" s="173" t="s">
        <v>130</v>
      </c>
      <c r="G134" s="201"/>
      <c r="H134" s="183"/>
      <c r="I134" s="178"/>
      <c r="J134" s="175"/>
      <c r="K134" s="194"/>
      <c r="L134" s="174"/>
    </row>
    <row r="135" spans="1:12" x14ac:dyDescent="0.25">
      <c r="A135" s="179"/>
      <c r="B135" s="180" t="s">
        <v>90</v>
      </c>
      <c r="C135" s="180"/>
      <c r="D135" s="180"/>
      <c r="E135" s="178">
        <f>SUM(E132:E134)</f>
        <v>4670</v>
      </c>
      <c r="F135" s="180"/>
      <c r="G135" s="202">
        <v>40</v>
      </c>
      <c r="H135" s="181"/>
      <c r="I135" s="178">
        <f t="shared" ref="I135" si="35">E135*H135</f>
        <v>0</v>
      </c>
      <c r="J135" s="182">
        <v>0</v>
      </c>
      <c r="K135" s="194">
        <f t="shared" ref="K135" si="36">I135-J135</f>
        <v>0</v>
      </c>
      <c r="L135" s="178">
        <v>0</v>
      </c>
    </row>
    <row r="136" spans="1:12" x14ac:dyDescent="0.25">
      <c r="A136" s="172"/>
      <c r="B136" s="173"/>
      <c r="C136" s="173"/>
      <c r="D136" s="173"/>
      <c r="E136" s="174"/>
      <c r="F136" s="173"/>
      <c r="G136" s="201"/>
      <c r="H136" s="183"/>
      <c r="I136" s="178"/>
      <c r="J136" s="175"/>
      <c r="K136" s="194"/>
      <c r="L136" s="174"/>
    </row>
    <row r="137" spans="1:12" x14ac:dyDescent="0.25">
      <c r="A137" s="172">
        <v>43312</v>
      </c>
      <c r="B137" s="173" t="s">
        <v>132</v>
      </c>
      <c r="C137" s="173" t="s">
        <v>88</v>
      </c>
      <c r="D137" s="173" t="s">
        <v>88</v>
      </c>
      <c r="E137" s="174">
        <v>1131</v>
      </c>
      <c r="F137" s="173" t="s">
        <v>133</v>
      </c>
      <c r="G137" s="201"/>
      <c r="H137" s="183"/>
      <c r="I137" s="178"/>
      <c r="J137" s="175"/>
      <c r="K137" s="194"/>
      <c r="L137" s="174"/>
    </row>
    <row r="138" spans="1:12" x14ac:dyDescent="0.25">
      <c r="A138" s="172">
        <v>43279</v>
      </c>
      <c r="B138" s="173" t="s">
        <v>134</v>
      </c>
      <c r="C138" s="173" t="s">
        <v>88</v>
      </c>
      <c r="D138" s="173" t="s">
        <v>88</v>
      </c>
      <c r="E138" s="174">
        <v>1131</v>
      </c>
      <c r="F138" s="173" t="s">
        <v>133</v>
      </c>
      <c r="G138" s="201"/>
      <c r="H138" s="183"/>
      <c r="I138" s="178"/>
      <c r="J138" s="175"/>
      <c r="K138" s="194"/>
      <c r="L138" s="174"/>
    </row>
    <row r="139" spans="1:12" x14ac:dyDescent="0.25">
      <c r="A139" s="179"/>
      <c r="B139" s="180" t="s">
        <v>90</v>
      </c>
      <c r="C139" s="180"/>
      <c r="D139" s="180"/>
      <c r="E139" s="178">
        <f>SUM(E137:E138)</f>
        <v>2262</v>
      </c>
      <c r="F139" s="180"/>
      <c r="G139" s="202">
        <v>60</v>
      </c>
      <c r="H139" s="181"/>
      <c r="I139" s="178">
        <f t="shared" ref="I139" si="37">E139*H139</f>
        <v>0</v>
      </c>
      <c r="J139" s="182">
        <v>56.55</v>
      </c>
      <c r="K139" s="194">
        <f t="shared" ref="K139" si="38">I139-J139</f>
        <v>-56.55</v>
      </c>
      <c r="L139" s="178">
        <v>188</v>
      </c>
    </row>
    <row r="140" spans="1:12" x14ac:dyDescent="0.25">
      <c r="A140" s="172"/>
      <c r="B140" s="173"/>
      <c r="C140" s="173"/>
      <c r="D140" s="173"/>
      <c r="E140" s="174"/>
      <c r="F140" s="173"/>
      <c r="G140" s="201"/>
      <c r="H140" s="183"/>
      <c r="I140" s="178"/>
      <c r="J140" s="175"/>
      <c r="K140" s="194"/>
      <c r="L140" s="174"/>
    </row>
    <row r="141" spans="1:12" x14ac:dyDescent="0.25">
      <c r="A141" s="172">
        <v>43306</v>
      </c>
      <c r="B141" s="173" t="s">
        <v>135</v>
      </c>
      <c r="C141" s="173" t="s">
        <v>88</v>
      </c>
      <c r="D141" s="173" t="s">
        <v>88</v>
      </c>
      <c r="E141" s="174">
        <v>2488</v>
      </c>
      <c r="F141" s="173" t="s">
        <v>136</v>
      </c>
      <c r="G141" s="201"/>
      <c r="H141" s="183"/>
      <c r="I141" s="178"/>
      <c r="J141" s="175"/>
      <c r="K141" s="194"/>
      <c r="L141" s="174"/>
    </row>
    <row r="142" spans="1:12" x14ac:dyDescent="0.25">
      <c r="A142" s="172">
        <v>43258</v>
      </c>
      <c r="B142" s="173" t="s">
        <v>137</v>
      </c>
      <c r="C142" s="173" t="s">
        <v>88</v>
      </c>
      <c r="D142" s="173" t="s">
        <v>88</v>
      </c>
      <c r="E142" s="174">
        <v>1573</v>
      </c>
      <c r="F142" s="173" t="s">
        <v>136</v>
      </c>
      <c r="G142" s="201"/>
      <c r="H142" s="183"/>
      <c r="I142" s="178"/>
      <c r="J142" s="175"/>
      <c r="K142" s="194"/>
      <c r="L142" s="174"/>
    </row>
    <row r="143" spans="1:12" x14ac:dyDescent="0.25">
      <c r="A143" s="172">
        <v>43265</v>
      </c>
      <c r="B143" s="173" t="s">
        <v>138</v>
      </c>
      <c r="C143" s="173" t="s">
        <v>88</v>
      </c>
      <c r="D143" s="173" t="s">
        <v>88</v>
      </c>
      <c r="E143" s="174">
        <v>1209</v>
      </c>
      <c r="F143" s="173" t="s">
        <v>136</v>
      </c>
      <c r="G143" s="201"/>
      <c r="H143" s="183"/>
      <c r="I143" s="178"/>
      <c r="J143" s="175"/>
      <c r="K143" s="194"/>
      <c r="L143" s="174"/>
    </row>
    <row r="144" spans="1:12" x14ac:dyDescent="0.25">
      <c r="A144" s="172">
        <v>43272</v>
      </c>
      <c r="B144" s="173" t="s">
        <v>123</v>
      </c>
      <c r="C144" s="173" t="s">
        <v>88</v>
      </c>
      <c r="D144" s="173" t="s">
        <v>88</v>
      </c>
      <c r="E144" s="174">
        <v>1541</v>
      </c>
      <c r="F144" s="173" t="s">
        <v>136</v>
      </c>
      <c r="G144" s="201"/>
      <c r="H144" s="183"/>
      <c r="I144" s="178"/>
      <c r="J144" s="175"/>
      <c r="K144" s="194"/>
      <c r="L144" s="174"/>
    </row>
    <row r="145" spans="1:12" x14ac:dyDescent="0.25">
      <c r="A145" s="179"/>
      <c r="B145" s="180" t="s">
        <v>90</v>
      </c>
      <c r="C145" s="180"/>
      <c r="D145" s="180"/>
      <c r="E145" s="178">
        <f>SUM(E141:E144)</f>
        <v>6811</v>
      </c>
      <c r="F145" s="180"/>
      <c r="G145" s="202">
        <v>80</v>
      </c>
      <c r="H145" s="181"/>
      <c r="I145" s="178">
        <f t="shared" ref="I145" si="39">E145*H145</f>
        <v>0</v>
      </c>
      <c r="J145" s="182">
        <v>432.3</v>
      </c>
      <c r="K145" s="194">
        <f t="shared" ref="K145" si="40">I145-J145</f>
        <v>-432.3</v>
      </c>
      <c r="L145" s="178">
        <v>250</v>
      </c>
    </row>
    <row r="146" spans="1:12" x14ac:dyDescent="0.25">
      <c r="A146" s="179"/>
      <c r="B146" s="180"/>
      <c r="C146" s="180"/>
      <c r="D146" s="180"/>
      <c r="E146" s="178"/>
      <c r="F146" s="180"/>
      <c r="G146" s="202"/>
      <c r="H146" s="181"/>
      <c r="I146" s="178"/>
      <c r="J146" s="182"/>
      <c r="K146" s="194"/>
      <c r="L146" s="178"/>
    </row>
    <row r="147" spans="1:12" x14ac:dyDescent="0.25">
      <c r="A147" s="172">
        <v>43290</v>
      </c>
      <c r="B147" s="173" t="s">
        <v>139</v>
      </c>
      <c r="C147" s="173" t="s">
        <v>88</v>
      </c>
      <c r="D147" s="173" t="s">
        <v>88</v>
      </c>
      <c r="E147" s="174">
        <v>2951.5</v>
      </c>
      <c r="F147" s="173" t="s">
        <v>140</v>
      </c>
      <c r="G147" s="202"/>
      <c r="H147" s="181"/>
      <c r="I147" s="178"/>
      <c r="J147" s="182"/>
      <c r="K147" s="194"/>
      <c r="L147" s="178"/>
    </row>
    <row r="148" spans="1:12" x14ac:dyDescent="0.25">
      <c r="A148" s="172">
        <v>43291</v>
      </c>
      <c r="B148" s="173" t="s">
        <v>141</v>
      </c>
      <c r="C148" s="173" t="s">
        <v>88</v>
      </c>
      <c r="D148" s="173" t="s">
        <v>88</v>
      </c>
      <c r="E148" s="174">
        <v>1366</v>
      </c>
      <c r="F148" s="173" t="s">
        <v>142</v>
      </c>
      <c r="G148" s="202"/>
      <c r="H148" s="181"/>
      <c r="I148" s="178"/>
      <c r="J148" s="182"/>
      <c r="K148" s="194"/>
      <c r="L148" s="178"/>
    </row>
    <row r="149" spans="1:12" x14ac:dyDescent="0.25">
      <c r="A149" s="179"/>
      <c r="B149" s="180" t="s">
        <v>90</v>
      </c>
      <c r="C149" s="180"/>
      <c r="D149" s="180"/>
      <c r="E149" s="178">
        <f>SUM(E148)</f>
        <v>1366</v>
      </c>
      <c r="F149" s="180"/>
      <c r="G149" s="202">
        <v>40</v>
      </c>
      <c r="H149" s="181"/>
      <c r="I149" s="178">
        <f t="shared" ref="I149" si="41">E149*H149</f>
        <v>0</v>
      </c>
      <c r="J149" s="182">
        <v>0</v>
      </c>
      <c r="K149" s="194">
        <f t="shared" ref="K149" si="42">I149-J149</f>
        <v>0</v>
      </c>
      <c r="L149" s="178">
        <v>0</v>
      </c>
    </row>
    <row r="150" spans="1:12" x14ac:dyDescent="0.25">
      <c r="A150" s="172"/>
      <c r="B150" s="173"/>
      <c r="C150" s="173"/>
      <c r="D150" s="173"/>
      <c r="E150" s="174"/>
      <c r="F150" s="173"/>
      <c r="G150" s="201"/>
      <c r="H150" s="183"/>
      <c r="I150" s="178"/>
      <c r="J150" s="175"/>
      <c r="K150" s="194"/>
      <c r="L150" s="174"/>
    </row>
    <row r="151" spans="1:12" x14ac:dyDescent="0.25">
      <c r="A151" s="179"/>
      <c r="B151" s="180"/>
      <c r="C151" s="180"/>
      <c r="D151" s="180"/>
      <c r="E151" s="191">
        <f>E127+E131+E136++E139+E145+E149</f>
        <v>18166</v>
      </c>
      <c r="F151" s="192" t="s">
        <v>143</v>
      </c>
      <c r="G151" s="192"/>
      <c r="H151" s="193"/>
      <c r="I151" s="191">
        <f t="shared" ref="I151:L151" si="43">I127+I131+I136++I139+I145+I149</f>
        <v>0</v>
      </c>
      <c r="J151" s="191">
        <f t="shared" si="43"/>
        <v>2774.7500000000005</v>
      </c>
      <c r="K151" s="191">
        <f t="shared" si="43"/>
        <v>-2774.7500000000005</v>
      </c>
      <c r="L151" s="191">
        <f t="shared" si="43"/>
        <v>563</v>
      </c>
    </row>
  </sheetData>
  <mergeCells count="4">
    <mergeCell ref="D3:E3"/>
    <mergeCell ref="N3:P3"/>
    <mergeCell ref="C34:D34"/>
    <mergeCell ref="C70:D70"/>
  </mergeCells>
  <pageMargins left="0" right="0" top="0.35433070866141736" bottom="0" header="0.31496062992125984" footer="0.31496062992125984"/>
  <pageSetup paperSize="9" scale="82" fitToHeight="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base_com</vt:lpstr>
      <vt:lpstr>juillet</vt:lpstr>
      <vt:lpstr>Feuil1</vt:lpstr>
      <vt:lpstr>base_com!Zone_d_impression</vt:lpstr>
      <vt:lpstr>juillet!Zone_d_impression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2018-08-20T15:41:32Z</cp:lastPrinted>
  <dcterms:created xsi:type="dcterms:W3CDTF">2013-11-14T09:16:13Z</dcterms:created>
  <dcterms:modified xsi:type="dcterms:W3CDTF">2018-08-22T21:19:17Z</dcterms:modified>
</cp:coreProperties>
</file>