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UL\Documents\"/>
    </mc:Choice>
  </mc:AlternateContent>
  <bookViews>
    <workbookView xWindow="0" yWindow="0" windowWidth="15540" windowHeight="4875" activeTab="1"/>
  </bookViews>
  <sheets>
    <sheet name="base_com" sheetId="2" r:id="rId1"/>
    <sheet name="COM GROUPE 1" sheetId="1" r:id="rId2"/>
  </sheets>
  <externalReferences>
    <externalReference r:id="rId3"/>
  </externalReferences>
  <definedNames>
    <definedName name="_xlnm.Print_Area" localSheetId="1">'COM GROUPE 1'!$A$1:$M$53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9" i="1" l="1"/>
  <c r="H59" i="1" s="1"/>
  <c r="I59" i="1" s="1"/>
  <c r="L53" i="1"/>
  <c r="L51" i="1"/>
  <c r="L50" i="1"/>
  <c r="L48" i="1"/>
  <c r="L47" i="1"/>
  <c r="L45" i="1"/>
  <c r="L44" i="1"/>
  <c r="L43" i="1"/>
  <c r="L42" i="1"/>
  <c r="L41" i="1"/>
  <c r="L39" i="1"/>
  <c r="L38" i="1"/>
  <c r="L37" i="1"/>
  <c r="L35" i="1"/>
  <c r="L34" i="1"/>
  <c r="L32" i="1"/>
  <c r="L31" i="1"/>
  <c r="L30" i="1"/>
  <c r="L29" i="1"/>
  <c r="L27" i="1"/>
  <c r="L26" i="1"/>
  <c r="L24" i="1"/>
  <c r="L23" i="1"/>
  <c r="L22" i="1"/>
  <c r="L21" i="1"/>
  <c r="L19" i="1"/>
  <c r="L16" i="1"/>
  <c r="L15" i="1"/>
  <c r="L13" i="1"/>
  <c r="L11" i="1"/>
  <c r="L9" i="1"/>
  <c r="H51" i="1"/>
  <c r="H50" i="1"/>
  <c r="H48" i="1"/>
  <c r="H47" i="1"/>
  <c r="H45" i="1"/>
  <c r="H44" i="1"/>
  <c r="H43" i="1"/>
  <c r="H42" i="1"/>
  <c r="H41" i="1"/>
  <c r="H39" i="1"/>
  <c r="H38" i="1"/>
  <c r="H37" i="1"/>
  <c r="H35" i="1"/>
  <c r="H34" i="1"/>
  <c r="H32" i="1"/>
  <c r="H31" i="1"/>
  <c r="H30" i="1"/>
  <c r="H29" i="1"/>
  <c r="H27" i="1"/>
  <c r="H26" i="1"/>
  <c r="H24" i="1"/>
  <c r="H23" i="1"/>
  <c r="H22" i="1"/>
  <c r="H21" i="1"/>
  <c r="H19" i="1"/>
  <c r="H16" i="1"/>
  <c r="H15" i="1"/>
  <c r="H13" i="1"/>
  <c r="H11" i="1"/>
  <c r="H9" i="1"/>
  <c r="L59" i="1" l="1"/>
  <c r="E14" i="1" l="1"/>
  <c r="E52" i="1"/>
  <c r="E49" i="1"/>
  <c r="E28" i="1"/>
  <c r="M51" i="1"/>
  <c r="M48" i="1"/>
  <c r="M47" i="1"/>
  <c r="M45" i="1"/>
  <c r="M44" i="1"/>
  <c r="M13" i="1"/>
  <c r="H49" i="1" l="1"/>
  <c r="L49" i="1"/>
  <c r="L14" i="1"/>
  <c r="H14" i="1"/>
  <c r="L28" i="1"/>
  <c r="H28" i="1"/>
  <c r="L52" i="1"/>
  <c r="H52" i="1"/>
  <c r="E10" i="1"/>
  <c r="E8" i="1"/>
  <c r="H10" i="1" l="1"/>
  <c r="L10" i="1"/>
  <c r="L8" i="1"/>
  <c r="H8" i="1"/>
  <c r="E36" i="1"/>
  <c r="E46" i="1"/>
  <c r="L46" i="1" l="1"/>
  <c r="H46" i="1"/>
  <c r="L36" i="1"/>
  <c r="H36" i="1"/>
  <c r="I14" i="1"/>
  <c r="M49" i="1"/>
  <c r="I49" i="1"/>
  <c r="M52" i="1"/>
  <c r="I52" i="1"/>
  <c r="K50" i="1"/>
  <c r="K43" i="1"/>
  <c r="K42" i="1"/>
  <c r="K39" i="1"/>
  <c r="K38" i="1"/>
  <c r="K37" i="1"/>
  <c r="K35" i="1"/>
  <c r="K34" i="1"/>
  <c r="K32" i="1"/>
  <c r="K31" i="1"/>
  <c r="K30" i="1"/>
  <c r="K27" i="1"/>
  <c r="K26" i="1"/>
  <c r="K24" i="1"/>
  <c r="K23" i="1"/>
  <c r="K16" i="1"/>
  <c r="K11" i="1" l="1"/>
  <c r="K9" i="1"/>
  <c r="M22" i="1"/>
  <c r="M50" i="1" l="1"/>
  <c r="M43" i="1"/>
  <c r="M42" i="1"/>
  <c r="M39" i="1"/>
  <c r="M38" i="1"/>
  <c r="M37" i="1"/>
  <c r="M35" i="1"/>
  <c r="M34" i="1"/>
  <c r="M32" i="1"/>
  <c r="M31" i="1"/>
  <c r="M30" i="1"/>
  <c r="M27" i="1"/>
  <c r="M26" i="1"/>
  <c r="M24" i="1"/>
  <c r="M23" i="1"/>
  <c r="M16" i="1"/>
  <c r="M15" i="1"/>
  <c r="M11" i="1"/>
  <c r="M9" i="1"/>
  <c r="I46" i="1" l="1"/>
  <c r="E40" i="1" l="1"/>
  <c r="E33" i="1"/>
  <c r="E25" i="1"/>
  <c r="E20" i="1"/>
  <c r="E17" i="1"/>
  <c r="E12" i="1"/>
  <c r="L7" i="1"/>
  <c r="H7" i="1"/>
  <c r="L12" i="1" l="1"/>
  <c r="H12" i="1"/>
  <c r="H17" i="1"/>
  <c r="I17" i="1" s="1"/>
  <c r="L17" i="1"/>
  <c r="L20" i="1"/>
  <c r="H20" i="1"/>
  <c r="I20" i="1" s="1"/>
  <c r="H25" i="1"/>
  <c r="I25" i="1" s="1"/>
  <c r="L25" i="1"/>
  <c r="H33" i="1"/>
  <c r="I33" i="1" s="1"/>
  <c r="L33" i="1"/>
  <c r="L40" i="1"/>
  <c r="H40" i="1"/>
  <c r="I40" i="1" s="1"/>
  <c r="E21" i="1"/>
  <c r="E29" i="1"/>
  <c r="E41" i="1"/>
  <c r="I12" i="1"/>
  <c r="I10" i="1"/>
  <c r="I28" i="1"/>
  <c r="I36" i="1"/>
  <c r="I8" i="1"/>
  <c r="I21" i="1" l="1"/>
  <c r="I41" i="1"/>
  <c r="I29" i="1"/>
  <c r="K19" i="1" l="1"/>
  <c r="M19" i="1" s="1"/>
  <c r="K8" i="1"/>
  <c r="M8" i="1" s="1"/>
  <c r="J10" i="1" l="1"/>
  <c r="K10" i="1" s="1"/>
  <c r="M10" i="1" s="1"/>
  <c r="J12" i="1" s="1"/>
  <c r="K12" i="1" s="1"/>
  <c r="M12" i="1" s="1"/>
  <c r="J14" i="1" l="1"/>
  <c r="K14" i="1" s="1"/>
  <c r="M14" i="1" s="1"/>
  <c r="J17" i="1" l="1"/>
  <c r="K17" i="1" s="1"/>
  <c r="M17" i="1" l="1"/>
  <c r="J20" i="1" l="1"/>
  <c r="K20" i="1" s="1"/>
  <c r="M20" i="1" l="1"/>
  <c r="K21" i="1"/>
  <c r="M21" i="1" s="1"/>
  <c r="J25" i="1" l="1"/>
  <c r="K25" i="1" l="1"/>
  <c r="M25" i="1" l="1"/>
  <c r="J28" i="1" s="1"/>
  <c r="K28" i="1" l="1"/>
  <c r="J29" i="1"/>
  <c r="M28" i="1" l="1"/>
  <c r="M29" i="1" s="1"/>
  <c r="J33" i="1" s="1"/>
  <c r="K29" i="1"/>
  <c r="K33" i="1" l="1"/>
  <c r="M33" i="1" l="1"/>
  <c r="J36" i="1" s="1"/>
  <c r="K36" i="1" l="1"/>
  <c r="M36" i="1" l="1"/>
  <c r="J40" i="1" s="1"/>
  <c r="K40" i="1" l="1"/>
  <c r="J41" i="1"/>
  <c r="M40" i="1" l="1"/>
  <c r="M41" i="1" s="1"/>
  <c r="K41" i="1"/>
  <c r="J46" i="1" l="1"/>
  <c r="K46" i="1" s="1"/>
  <c r="M46" i="1" s="1"/>
  <c r="J59" i="1" s="1"/>
  <c r="J49" i="1" l="1"/>
  <c r="J52" i="1"/>
  <c r="K59" i="1"/>
  <c r="M59" i="1" s="1"/>
</calcChain>
</file>

<file path=xl/sharedStrings.xml><?xml version="1.0" encoding="utf-8"?>
<sst xmlns="http://schemas.openxmlformats.org/spreadsheetml/2006/main" count="179" uniqueCount="63">
  <si>
    <t>Conseillers</t>
  </si>
  <si>
    <t>nombre</t>
  </si>
  <si>
    <t>taux</t>
  </si>
  <si>
    <t>montant</t>
  </si>
  <si>
    <t>com déjà</t>
  </si>
  <si>
    <t>solde</t>
  </si>
  <si>
    <t>prime</t>
  </si>
  <si>
    <t>A REGLER</t>
  </si>
  <si>
    <t>contacts</t>
  </si>
  <si>
    <t>com</t>
  </si>
  <si>
    <t>date</t>
  </si>
  <si>
    <t>n°contrat</t>
  </si>
  <si>
    <t>D89623E</t>
  </si>
  <si>
    <t xml:space="preserve">Total </t>
  </si>
  <si>
    <t>D74118E</t>
  </si>
  <si>
    <t>Total</t>
  </si>
  <si>
    <t>D76287E</t>
  </si>
  <si>
    <t>D90779E</t>
  </si>
  <si>
    <t>D60384E</t>
  </si>
  <si>
    <t>D62623E</t>
  </si>
  <si>
    <t>D89667E</t>
  </si>
  <si>
    <t>D00613F</t>
  </si>
  <si>
    <t>MOIS DE FEVRIER</t>
  </si>
  <si>
    <t>D89702E</t>
  </si>
  <si>
    <t>D88488E</t>
  </si>
  <si>
    <t>D95377E</t>
  </si>
  <si>
    <t>D72074E</t>
  </si>
  <si>
    <t>GRILLE DE CALCUL DE LA COM</t>
  </si>
  <si>
    <t>base_com</t>
  </si>
  <si>
    <t>COM GROUPE 1</t>
  </si>
  <si>
    <t>PAR LOTS DE 40 CONTRATS</t>
  </si>
  <si>
    <t>PAR LOTS DE 60 CONTRATS</t>
  </si>
  <si>
    <t>PAR LOTS DE 80 CONTRATS</t>
  </si>
  <si>
    <t>de</t>
  </si>
  <si>
    <t>à</t>
  </si>
  <si>
    <t>%</t>
  </si>
  <si>
    <t>D93080E</t>
  </si>
  <si>
    <t>MOIS DE MARS</t>
  </si>
  <si>
    <t>MOIS DE JANVIER</t>
  </si>
  <si>
    <t>XXXXXXXXX</t>
  </si>
  <si>
    <t>D74116E</t>
  </si>
  <si>
    <t>D756897E</t>
  </si>
  <si>
    <t>JEAN S03 2018</t>
  </si>
  <si>
    <t>JEAN S49 2017</t>
  </si>
  <si>
    <t>JEAN S 59 2017</t>
  </si>
  <si>
    <t>JEAN S04 2018</t>
  </si>
  <si>
    <t>ERIC S02 2018</t>
  </si>
  <si>
    <t>ERIC S03 2018</t>
  </si>
  <si>
    <t>ERIC S45 2017</t>
  </si>
  <si>
    <t>ERIC S45 2018</t>
  </si>
  <si>
    <t>JEAN S59 2017</t>
  </si>
  <si>
    <t>TOTAL JEAN</t>
  </si>
  <si>
    <t>TOTAL ERIC</t>
  </si>
  <si>
    <t>C.A</t>
  </si>
  <si>
    <t>Clients</t>
  </si>
  <si>
    <t>MOISI D'AVRIL</t>
  </si>
  <si>
    <t>D5897597E</t>
  </si>
  <si>
    <t>D14597E</t>
  </si>
  <si>
    <t>déjà versée</t>
  </si>
  <si>
    <t>lots/conseillers</t>
  </si>
  <si>
    <t>TAUX</t>
  </si>
  <si>
    <t>SOLDE</t>
  </si>
  <si>
    <t>PRIME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</si>
</sst>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rgb="FF7030A0"/>
      <name val="Calibri"/>
      <family val="2"/>
      <scheme val="minor"/>
    </font>
    <font>
      <sz val="10"/>
      <color rgb="FFFF0000"/>
      <name val="Arial"/>
      <family val="2"/>
    </font>
    <font>
      <b/>
      <sz val="10"/>
      <color rgb="FF7030A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8"/>
      <color theme="1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3399FF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 style="thick">
        <color auto="1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indexed="64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0" borderId="6" xfId="0" applyBorder="1"/>
    <xf numFmtId="0" fontId="1" fillId="0" borderId="0" xfId="0" applyFont="1"/>
    <xf numFmtId="0" fontId="2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0" fillId="0" borderId="0" xfId="0" applyFont="1" applyAlignment="1">
      <alignment horizontal="centerContinuous"/>
    </xf>
    <xf numFmtId="0" fontId="1" fillId="0" borderId="0" xfId="0" applyFont="1" applyAlignment="1">
      <alignment horizontal="centerContinuous"/>
    </xf>
    <xf numFmtId="0" fontId="3" fillId="4" borderId="8" xfId="0" applyFont="1" applyFill="1" applyBorder="1" applyAlignment="1">
      <alignment horizontal="centerContinuous"/>
    </xf>
    <xf numFmtId="0" fontId="4" fillId="4" borderId="9" xfId="0" applyFont="1" applyFill="1" applyBorder="1" applyAlignment="1">
      <alignment horizontal="centerContinuous"/>
    </xf>
    <xf numFmtId="0" fontId="4" fillId="4" borderId="10" xfId="0" applyFont="1" applyFill="1" applyBorder="1" applyAlignment="1">
      <alignment horizontal="centerContinuous"/>
    </xf>
    <xf numFmtId="0" fontId="4" fillId="3" borderId="9" xfId="0" applyFont="1" applyFill="1" applyBorder="1" applyAlignment="1">
      <alignment horizontal="centerContinuous"/>
    </xf>
    <xf numFmtId="0" fontId="4" fillId="3" borderId="10" xfId="0" applyFont="1" applyFill="1" applyBorder="1" applyAlignment="1">
      <alignment horizontal="centerContinuous"/>
    </xf>
    <xf numFmtId="0" fontId="3" fillId="6" borderId="14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  <xf numFmtId="0" fontId="3" fillId="6" borderId="16" xfId="0" applyFont="1" applyFill="1" applyBorder="1" applyAlignment="1">
      <alignment horizontal="center"/>
    </xf>
    <xf numFmtId="0" fontId="3" fillId="6" borderId="17" xfId="0" applyFont="1" applyFill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9" fontId="3" fillId="0" borderId="19" xfId="0" applyNumberFormat="1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9" fontId="3" fillId="0" borderId="24" xfId="0" applyNumberFormat="1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0" fillId="0" borderId="0" xfId="0" applyFill="1"/>
    <xf numFmtId="14" fontId="5" fillId="0" borderId="0" xfId="0" applyNumberFormat="1" applyFont="1" applyBorder="1"/>
    <xf numFmtId="0" fontId="5" fillId="0" borderId="0" xfId="0" applyFont="1" applyFill="1" applyBorder="1"/>
    <xf numFmtId="4" fontId="5" fillId="0" borderId="0" xfId="0" applyNumberFormat="1" applyFont="1" applyFill="1" applyBorder="1"/>
    <xf numFmtId="0" fontId="6" fillId="0" borderId="0" xfId="0" applyFont="1" applyFill="1" applyBorder="1"/>
    <xf numFmtId="0" fontId="7" fillId="3" borderId="4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 vertical="center"/>
    </xf>
    <xf numFmtId="164" fontId="9" fillId="2" borderId="7" xfId="0" applyNumberFormat="1" applyFont="1" applyFill="1" applyBorder="1" applyAlignment="1">
      <alignment horizontal="center" vertical="center"/>
    </xf>
    <xf numFmtId="164" fontId="8" fillId="2" borderId="7" xfId="0" applyNumberFormat="1" applyFont="1" applyFill="1" applyBorder="1" applyAlignment="1">
      <alignment horizontal="center" vertical="center"/>
    </xf>
    <xf numFmtId="1" fontId="8" fillId="2" borderId="29" xfId="0" applyNumberFormat="1" applyFont="1" applyFill="1" applyBorder="1" applyAlignment="1">
      <alignment horizontal="center" vertical="center"/>
    </xf>
    <xf numFmtId="9" fontId="8" fillId="2" borderId="4" xfId="0" applyNumberFormat="1" applyFont="1" applyFill="1" applyBorder="1" applyAlignment="1">
      <alignment horizontal="center" vertical="center"/>
    </xf>
    <xf numFmtId="164" fontId="8" fillId="2" borderId="5" xfId="0" applyNumberFormat="1" applyFont="1" applyFill="1" applyBorder="1" applyAlignment="1">
      <alignment horizontal="center" vertical="center"/>
    </xf>
    <xf numFmtId="0" fontId="10" fillId="0" borderId="4" xfId="0" applyFont="1" applyBorder="1"/>
    <xf numFmtId="0" fontId="11" fillId="0" borderId="5" xfId="0" applyFont="1" applyBorder="1"/>
    <xf numFmtId="0" fontId="11" fillId="0" borderId="30" xfId="0" applyFont="1" applyBorder="1" applyAlignment="1">
      <alignment horizontal="center"/>
    </xf>
    <xf numFmtId="0" fontId="11" fillId="7" borderId="4" xfId="0" applyFont="1" applyFill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7" borderId="5" xfId="0" applyFont="1" applyFill="1" applyBorder="1" applyAlignment="1">
      <alignment horizontal="center"/>
    </xf>
    <xf numFmtId="0" fontId="11" fillId="0" borderId="34" xfId="0" applyFont="1" applyBorder="1" applyAlignment="1">
      <alignment horizontal="center"/>
    </xf>
    <xf numFmtId="14" fontId="12" fillId="0" borderId="3" xfId="0" applyNumberFormat="1" applyFont="1" applyBorder="1"/>
    <xf numFmtId="0" fontId="12" fillId="0" borderId="1" xfId="0" applyFont="1" applyBorder="1"/>
    <xf numFmtId="4" fontId="12" fillId="0" borderId="1" xfId="0" applyNumberFormat="1" applyFont="1" applyBorder="1"/>
    <xf numFmtId="0" fontId="12" fillId="0" borderId="2" xfId="0" applyFont="1" applyBorder="1" applyAlignment="1">
      <alignment horizontal="center"/>
    </xf>
    <xf numFmtId="0" fontId="13" fillId="7" borderId="4" xfId="0" applyFont="1" applyFill="1" applyBorder="1" applyAlignment="1">
      <alignment horizontal="center"/>
    </xf>
    <xf numFmtId="4" fontId="13" fillId="7" borderId="5" xfId="0" applyNumberFormat="1" applyFont="1" applyFill="1" applyBorder="1" applyAlignment="1">
      <alignment horizontal="center"/>
    </xf>
    <xf numFmtId="14" fontId="14" fillId="0" borderId="3" xfId="0" applyNumberFormat="1" applyFont="1" applyBorder="1"/>
    <xf numFmtId="0" fontId="14" fillId="0" borderId="1" xfId="0" applyFont="1" applyBorder="1"/>
    <xf numFmtId="4" fontId="14" fillId="0" borderId="1" xfId="0" applyNumberFormat="1" applyFont="1" applyBorder="1"/>
    <xf numFmtId="0" fontId="14" fillId="0" borderId="2" xfId="0" applyFont="1" applyBorder="1" applyAlignment="1">
      <alignment horizontal="center"/>
    </xf>
    <xf numFmtId="4" fontId="11" fillId="0" borderId="34" xfId="0" applyNumberFormat="1" applyFont="1" applyBorder="1" applyAlignment="1">
      <alignment horizontal="center"/>
    </xf>
    <xf numFmtId="14" fontId="11" fillId="0" borderId="3" xfId="0" applyNumberFormat="1" applyFont="1" applyBorder="1"/>
    <xf numFmtId="0" fontId="11" fillId="0" borderId="1" xfId="0" applyFont="1" applyBorder="1"/>
    <xf numFmtId="4" fontId="11" fillId="0" borderId="1" xfId="0" applyNumberFormat="1" applyFont="1" applyBorder="1"/>
    <xf numFmtId="0" fontId="10" fillId="0" borderId="1" xfId="0" applyFont="1" applyBorder="1"/>
    <xf numFmtId="0" fontId="11" fillId="0" borderId="2" xfId="0" applyFont="1" applyBorder="1" applyAlignment="1">
      <alignment horizontal="center"/>
    </xf>
    <xf numFmtId="14" fontId="7" fillId="0" borderId="3" xfId="0" applyNumberFormat="1" applyFont="1" applyBorder="1"/>
    <xf numFmtId="0" fontId="7" fillId="0" borderId="1" xfId="0" applyFont="1" applyBorder="1"/>
    <xf numFmtId="4" fontId="7" fillId="0" borderId="1" xfId="0" applyNumberFormat="1" applyFont="1" applyBorder="1"/>
    <xf numFmtId="0" fontId="7" fillId="0" borderId="2" xfId="0" applyFont="1" applyBorder="1" applyAlignment="1">
      <alignment horizontal="center"/>
    </xf>
    <xf numFmtId="0" fontId="8" fillId="0" borderId="1" xfId="0" applyFont="1" applyBorder="1"/>
    <xf numFmtId="0" fontId="10" fillId="0" borderId="5" xfId="0" applyFont="1" applyBorder="1"/>
    <xf numFmtId="0" fontId="7" fillId="0" borderId="5" xfId="0" applyFont="1" applyBorder="1"/>
    <xf numFmtId="4" fontId="11" fillId="0" borderId="5" xfId="0" applyNumberFormat="1" applyFont="1" applyBorder="1"/>
    <xf numFmtId="4" fontId="11" fillId="0" borderId="5" xfId="0" applyNumberFormat="1" applyFont="1" applyFill="1" applyBorder="1" applyAlignment="1">
      <alignment horizontal="center"/>
    </xf>
    <xf numFmtId="4" fontId="10" fillId="0" borderId="5" xfId="0" applyNumberFormat="1" applyFont="1" applyBorder="1"/>
    <xf numFmtId="0" fontId="7" fillId="0" borderId="1" xfId="0" applyFont="1" applyFill="1" applyBorder="1"/>
    <xf numFmtId="4" fontId="7" fillId="0" borderId="1" xfId="0" applyNumberFormat="1" applyFont="1" applyFill="1" applyBorder="1"/>
    <xf numFmtId="0" fontId="7" fillId="0" borderId="2" xfId="0" applyFont="1" applyFill="1" applyBorder="1" applyAlignment="1">
      <alignment horizontal="center"/>
    </xf>
    <xf numFmtId="0" fontId="11" fillId="0" borderId="6" xfId="0" applyFont="1" applyFill="1" applyBorder="1"/>
    <xf numFmtId="0" fontId="11" fillId="0" borderId="6" xfId="0" applyFont="1" applyFill="1" applyBorder="1" applyAlignment="1">
      <alignment horizontal="center"/>
    </xf>
    <xf numFmtId="0" fontId="16" fillId="0" borderId="0" xfId="0" applyFont="1"/>
    <xf numFmtId="0" fontId="16" fillId="0" borderId="6" xfId="0" applyFont="1" applyBorder="1"/>
    <xf numFmtId="4" fontId="11" fillId="8" borderId="34" xfId="0" applyNumberFormat="1" applyFont="1" applyFill="1" applyBorder="1" applyAlignment="1">
      <alignment horizontal="center"/>
    </xf>
    <xf numFmtId="4" fontId="11" fillId="0" borderId="1" xfId="0" applyNumberFormat="1" applyFont="1" applyBorder="1" applyAlignment="1">
      <alignment horizontal="center"/>
    </xf>
    <xf numFmtId="4" fontId="15" fillId="0" borderId="1" xfId="0" applyNumberFormat="1" applyFont="1" applyBorder="1" applyAlignment="1">
      <alignment horizontal="center"/>
    </xf>
    <xf numFmtId="4" fontId="11" fillId="0" borderId="1" xfId="0" applyNumberFormat="1" applyFont="1" applyFill="1" applyBorder="1" applyAlignment="1">
      <alignment horizontal="center"/>
    </xf>
    <xf numFmtId="4" fontId="9" fillId="0" borderId="1" xfId="0" applyNumberFormat="1" applyFont="1" applyBorder="1" applyAlignment="1">
      <alignment horizontal="center"/>
    </xf>
    <xf numFmtId="4" fontId="11" fillId="9" borderId="34" xfId="0" applyNumberFormat="1" applyFont="1" applyFill="1" applyBorder="1" applyAlignment="1">
      <alignment horizontal="center"/>
    </xf>
    <xf numFmtId="4" fontId="11" fillId="0" borderId="36" xfId="0" applyNumberFormat="1" applyFont="1" applyBorder="1" applyAlignment="1">
      <alignment horizontal="center"/>
    </xf>
    <xf numFmtId="4" fontId="11" fillId="0" borderId="38" xfId="0" applyNumberFormat="1" applyFont="1" applyBorder="1" applyAlignment="1">
      <alignment horizontal="center"/>
    </xf>
    <xf numFmtId="4" fontId="11" fillId="0" borderId="40" xfId="0" applyNumberFormat="1" applyFont="1" applyBorder="1" applyAlignment="1">
      <alignment horizontal="center"/>
    </xf>
    <xf numFmtId="0" fontId="11" fillId="0" borderId="39" xfId="0" applyFont="1" applyBorder="1"/>
    <xf numFmtId="0" fontId="0" fillId="0" borderId="0" xfId="0" applyFont="1"/>
    <xf numFmtId="4" fontId="11" fillId="10" borderId="34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14" fontId="18" fillId="0" borderId="0" xfId="0" applyNumberFormat="1" applyFont="1" applyBorder="1"/>
    <xf numFmtId="4" fontId="11" fillId="0" borderId="0" xfId="0" applyNumberFormat="1" applyFont="1" applyFill="1" applyBorder="1"/>
    <xf numFmtId="0" fontId="11" fillId="2" borderId="35" xfId="0" applyFont="1" applyFill="1" applyBorder="1"/>
    <xf numFmtId="0" fontId="11" fillId="0" borderId="41" xfId="0" applyFont="1" applyFill="1" applyBorder="1"/>
    <xf numFmtId="0" fontId="0" fillId="0" borderId="42" xfId="0" applyFont="1" applyBorder="1"/>
    <xf numFmtId="0" fontId="0" fillId="0" borderId="5" xfId="0" applyFont="1" applyBorder="1"/>
    <xf numFmtId="0" fontId="0" fillId="0" borderId="7" xfId="0" applyBorder="1"/>
    <xf numFmtId="0" fontId="0" fillId="0" borderId="0" xfId="0" applyAlignment="1">
      <alignment horizontal="center"/>
    </xf>
    <xf numFmtId="0" fontId="0" fillId="2" borderId="43" xfId="0" applyFill="1" applyBorder="1"/>
    <xf numFmtId="0" fontId="0" fillId="2" borderId="30" xfId="0" applyFill="1" applyBorder="1"/>
    <xf numFmtId="4" fontId="15" fillId="0" borderId="37" xfId="0" applyNumberFormat="1" applyFont="1" applyBorder="1" applyAlignment="1">
      <alignment horizontal="center"/>
    </xf>
    <xf numFmtId="4" fontId="15" fillId="0" borderId="40" xfId="0" applyNumberFormat="1" applyFont="1" applyBorder="1" applyAlignment="1">
      <alignment horizontal="center"/>
    </xf>
    <xf numFmtId="0" fontId="17" fillId="0" borderId="0" xfId="0" applyFont="1" applyAlignment="1">
      <alignment horizontal="center"/>
    </xf>
    <xf numFmtId="0" fontId="4" fillId="5" borderId="11" xfId="0" applyFont="1" applyFill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8" fillId="2" borderId="7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1" fontId="21" fillId="2" borderId="2" xfId="0" applyNumberFormat="1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9" fontId="21" fillId="2" borderId="31" xfId="0" applyNumberFormat="1" applyFont="1" applyFill="1" applyBorder="1" applyAlignment="1">
      <alignment horizontal="center" vertical="center"/>
    </xf>
    <xf numFmtId="164" fontId="21" fillId="2" borderId="32" xfId="0" applyNumberFormat="1" applyFont="1" applyFill="1" applyBorder="1" applyAlignment="1">
      <alignment horizontal="center" vertical="center"/>
    </xf>
    <xf numFmtId="164" fontId="21" fillId="2" borderId="32" xfId="0" applyNumberFormat="1" applyFont="1" applyFill="1" applyBorder="1" applyAlignment="1">
      <alignment horizontal="center" vertical="center" wrapText="1"/>
    </xf>
    <xf numFmtId="164" fontId="21" fillId="2" borderId="3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99FF"/>
      <color rgb="FFFF3399"/>
      <color rgb="FF99FF99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165100</xdr:colOff>
      <xdr:row>0</xdr:row>
      <xdr:rowOff>44450</xdr:rowOff>
    </xdr:from>
    <xdr:to>
      <xdr:col>13</xdr:col>
      <xdr:colOff>12700</xdr:colOff>
      <xdr:row>2</xdr:row>
      <xdr:rowOff>184150</xdr:rowOff>
    </xdr:to>
    <xdr:sp macro="" textlink="">
      <xdr:nvSpPr>
        <xdr:cNvPr id="2" name="ZoneTexte 1"/>
        <xdr:cNvSpPr txBox="1"/>
      </xdr:nvSpPr>
      <xdr:spPr>
        <a:xfrm>
          <a:off x="165100" y="44450"/>
          <a:ext cx="6750050" cy="520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i="1">
              <a:latin typeface="+mn-lt"/>
              <a:cs typeface="Arial" panose="020B0604020202020204" pitchFamily="34" charset="0"/>
            </a:rPr>
            <a:t>=</a:t>
          </a:r>
          <a:r>
            <a:rPr lang="fr-FR" sz="1000" b="1" i="1">
              <a:latin typeface="+mn-lt"/>
              <a:cs typeface="Arial" panose="020B0604020202020204" pitchFamily="34" charset="0"/>
            </a:rPr>
            <a:t>SI(G8=""."";RECHERCHEV(E8;DECALER(base_com!$A$7;0;0;((G8-40)/20)*4;9;4);3;vrai)       TAUX</a:t>
          </a:r>
        </a:p>
        <a:p>
          <a:r>
            <a:rPr lang="fr-FR" sz="10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=SI(G8=""."";RECHERCHEV(E8;DECALER(base_com!$A$7;0;0;((G8-40)/20)*4;9;4);4;vrai         PRIME</a:t>
          </a:r>
        </a:p>
        <a:p>
          <a:endParaRPr lang="fr-FR" sz="1000" i="1"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13</xdr:col>
      <xdr:colOff>177800</xdr:colOff>
      <xdr:row>28</xdr:row>
      <xdr:rowOff>177800</xdr:rowOff>
    </xdr:from>
    <xdr:to>
      <xdr:col>15</xdr:col>
      <xdr:colOff>749300</xdr:colOff>
      <xdr:row>57</xdr:row>
      <xdr:rowOff>127000</xdr:rowOff>
    </xdr:to>
    <xdr:sp macro="" textlink="">
      <xdr:nvSpPr>
        <xdr:cNvPr id="3" name="ZoneTexte 2"/>
        <xdr:cNvSpPr txBox="1"/>
      </xdr:nvSpPr>
      <xdr:spPr>
        <a:xfrm>
          <a:off x="6851650" y="5346700"/>
          <a:ext cx="2095500" cy="5486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8</xdr:col>
      <xdr:colOff>539750</xdr:colOff>
      <xdr:row>59</xdr:row>
      <xdr:rowOff>19050</xdr:rowOff>
    </xdr:from>
    <xdr:to>
      <xdr:col>10</xdr:col>
      <xdr:colOff>184150</xdr:colOff>
      <xdr:row>63</xdr:row>
      <xdr:rowOff>101600</xdr:rowOff>
    </xdr:to>
    <xdr:sp macro="" textlink="">
      <xdr:nvSpPr>
        <xdr:cNvPr id="4" name="ZoneTexte 3"/>
        <xdr:cNvSpPr txBox="1"/>
      </xdr:nvSpPr>
      <xdr:spPr>
        <a:xfrm>
          <a:off x="4762500" y="11106150"/>
          <a:ext cx="698500" cy="844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=250,60454,20+195</a:t>
          </a:r>
        </a:p>
        <a:p>
          <a:endParaRPr lang="fr-FR" sz="1100"/>
        </a:p>
      </xdr:txBody>
    </xdr:sp>
    <xdr:clientData/>
  </xdr:twoCellAnchor>
  <xdr:twoCellAnchor>
    <xdr:from>
      <xdr:col>13</xdr:col>
      <xdr:colOff>279400</xdr:colOff>
      <xdr:row>11</xdr:row>
      <xdr:rowOff>139700</xdr:rowOff>
    </xdr:from>
    <xdr:to>
      <xdr:col>16</xdr:col>
      <xdr:colOff>679450</xdr:colOff>
      <xdr:row>25</xdr:row>
      <xdr:rowOff>38100</xdr:rowOff>
    </xdr:to>
    <xdr:sp macro="" textlink="">
      <xdr:nvSpPr>
        <xdr:cNvPr id="5" name="ZoneTexte 4"/>
        <xdr:cNvSpPr txBox="1"/>
      </xdr:nvSpPr>
      <xdr:spPr>
        <a:xfrm>
          <a:off x="7004050" y="2171700"/>
          <a:ext cx="2686050" cy="2374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ne comprends pas pourqoui elle ne fonctionne pas sur mon fichier alors que sur celui que tu m'as transmis, ca marche</a:t>
          </a:r>
          <a:endParaRPr lang="fr-FR" sz="1100"/>
        </a:p>
        <a:p>
          <a:endParaRPr lang="fr-FR" sz="1100"/>
        </a:p>
        <a:p>
          <a:r>
            <a:rPr lang="fr-FR" sz="1100"/>
            <a:t>pourquoi la formule de</a:t>
          </a:r>
          <a:r>
            <a:rPr lang="fr-FR" sz="1100" baseline="0"/>
            <a:t> la cellule J24 indique($F$7:$F$22;DROITEpuis plus loin ($F23;DROITE($F23;4)?</a:t>
          </a:r>
        </a:p>
        <a:p>
          <a:r>
            <a:rPr lang="fr-FR" sz="1100" baseline="0"/>
            <a:t>la formule  doit être activée uniquement lorsque le taux est indiqué</a:t>
          </a:r>
        </a:p>
        <a:p>
          <a:r>
            <a:rPr lang="fr-FR" sz="1100" baseline="0"/>
            <a:t>je dois faire une erreur quelque part</a:t>
          </a:r>
        </a:p>
        <a:p>
          <a:r>
            <a:rPr lang="fr-FR" sz="1100" baseline="0"/>
            <a:t>à moins que lorsqu'il n'y a qu'un seul contrat , la ligne supérieure est vide;</a:t>
          </a:r>
        </a:p>
        <a:p>
          <a:r>
            <a:rPr lang="fr-FR" sz="1100" baseline="0"/>
            <a:t>Peux tu regarder cela et me dire cE qu'il en est?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ccm%20philo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com"/>
      <sheetName val="juillet"/>
      <sheetName val="août"/>
      <sheetName val="septembre"/>
      <sheetName val="MATRICE"/>
    </sheetNames>
    <sheetDataSet>
      <sheetData sheetId="0">
        <row r="13">
          <cell r="A13">
            <v>0</v>
          </cell>
          <cell r="B13">
            <v>1750</v>
          </cell>
          <cell r="C13">
            <v>0.05</v>
          </cell>
          <cell r="D13"/>
          <cell r="E13">
            <v>0</v>
          </cell>
          <cell r="F13">
            <v>2625</v>
          </cell>
          <cell r="G13">
            <v>0.05</v>
          </cell>
          <cell r="H13"/>
          <cell r="I13">
            <v>0</v>
          </cell>
          <cell r="J13">
            <v>3500</v>
          </cell>
          <cell r="K13">
            <v>0.05</v>
          </cell>
          <cell r="L13"/>
        </row>
        <row r="14">
          <cell r="A14">
            <v>1751</v>
          </cell>
          <cell r="B14">
            <v>2250</v>
          </cell>
          <cell r="C14">
            <v>7.0000000000000007E-2</v>
          </cell>
          <cell r="D14"/>
          <cell r="E14">
            <v>2626</v>
          </cell>
          <cell r="F14">
            <v>3375</v>
          </cell>
          <cell r="G14">
            <v>7.0000000000000007E-2</v>
          </cell>
          <cell r="H14"/>
          <cell r="I14">
            <v>3501</v>
          </cell>
          <cell r="J14">
            <v>4500</v>
          </cell>
          <cell r="K14">
            <v>7.0000000000000007E-2</v>
          </cell>
          <cell r="L14"/>
        </row>
        <row r="15">
          <cell r="A15">
            <v>2251</v>
          </cell>
          <cell r="B15">
            <v>2950</v>
          </cell>
          <cell r="C15">
            <v>0.08</v>
          </cell>
          <cell r="D15"/>
          <cell r="E15">
            <v>3376</v>
          </cell>
          <cell r="F15">
            <v>4425</v>
          </cell>
          <cell r="G15">
            <v>0.08</v>
          </cell>
          <cell r="H15"/>
          <cell r="I15">
            <v>4501</v>
          </cell>
          <cell r="J15">
            <v>5900</v>
          </cell>
          <cell r="K15">
            <v>0.08</v>
          </cell>
          <cell r="L15"/>
        </row>
        <row r="16">
          <cell r="A16">
            <v>2951</v>
          </cell>
          <cell r="B16">
            <v>3250</v>
          </cell>
          <cell r="C16">
            <v>0.1</v>
          </cell>
          <cell r="D16"/>
          <cell r="E16">
            <v>4426</v>
          </cell>
          <cell r="F16">
            <v>4875</v>
          </cell>
          <cell r="G16">
            <v>0.1</v>
          </cell>
          <cell r="H16"/>
          <cell r="I16">
            <v>5901</v>
          </cell>
          <cell r="J16">
            <v>6500</v>
          </cell>
          <cell r="K16">
            <v>0.1</v>
          </cell>
          <cell r="L16"/>
        </row>
        <row r="17">
          <cell r="A17">
            <v>3251</v>
          </cell>
          <cell r="B17">
            <v>4000</v>
          </cell>
          <cell r="C17">
            <v>0.12</v>
          </cell>
          <cell r="D17"/>
          <cell r="E17">
            <v>4876</v>
          </cell>
          <cell r="F17">
            <v>6000</v>
          </cell>
          <cell r="G17">
            <v>0.12</v>
          </cell>
          <cell r="H17"/>
          <cell r="I17">
            <v>6501</v>
          </cell>
          <cell r="J17">
            <v>8000</v>
          </cell>
          <cell r="K17">
            <v>0.12</v>
          </cell>
          <cell r="L17"/>
        </row>
        <row r="18">
          <cell r="A18">
            <v>4001</v>
          </cell>
          <cell r="B18">
            <v>4375</v>
          </cell>
          <cell r="C18">
            <v>0.13</v>
          </cell>
          <cell r="D18"/>
          <cell r="E18">
            <v>6001</v>
          </cell>
          <cell r="F18">
            <v>6562</v>
          </cell>
          <cell r="G18">
            <v>0.13</v>
          </cell>
          <cell r="H18"/>
          <cell r="I18">
            <v>8001</v>
          </cell>
          <cell r="J18">
            <v>8750</v>
          </cell>
          <cell r="K18">
            <v>0.13</v>
          </cell>
          <cell r="L18"/>
        </row>
        <row r="19">
          <cell r="A19">
            <v>4376</v>
          </cell>
          <cell r="B19"/>
          <cell r="C19">
            <v>0.13</v>
          </cell>
          <cell r="D19">
            <v>50</v>
          </cell>
          <cell r="E19">
            <v>6562</v>
          </cell>
          <cell r="F19"/>
          <cell r="G19">
            <v>0.13</v>
          </cell>
          <cell r="H19">
            <v>75</v>
          </cell>
          <cell r="I19">
            <v>8751</v>
          </cell>
          <cell r="J19"/>
          <cell r="K19">
            <v>0.13</v>
          </cell>
          <cell r="L19">
            <v>100</v>
          </cell>
        </row>
        <row r="20">
          <cell r="A20"/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L20"/>
        </row>
        <row r="21">
          <cell r="A21"/>
          <cell r="B21"/>
          <cell r="C21"/>
          <cell r="D21"/>
          <cell r="E21"/>
          <cell r="F21"/>
          <cell r="G21"/>
          <cell r="H21"/>
          <cell r="I21"/>
          <cell r="J21"/>
          <cell r="K21"/>
          <cell r="L21"/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7"/>
  <sheetViews>
    <sheetView workbookViewId="0">
      <selection activeCell="O22" sqref="N22:O22"/>
    </sheetView>
  </sheetViews>
  <sheetFormatPr baseColWidth="10" defaultColWidth="11.42578125" defaultRowHeight="15" x14ac:dyDescent="0.25"/>
  <sheetData>
    <row r="3" spans="1:12" x14ac:dyDescent="0.25">
      <c r="C3" s="2" t="s">
        <v>27</v>
      </c>
      <c r="D3" s="2"/>
      <c r="E3" s="2"/>
      <c r="F3" t="s">
        <v>28</v>
      </c>
    </row>
    <row r="4" spans="1:12" ht="15.75" thickBot="1" x14ac:dyDescent="0.3">
      <c r="A4" s="3"/>
      <c r="B4" s="4"/>
      <c r="C4" s="4"/>
      <c r="D4" s="4"/>
      <c r="E4" s="4"/>
      <c r="F4" s="5"/>
      <c r="G4" s="6" t="s">
        <v>29</v>
      </c>
      <c r="H4" s="4"/>
    </row>
    <row r="5" spans="1:12" ht="16.5" thickTop="1" thickBot="1" x14ac:dyDescent="0.3">
      <c r="A5" s="7"/>
      <c r="B5" s="8" t="s">
        <v>30</v>
      </c>
      <c r="C5" s="8"/>
      <c r="D5" s="9"/>
      <c r="E5" s="109" t="s">
        <v>31</v>
      </c>
      <c r="F5" s="110"/>
      <c r="G5" s="110"/>
      <c r="H5" s="111"/>
      <c r="I5" s="10" t="s">
        <v>32</v>
      </c>
      <c r="J5" s="10"/>
      <c r="K5" s="10"/>
      <c r="L5" s="11"/>
    </row>
    <row r="6" spans="1:12" x14ac:dyDescent="0.25">
      <c r="A6" s="12" t="s">
        <v>33</v>
      </c>
      <c r="B6" s="13" t="s">
        <v>34</v>
      </c>
      <c r="C6" s="13" t="s">
        <v>35</v>
      </c>
      <c r="D6" s="14" t="s">
        <v>6</v>
      </c>
      <c r="E6" s="15" t="s">
        <v>33</v>
      </c>
      <c r="F6" s="13" t="s">
        <v>34</v>
      </c>
      <c r="G6" s="13" t="s">
        <v>35</v>
      </c>
      <c r="H6" s="14" t="s">
        <v>6</v>
      </c>
      <c r="I6" s="15" t="s">
        <v>33</v>
      </c>
      <c r="J6" s="13" t="s">
        <v>34</v>
      </c>
      <c r="K6" s="13" t="s">
        <v>35</v>
      </c>
      <c r="L6" s="14" t="s">
        <v>6</v>
      </c>
    </row>
    <row r="7" spans="1:12" x14ac:dyDescent="0.25">
      <c r="A7" s="16">
        <v>0</v>
      </c>
      <c r="B7" s="17">
        <v>1750</v>
      </c>
      <c r="C7" s="18">
        <v>0.05</v>
      </c>
      <c r="D7" s="19"/>
      <c r="E7" s="20">
        <v>0</v>
      </c>
      <c r="F7" s="17">
        <v>2625</v>
      </c>
      <c r="G7" s="18">
        <v>0.05</v>
      </c>
      <c r="H7" s="21"/>
      <c r="I7" s="22">
        <v>0</v>
      </c>
      <c r="J7" s="17">
        <v>3500</v>
      </c>
      <c r="K7" s="18">
        <v>0.05</v>
      </c>
      <c r="L7" s="19"/>
    </row>
    <row r="8" spans="1:12" x14ac:dyDescent="0.25">
      <c r="A8" s="16">
        <v>1751</v>
      </c>
      <c r="B8" s="17">
        <v>2250</v>
      </c>
      <c r="C8" s="18">
        <v>7.0000000000000007E-2</v>
      </c>
      <c r="D8" s="19"/>
      <c r="E8" s="20">
        <v>2626</v>
      </c>
      <c r="F8" s="17">
        <v>3375</v>
      </c>
      <c r="G8" s="18">
        <v>7.0000000000000007E-2</v>
      </c>
      <c r="H8" s="21"/>
      <c r="I8" s="22">
        <v>3501</v>
      </c>
      <c r="J8" s="17">
        <v>4500</v>
      </c>
      <c r="K8" s="18">
        <v>7.0000000000000007E-2</v>
      </c>
      <c r="L8" s="19"/>
    </row>
    <row r="9" spans="1:12" x14ac:dyDescent="0.25">
      <c r="A9" s="16">
        <v>2251</v>
      </c>
      <c r="B9" s="17">
        <v>2750</v>
      </c>
      <c r="C9" s="18">
        <v>0.08</v>
      </c>
      <c r="D9" s="19"/>
      <c r="E9" s="20">
        <v>3376</v>
      </c>
      <c r="F9" s="17">
        <v>4125</v>
      </c>
      <c r="G9" s="18">
        <v>0.08</v>
      </c>
      <c r="H9" s="21"/>
      <c r="I9" s="22">
        <v>4501</v>
      </c>
      <c r="J9" s="17">
        <v>5500</v>
      </c>
      <c r="K9" s="18">
        <v>0.08</v>
      </c>
      <c r="L9" s="19"/>
    </row>
    <row r="10" spans="1:12" x14ac:dyDescent="0.25">
      <c r="A10" s="16">
        <v>2751</v>
      </c>
      <c r="B10" s="17">
        <v>2950</v>
      </c>
      <c r="C10" s="18">
        <v>0.08</v>
      </c>
      <c r="D10" s="19">
        <v>15</v>
      </c>
      <c r="E10" s="20">
        <v>4126</v>
      </c>
      <c r="F10" s="17">
        <v>4425</v>
      </c>
      <c r="G10" s="18">
        <v>0.08</v>
      </c>
      <c r="H10" s="21">
        <v>18</v>
      </c>
      <c r="I10" s="22">
        <v>5501</v>
      </c>
      <c r="J10" s="17">
        <v>5900</v>
      </c>
      <c r="K10" s="18">
        <v>0.08</v>
      </c>
      <c r="L10" s="19">
        <v>25</v>
      </c>
    </row>
    <row r="11" spans="1:12" x14ac:dyDescent="0.25">
      <c r="A11" s="16">
        <v>2951</v>
      </c>
      <c r="B11" s="17">
        <v>3250</v>
      </c>
      <c r="C11" s="18">
        <v>0.1</v>
      </c>
      <c r="D11" s="19">
        <v>25</v>
      </c>
      <c r="E11" s="20">
        <v>4426</v>
      </c>
      <c r="F11" s="17">
        <v>4875</v>
      </c>
      <c r="G11" s="18">
        <v>0.1</v>
      </c>
      <c r="H11" s="21">
        <v>38</v>
      </c>
      <c r="I11" s="22">
        <v>5901</v>
      </c>
      <c r="J11" s="17">
        <v>6500</v>
      </c>
      <c r="K11" s="18">
        <v>0.1</v>
      </c>
      <c r="L11" s="19">
        <v>50</v>
      </c>
    </row>
    <row r="12" spans="1:12" x14ac:dyDescent="0.25">
      <c r="A12" s="16">
        <v>3251</v>
      </c>
      <c r="B12" s="17">
        <v>3500</v>
      </c>
      <c r="C12" s="18">
        <v>0.12</v>
      </c>
      <c r="D12" s="19">
        <v>50</v>
      </c>
      <c r="E12" s="20">
        <v>4876</v>
      </c>
      <c r="F12" s="17">
        <v>5250</v>
      </c>
      <c r="G12" s="18">
        <v>0.12</v>
      </c>
      <c r="H12" s="21">
        <v>75</v>
      </c>
      <c r="I12" s="22">
        <v>6501</v>
      </c>
      <c r="J12" s="17">
        <v>7000</v>
      </c>
      <c r="K12" s="18">
        <v>0.12</v>
      </c>
      <c r="L12" s="19">
        <v>100</v>
      </c>
    </row>
    <row r="13" spans="1:12" x14ac:dyDescent="0.25">
      <c r="A13" s="16">
        <v>3501</v>
      </c>
      <c r="B13" s="17">
        <v>4000</v>
      </c>
      <c r="C13" s="18">
        <v>0.12</v>
      </c>
      <c r="D13" s="19">
        <v>75</v>
      </c>
      <c r="E13" s="20">
        <v>5251</v>
      </c>
      <c r="F13" s="17">
        <v>6000</v>
      </c>
      <c r="G13" s="18">
        <v>0.12</v>
      </c>
      <c r="H13" s="21">
        <v>112</v>
      </c>
      <c r="I13" s="22">
        <v>7001</v>
      </c>
      <c r="J13" s="17">
        <v>8000</v>
      </c>
      <c r="K13" s="18">
        <v>0.12</v>
      </c>
      <c r="L13" s="19">
        <v>150</v>
      </c>
    </row>
    <row r="14" spans="1:12" x14ac:dyDescent="0.25">
      <c r="A14" s="16">
        <v>4001</v>
      </c>
      <c r="B14" s="17">
        <v>4375</v>
      </c>
      <c r="C14" s="18">
        <v>0.13</v>
      </c>
      <c r="D14" s="19">
        <v>100</v>
      </c>
      <c r="E14" s="20">
        <v>6001</v>
      </c>
      <c r="F14" s="17">
        <v>6562</v>
      </c>
      <c r="G14" s="18">
        <v>0.13</v>
      </c>
      <c r="H14" s="21">
        <v>150</v>
      </c>
      <c r="I14" s="22">
        <v>8001</v>
      </c>
      <c r="J14" s="17">
        <v>8750</v>
      </c>
      <c r="K14" s="18">
        <v>0.13</v>
      </c>
      <c r="L14" s="19">
        <v>200</v>
      </c>
    </row>
    <row r="15" spans="1:12" x14ac:dyDescent="0.25">
      <c r="A15" s="16">
        <v>4376</v>
      </c>
      <c r="B15" s="17"/>
      <c r="C15" s="18">
        <v>0.13</v>
      </c>
      <c r="D15" s="19">
        <v>125</v>
      </c>
      <c r="E15" s="20">
        <v>6563</v>
      </c>
      <c r="F15" s="17"/>
      <c r="G15" s="18">
        <v>0.13</v>
      </c>
      <c r="H15" s="21">
        <v>187</v>
      </c>
      <c r="I15" s="22">
        <v>8751</v>
      </c>
      <c r="J15" s="17"/>
      <c r="K15" s="18">
        <v>0.13</v>
      </c>
      <c r="L15" s="19">
        <v>250</v>
      </c>
    </row>
    <row r="16" spans="1:12" ht="15.75" thickBot="1" x14ac:dyDescent="0.3">
      <c r="A16" s="23"/>
      <c r="B16" s="24"/>
      <c r="C16" s="25"/>
      <c r="D16" s="26"/>
      <c r="E16" s="27"/>
      <c r="F16" s="24"/>
      <c r="G16" s="25"/>
      <c r="H16" s="28"/>
      <c r="I16" s="29"/>
      <c r="J16" s="24"/>
      <c r="K16" s="25"/>
      <c r="L16" s="26"/>
    </row>
    <row r="17" ht="15.75" thickTop="1" x14ac:dyDescent="0.25"/>
  </sheetData>
  <mergeCells count="1">
    <mergeCell ref="E5:H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3"/>
  <sheetViews>
    <sheetView tabSelected="1" topLeftCell="A7" zoomScale="150" zoomScaleNormal="150" workbookViewId="0">
      <selection activeCell="A18" sqref="A18:XFD18"/>
    </sheetView>
  </sheetViews>
  <sheetFormatPr baseColWidth="10" defaultColWidth="11.42578125" defaultRowHeight="15" x14ac:dyDescent="0.25"/>
  <cols>
    <col min="1" max="1" width="10.7109375" customWidth="1"/>
    <col min="2" max="2" width="7.7109375" customWidth="1"/>
    <col min="3" max="4" width="5.28515625" customWidth="1"/>
    <col min="5" max="5" width="9.28515625" customWidth="1"/>
    <col min="6" max="6" width="12.5703125" customWidth="1"/>
    <col min="7" max="7" width="6.5703125" customWidth="1"/>
    <col min="8" max="8" width="5.7109375" customWidth="1"/>
    <col min="9" max="9" width="8.42578125" customWidth="1"/>
    <col min="10" max="10" width="7.28515625" customWidth="1"/>
    <col min="11" max="11" width="8.7109375" customWidth="1"/>
    <col min="12" max="12" width="5.5703125" customWidth="1"/>
    <col min="13" max="13" width="7.28515625" customWidth="1"/>
  </cols>
  <sheetData>
    <row r="1" spans="1:13" x14ac:dyDescent="0.25"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</row>
    <row r="2" spans="1:13" x14ac:dyDescent="0.25"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</row>
    <row r="3" spans="1:13" ht="15.75" thickBot="1" x14ac:dyDescent="0.3">
      <c r="A3" s="1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13" ht="15.75" hidden="1" thickBot="1" x14ac:dyDescent="0.3">
      <c r="A4" s="35" t="s">
        <v>10</v>
      </c>
      <c r="B4" s="36" t="s">
        <v>11</v>
      </c>
      <c r="C4" s="112" t="s">
        <v>54</v>
      </c>
      <c r="D4" s="112"/>
      <c r="E4" s="37" t="s">
        <v>53</v>
      </c>
      <c r="F4" s="38" t="s">
        <v>0</v>
      </c>
      <c r="G4" s="39" t="s">
        <v>1</v>
      </c>
      <c r="H4" s="40" t="s">
        <v>2</v>
      </c>
      <c r="I4" s="41" t="s">
        <v>3</v>
      </c>
      <c r="J4" s="41" t="s">
        <v>4</v>
      </c>
      <c r="K4" s="41" t="s">
        <v>5</v>
      </c>
      <c r="L4" s="41" t="s">
        <v>6</v>
      </c>
      <c r="M4" s="41" t="s">
        <v>7</v>
      </c>
    </row>
    <row r="5" spans="1:13" ht="24" x14ac:dyDescent="0.25">
      <c r="A5" s="113"/>
      <c r="B5" s="114"/>
      <c r="C5" s="114"/>
      <c r="D5" s="114"/>
      <c r="E5" s="114" t="s">
        <v>53</v>
      </c>
      <c r="F5" s="116" t="s">
        <v>59</v>
      </c>
      <c r="G5" s="115" t="s">
        <v>8</v>
      </c>
      <c r="H5" s="117" t="s">
        <v>60</v>
      </c>
      <c r="I5" s="118" t="s">
        <v>9</v>
      </c>
      <c r="J5" s="119" t="s">
        <v>58</v>
      </c>
      <c r="K5" s="118" t="s">
        <v>61</v>
      </c>
      <c r="L5" s="118" t="s">
        <v>62</v>
      </c>
      <c r="M5" s="120" t="s">
        <v>7</v>
      </c>
    </row>
    <row r="6" spans="1:13" x14ac:dyDescent="0.25">
      <c r="A6" s="42" t="s">
        <v>38</v>
      </c>
      <c r="B6" s="43"/>
      <c r="C6" s="43"/>
      <c r="D6" s="43"/>
      <c r="E6" s="43"/>
      <c r="F6" s="43"/>
      <c r="G6" s="44"/>
      <c r="H6" s="45"/>
      <c r="I6" s="46"/>
      <c r="J6" s="46"/>
      <c r="K6" s="46"/>
      <c r="L6" s="47"/>
      <c r="M6" s="48"/>
    </row>
    <row r="7" spans="1:13" x14ac:dyDescent="0.25">
      <c r="A7" s="49">
        <v>43125</v>
      </c>
      <c r="B7" s="50" t="s">
        <v>39</v>
      </c>
      <c r="C7" s="50" t="s">
        <v>39</v>
      </c>
      <c r="D7" s="50" t="s">
        <v>39</v>
      </c>
      <c r="E7" s="51">
        <v>2012</v>
      </c>
      <c r="F7" s="50" t="s">
        <v>42</v>
      </c>
      <c r="G7" s="52"/>
      <c r="H7" s="53" t="str">
        <f>IFERROR(CHOOSE(IF(G7=40,1,IF(G7=60,2,IF(G7=80,3,0))),VLOOKUP(E7,[1]base_com!$A$13:$D$21,3,1),VLOOKUP(E7,[1]base_com!$E$13:$H$21,3,1),VLOOKUP(E7,[1]base_com!$I$13:$L$21,3,0)),"")</f>
        <v/>
      </c>
      <c r="I7" s="83"/>
      <c r="J7" s="83"/>
      <c r="K7" s="83"/>
      <c r="L7" s="54" t="str">
        <f>IFERROR(CHOOSE(IF($G7=40,1,IF($G7=60,2,IF($G7=80,3,0))),VLOOKUP($E7,[1]base_com!$A$13:$D$21,4,1),VLOOKUP(E7,[1]base_com!$E$13:$H$21,4,1),VLOOKUP(E7,[1]base_com!$I$13:$L$21,4,1)),"")</f>
        <v/>
      </c>
      <c r="M7" s="48"/>
    </row>
    <row r="8" spans="1:13" x14ac:dyDescent="0.25">
      <c r="A8" s="55"/>
      <c r="B8" s="56" t="s">
        <v>13</v>
      </c>
      <c r="C8" s="56"/>
      <c r="D8" s="56"/>
      <c r="E8" s="57">
        <f>SUM(E7)</f>
        <v>2012</v>
      </c>
      <c r="F8" s="56"/>
      <c r="G8" s="58">
        <v>40</v>
      </c>
      <c r="H8" s="53">
        <f ca="1">IF(G8="","",VLOOKUP(E8,OFFSET(base_com!$A$7,0,((G8-40)/20)*4,9,4),3,TRUE))</f>
        <v>7.0000000000000007E-2</v>
      </c>
      <c r="I8" s="83">
        <f ca="1">H8*E8</f>
        <v>140.84</v>
      </c>
      <c r="J8" s="103">
        <v>0</v>
      </c>
      <c r="K8" s="83">
        <f ca="1">I8-J8</f>
        <v>140.84</v>
      </c>
      <c r="L8" s="94">
        <f ca="1">IF(G8="","",VLOOKUP(E8,OFFSET(base_com!$A$7,0,((G8-40)/20)*4,9,4),4,TRUE))</f>
        <v>0</v>
      </c>
      <c r="M8" s="82">
        <f ca="1">SUM(K8:L8)</f>
        <v>140.84</v>
      </c>
    </row>
    <row r="9" spans="1:13" x14ac:dyDescent="0.25">
      <c r="A9" s="49">
        <v>43129</v>
      </c>
      <c r="B9" s="50" t="s">
        <v>14</v>
      </c>
      <c r="C9" s="50" t="s">
        <v>39</v>
      </c>
      <c r="D9" s="50" t="s">
        <v>39</v>
      </c>
      <c r="E9" s="51">
        <v>4150</v>
      </c>
      <c r="F9" s="50" t="s">
        <v>43</v>
      </c>
      <c r="G9" s="52"/>
      <c r="H9" s="53" t="str">
        <f ca="1">IF(G9="","",VLOOKUP(E9,OFFSET(base_com!$A$7,0,((G9-40)/20)*4,9,4),3,TRUE))</f>
        <v/>
      </c>
      <c r="I9" s="83"/>
      <c r="J9" s="84"/>
      <c r="K9" s="83">
        <f t="shared" ref="K9:K14" si="0">I9-J9</f>
        <v>0</v>
      </c>
      <c r="L9" s="94" t="str">
        <f ca="1">IF(G9="","",VLOOKUP(E9,OFFSET(base_com!$A$7,0,((G9-40)/20)*4,9,4),4,TRUE))</f>
        <v/>
      </c>
      <c r="M9" s="59">
        <f t="shared" ref="M9:M15" ca="1" si="1">SUM(K9:L9)</f>
        <v>0</v>
      </c>
    </row>
    <row r="10" spans="1:13" x14ac:dyDescent="0.25">
      <c r="A10" s="55"/>
      <c r="B10" s="56" t="s">
        <v>15</v>
      </c>
      <c r="C10" s="56"/>
      <c r="D10" s="56"/>
      <c r="E10" s="57">
        <f>SUM(E9)</f>
        <v>4150</v>
      </c>
      <c r="F10" s="56"/>
      <c r="G10" s="58">
        <v>60</v>
      </c>
      <c r="H10" s="53">
        <f ca="1">IF(G10="","",VLOOKUP(E10,OFFSET(base_com!$A$7,0,((G10-40)/20)*4,9,4),3,TRUE))</f>
        <v>0.08</v>
      </c>
      <c r="I10" s="83">
        <f ca="1">H10*E10</f>
        <v>332</v>
      </c>
      <c r="J10" s="103">
        <f ca="1">SUMPRODUCT((SUBSTITUTE($F$7:$F8,RIGHT($F$7:$F8,4),"")=SUBSTITUTE($F9,RIGHT($F9,4),""))*($M$8:$M9))</f>
        <v>0</v>
      </c>
      <c r="K10" s="85">
        <f t="shared" ca="1" si="0"/>
        <v>332</v>
      </c>
      <c r="L10" s="94">
        <f ca="1">IF(G10="","",VLOOKUP(E10,OFFSET(base_com!$A$7,0,((G10-40)/20)*4,9,4),4,TRUE))</f>
        <v>18</v>
      </c>
      <c r="M10" s="59">
        <f t="shared" ca="1" si="1"/>
        <v>350</v>
      </c>
    </row>
    <row r="11" spans="1:13" x14ac:dyDescent="0.25">
      <c r="A11" s="49">
        <v>43102</v>
      </c>
      <c r="B11" s="50" t="s">
        <v>16</v>
      </c>
      <c r="C11" s="50" t="s">
        <v>39</v>
      </c>
      <c r="D11" s="50" t="s">
        <v>39</v>
      </c>
      <c r="E11" s="51">
        <v>1298</v>
      </c>
      <c r="F11" s="50" t="s">
        <v>44</v>
      </c>
      <c r="G11" s="52"/>
      <c r="H11" s="53" t="str">
        <f ca="1">IF(G11="","",VLOOKUP(E11,OFFSET(base_com!$A$7,0,((G11-40)/20)*4,9,4),3,TRUE))</f>
        <v/>
      </c>
      <c r="I11" s="83"/>
      <c r="J11" s="84"/>
      <c r="K11" s="83">
        <f t="shared" si="0"/>
        <v>0</v>
      </c>
      <c r="L11" s="94" t="str">
        <f ca="1">IF(G11="","",VLOOKUP(E11,OFFSET(base_com!$A$7,0,((G11-40)/20)*4,9,4),4,TRUE))</f>
        <v/>
      </c>
      <c r="M11" s="59">
        <f t="shared" ca="1" si="1"/>
        <v>0</v>
      </c>
    </row>
    <row r="12" spans="1:13" x14ac:dyDescent="0.25">
      <c r="A12" s="55"/>
      <c r="B12" s="56" t="s">
        <v>15</v>
      </c>
      <c r="C12" s="56"/>
      <c r="D12" s="56"/>
      <c r="E12" s="57">
        <f>SUM(E11)</f>
        <v>1298</v>
      </c>
      <c r="F12" s="56"/>
      <c r="G12" s="58">
        <v>80</v>
      </c>
      <c r="H12" s="53">
        <f ca="1">IF(G12="","",VLOOKUP(E12,OFFSET(base_com!$A$7,0,((G12-40)/20)*4,9,4),3,TRUE))</f>
        <v>0.05</v>
      </c>
      <c r="I12" s="83">
        <f ca="1">H14*E12</f>
        <v>103.84</v>
      </c>
      <c r="J12" s="103">
        <f ca="1">SUMPRODUCT((SUBSTITUTE($F$7:$F10,RIGHT($F$7:$F10,4),"")=SUBSTITUTE($F11,RIGHT($F11,4),""))*($M$8:$M11))</f>
        <v>0</v>
      </c>
      <c r="K12" s="83">
        <f t="shared" ca="1" si="0"/>
        <v>103.84</v>
      </c>
      <c r="L12" s="94">
        <f ca="1">IF(G12="","",VLOOKUP(E12,OFFSET(base_com!$A$7,0,((G12-40)/20)*4,9,4),4,TRUE))</f>
        <v>0</v>
      </c>
      <c r="M12" s="59">
        <f t="shared" ca="1" si="1"/>
        <v>103.84</v>
      </c>
    </row>
    <row r="13" spans="1:13" x14ac:dyDescent="0.25">
      <c r="A13" s="49">
        <v>43105</v>
      </c>
      <c r="B13" s="50" t="s">
        <v>36</v>
      </c>
      <c r="C13" s="50" t="s">
        <v>39</v>
      </c>
      <c r="D13" s="50" t="s">
        <v>39</v>
      </c>
      <c r="E13" s="51">
        <v>2945</v>
      </c>
      <c r="F13" s="50" t="s">
        <v>45</v>
      </c>
      <c r="G13" s="58"/>
      <c r="H13" s="53" t="str">
        <f ca="1">IF(G13="","",VLOOKUP(E13,OFFSET(base_com!$A$7,0,((G13-40)/20)*4,9,4),3,TRUE))</f>
        <v/>
      </c>
      <c r="I13" s="83"/>
      <c r="J13" s="84"/>
      <c r="K13" s="83"/>
      <c r="L13" s="94" t="str">
        <f ca="1">IF(G13="","",VLOOKUP(E13,OFFSET(base_com!$A$7,0,((G13-40)/20)*4,9,4),4,TRUE))</f>
        <v/>
      </c>
      <c r="M13" s="59">
        <f t="shared" ca="1" si="1"/>
        <v>0</v>
      </c>
    </row>
    <row r="14" spans="1:13" x14ac:dyDescent="0.25">
      <c r="A14" s="55"/>
      <c r="B14" s="56" t="s">
        <v>15</v>
      </c>
      <c r="C14" s="56"/>
      <c r="D14" s="56"/>
      <c r="E14" s="57">
        <f>SUM(E13)</f>
        <v>2945</v>
      </c>
      <c r="F14" s="56"/>
      <c r="G14" s="58">
        <v>40</v>
      </c>
      <c r="H14" s="53">
        <f ca="1">IF(G14="","",VLOOKUP(E14,OFFSET(base_com!$A$7,0,((G14-40)/20)*4,9,4),3,TRUE))</f>
        <v>0.08</v>
      </c>
      <c r="I14" s="83">
        <f ca="1">E14*H14</f>
        <v>235.6</v>
      </c>
      <c r="J14" s="103">
        <f ca="1">SUMPRODUCT((SUBSTITUTE($F$7:$F12,RIGHT($F$7:$F12,4),"")=SUBSTITUTE($F13,RIGHT($F13,4),""))*($M$8:$M13))</f>
        <v>0</v>
      </c>
      <c r="K14" s="83">
        <f t="shared" ca="1" si="0"/>
        <v>235.6</v>
      </c>
      <c r="L14" s="94">
        <f ca="1">IF(G14="","",VLOOKUP(E14,OFFSET(base_com!$A$7,0,((G14-40)/20)*4,9,4),4,TRUE))</f>
        <v>15</v>
      </c>
      <c r="M14" s="93">
        <f t="shared" ca="1" si="1"/>
        <v>250.6</v>
      </c>
    </row>
    <row r="15" spans="1:13" x14ac:dyDescent="0.25">
      <c r="A15" s="60"/>
      <c r="B15" s="61"/>
      <c r="C15" s="61"/>
      <c r="D15" s="61"/>
      <c r="E15" s="62"/>
      <c r="F15" s="63" t="s">
        <v>51</v>
      </c>
      <c r="G15" s="64"/>
      <c r="H15" s="53" t="str">
        <f ca="1">IF(G15="","",VLOOKUP(E15,OFFSET(base_com!$A$7,0,((G15-40)/20)*4,9,4),3,TRUE))</f>
        <v/>
      </c>
      <c r="I15" s="83"/>
      <c r="J15" s="83"/>
      <c r="K15" s="86"/>
      <c r="L15" s="94" t="str">
        <f ca="1">IF(G15="","",VLOOKUP(E15,OFFSET(base_com!$A$7,0,((G15-40)/20)*4,9,4),4,TRUE))</f>
        <v/>
      </c>
      <c r="M15" s="59">
        <f t="shared" ca="1" si="1"/>
        <v>0</v>
      </c>
    </row>
    <row r="16" spans="1:13" x14ac:dyDescent="0.25">
      <c r="A16" s="49">
        <v>43126</v>
      </c>
      <c r="B16" s="50" t="s">
        <v>17</v>
      </c>
      <c r="C16" s="50" t="s">
        <v>39</v>
      </c>
      <c r="D16" s="50" t="s">
        <v>39</v>
      </c>
      <c r="E16" s="51">
        <v>5510</v>
      </c>
      <c r="F16" s="50" t="s">
        <v>47</v>
      </c>
      <c r="G16" s="52"/>
      <c r="H16" s="53" t="str">
        <f ca="1">IF(G16="","",VLOOKUP(E16,OFFSET(base_com!$A$7,0,((G16-40)/20)*4,9,4),3,TRUE))</f>
        <v/>
      </c>
      <c r="I16" s="83"/>
      <c r="J16" s="83"/>
      <c r="K16" s="83">
        <f>I16-J16</f>
        <v>0</v>
      </c>
      <c r="L16" s="94" t="str">
        <f ca="1">IF(G16="","",VLOOKUP(E16,OFFSET(base_com!$A$7,0,((G16-40)/20)*4,9,4),4,TRUE))</f>
        <v/>
      </c>
      <c r="M16" s="59">
        <f t="shared" ref="M16:M52" ca="1" si="2">SUM(K16:L16)</f>
        <v>0</v>
      </c>
    </row>
    <row r="17" spans="1:13" x14ac:dyDescent="0.25">
      <c r="A17" s="65"/>
      <c r="B17" s="66" t="s">
        <v>15</v>
      </c>
      <c r="C17" s="66"/>
      <c r="D17" s="66"/>
      <c r="E17" s="67">
        <f>SUM(E16)</f>
        <v>5510</v>
      </c>
      <c r="F17" s="66"/>
      <c r="G17" s="68">
        <v>80</v>
      </c>
      <c r="H17" s="53">
        <f ca="1">IF(G17="","",VLOOKUP(E17,OFFSET(base_com!$A$7,0,((G17-40)/20)*4,9,4),3,TRUE))</f>
        <v>0.08</v>
      </c>
      <c r="I17" s="83">
        <f ca="1">H17*E17</f>
        <v>440.8</v>
      </c>
      <c r="J17" s="103">
        <f ca="1">SUMPRODUCT((SUBSTITUTE($F$7:$F15,RIGHT($F$7:$F15,4),"")=SUBSTITUTE($F16,RIGHT($F16,4),""))*($M$8:$M16))</f>
        <v>0</v>
      </c>
      <c r="K17" s="83">
        <f ca="1">I17-J17</f>
        <v>440.8</v>
      </c>
      <c r="L17" s="94">
        <f ca="1">IF(G17="","",VLOOKUP(E17,OFFSET(base_com!$A$7,0,((G17-40)/20)*4,9,4),4,TRUE))</f>
        <v>25</v>
      </c>
      <c r="M17" s="87">
        <f t="shared" ca="1" si="2"/>
        <v>465.8</v>
      </c>
    </row>
    <row r="18" spans="1:13" x14ac:dyDescent="0.25">
      <c r="A18" s="65"/>
      <c r="B18" s="66"/>
      <c r="C18" s="66"/>
      <c r="D18" s="66"/>
      <c r="E18" s="67"/>
      <c r="F18" s="66"/>
      <c r="G18" s="68"/>
      <c r="H18" s="53"/>
      <c r="I18" s="83"/>
      <c r="J18" s="103"/>
      <c r="K18" s="83"/>
      <c r="L18" s="94"/>
      <c r="M18" s="87"/>
    </row>
    <row r="19" spans="1:13" x14ac:dyDescent="0.25">
      <c r="A19" s="49">
        <v>43129</v>
      </c>
      <c r="B19" s="50" t="s">
        <v>19</v>
      </c>
      <c r="C19" s="50" t="s">
        <v>39</v>
      </c>
      <c r="D19" s="50" t="s">
        <v>39</v>
      </c>
      <c r="E19" s="51">
        <v>1955</v>
      </c>
      <c r="F19" s="50" t="s">
        <v>48</v>
      </c>
      <c r="G19" s="52"/>
      <c r="H19" s="53" t="str">
        <f ca="1">IF(G19="","",VLOOKUP(E19,OFFSET(base_com!$A$7,0,((G19-40)/20)*4,9,4),3,TRUE))</f>
        <v/>
      </c>
      <c r="I19" s="83"/>
      <c r="J19" s="103"/>
      <c r="K19" s="83">
        <f>I19-J19</f>
        <v>0</v>
      </c>
      <c r="L19" s="94" t="str">
        <f ca="1">IF(G19="","",VLOOKUP(E19,OFFSET(base_com!$A$7,0,((G19-40)/20)*4,9,4),4,TRUE))</f>
        <v/>
      </c>
      <c r="M19" s="59">
        <f t="shared" ca="1" si="2"/>
        <v>0</v>
      </c>
    </row>
    <row r="20" spans="1:13" x14ac:dyDescent="0.25">
      <c r="A20" s="65"/>
      <c r="B20" s="66" t="s">
        <v>15</v>
      </c>
      <c r="C20" s="66"/>
      <c r="D20" s="66"/>
      <c r="E20" s="67">
        <f>SUM(E19:E19)</f>
        <v>1955</v>
      </c>
      <c r="F20" s="66"/>
      <c r="G20" s="68">
        <v>60</v>
      </c>
      <c r="H20" s="53">
        <f ca="1">IF(G20="","",VLOOKUP(E20,OFFSET(base_com!$A$7,0,((G20-40)/20)*4,9,4),3,TRUE))</f>
        <v>0.05</v>
      </c>
      <c r="I20" s="83">
        <f ca="1">H20*E20</f>
        <v>97.75</v>
      </c>
      <c r="J20" s="103" t="e">
        <f ca="1">SUMPRODUCT((SUBSTITUTE($F$7:$F17,RIGHT($F$7:$F17,4),"")=SUBSTITUTE($F19,RIGHT($F19,4),""))*($M$8:$M19))</f>
        <v>#N/A</v>
      </c>
      <c r="K20" s="83" t="e">
        <f ca="1">I20-J20</f>
        <v>#N/A</v>
      </c>
      <c r="L20" s="94">
        <f ca="1">IF(G20="","",VLOOKUP(E20,OFFSET(base_com!$A$7,0,((G20-40)/20)*4,9,4),4,TRUE))</f>
        <v>0</v>
      </c>
      <c r="M20" s="59" t="e">
        <f t="shared" ca="1" si="2"/>
        <v>#N/A</v>
      </c>
    </row>
    <row r="21" spans="1:13" x14ac:dyDescent="0.25">
      <c r="A21" s="65"/>
      <c r="B21" s="66"/>
      <c r="C21" s="66"/>
      <c r="D21" s="66"/>
      <c r="E21" s="67">
        <f>E17+E20</f>
        <v>7465</v>
      </c>
      <c r="F21" s="69" t="s">
        <v>52</v>
      </c>
      <c r="G21" s="68"/>
      <c r="H21" s="53" t="str">
        <f ca="1">IF(G21="","",VLOOKUP(E21,OFFSET(base_com!$A$7,0,((G21-40)/20)*4,9,4),3,TRUE))</f>
        <v/>
      </c>
      <c r="I21" s="62">
        <f ca="1">I17+I20</f>
        <v>538.54999999999995</v>
      </c>
      <c r="J21" s="103"/>
      <c r="K21" s="62" t="e">
        <f ca="1">K17+K20</f>
        <v>#N/A</v>
      </c>
      <c r="L21" s="94" t="str">
        <f ca="1">IF(G21="","",VLOOKUP(E21,OFFSET(base_com!$A$7,0,((G21-40)/20)*4,9,4),4,TRUE))</f>
        <v/>
      </c>
      <c r="M21" s="59" t="e">
        <f t="shared" ca="1" si="2"/>
        <v>#N/A</v>
      </c>
    </row>
    <row r="22" spans="1:13" x14ac:dyDescent="0.25">
      <c r="A22" s="70" t="s">
        <v>22</v>
      </c>
      <c r="B22" s="43"/>
      <c r="C22" s="43"/>
      <c r="D22" s="71"/>
      <c r="E22" s="72"/>
      <c r="F22" s="43"/>
      <c r="G22" s="44"/>
      <c r="H22" s="53" t="str">
        <f ca="1">IF(G22="","",VLOOKUP(E22,OFFSET(base_com!$A$7,0,((G22-40)/20)*4,9,4),3,TRUE))</f>
        <v/>
      </c>
      <c r="I22" s="73"/>
      <c r="J22" s="73"/>
      <c r="K22" s="73"/>
      <c r="L22" s="94" t="str">
        <f ca="1">IF(G22="","",VLOOKUP(E22,OFFSET(base_com!$A$7,0,((G22-40)/20)*4,9,4),4,TRUE))</f>
        <v/>
      </c>
      <c r="M22" s="59">
        <f t="shared" ca="1" si="2"/>
        <v>0</v>
      </c>
    </row>
    <row r="23" spans="1:13" x14ac:dyDescent="0.25">
      <c r="A23" s="60">
        <v>43146</v>
      </c>
      <c r="B23" s="61" t="s">
        <v>20</v>
      </c>
      <c r="C23" s="61" t="s">
        <v>39</v>
      </c>
      <c r="D23" s="61" t="s">
        <v>39</v>
      </c>
      <c r="E23" s="62">
        <v>4648</v>
      </c>
      <c r="F23" s="61" t="s">
        <v>42</v>
      </c>
      <c r="G23" s="64"/>
      <c r="H23" s="53" t="str">
        <f ca="1">IF(G23="","",VLOOKUP(E23,OFFSET(base_com!$A$7,0,((G23-40)/20)*4,9,4),3,TRUE))</f>
        <v/>
      </c>
      <c r="I23" s="83"/>
      <c r="J23" s="83"/>
      <c r="K23" s="83">
        <f t="shared" ref="K23:K50" si="3">I23-J23</f>
        <v>0</v>
      </c>
      <c r="L23" s="94" t="str">
        <f ca="1">IF(G23="","",VLOOKUP(E23,OFFSET(base_com!$A$7,0,((G23-40)/20)*4,9,4),4,TRUE))</f>
        <v/>
      </c>
      <c r="M23" s="59">
        <f t="shared" ca="1" si="2"/>
        <v>0</v>
      </c>
    </row>
    <row r="24" spans="1:13" x14ac:dyDescent="0.25">
      <c r="A24" s="60">
        <v>43125</v>
      </c>
      <c r="B24" s="61" t="s">
        <v>12</v>
      </c>
      <c r="C24" s="61" t="s">
        <v>39</v>
      </c>
      <c r="D24" s="61" t="s">
        <v>39</v>
      </c>
      <c r="E24" s="62">
        <v>2012</v>
      </c>
      <c r="F24" s="61" t="s">
        <v>42</v>
      </c>
      <c r="G24" s="64"/>
      <c r="H24" s="53" t="str">
        <f ca="1">IF(G24="","",VLOOKUP(E24,OFFSET(base_com!$A$7,0,((G24-40)/20)*4,9,4),3,TRUE))</f>
        <v/>
      </c>
      <c r="I24" s="83"/>
      <c r="J24" s="83"/>
      <c r="K24" s="83">
        <f t="shared" si="3"/>
        <v>0</v>
      </c>
      <c r="L24" s="94" t="str">
        <f ca="1">IF(G24="","",VLOOKUP(E24,OFFSET(base_com!$A$7,0,((G24-40)/20)*4,9,4),4,TRUE))</f>
        <v/>
      </c>
      <c r="M24" s="59">
        <f t="shared" ca="1" si="2"/>
        <v>0</v>
      </c>
    </row>
    <row r="25" spans="1:13" x14ac:dyDescent="0.25">
      <c r="A25" s="65"/>
      <c r="B25" s="66" t="s">
        <v>13</v>
      </c>
      <c r="C25" s="66"/>
      <c r="D25" s="66"/>
      <c r="E25" s="67">
        <f>SUM(E23:E24)</f>
        <v>6660</v>
      </c>
      <c r="F25" s="66"/>
      <c r="G25" s="68">
        <v>60</v>
      </c>
      <c r="H25" s="53">
        <f ca="1">IF(G25="","",VLOOKUP(E25,OFFSET(base_com!$A$7,0,((G25-40)/20)*4,9,4),3,TRUE))</f>
        <v>0.13</v>
      </c>
      <c r="I25" s="83">
        <f ca="1">H25*E25</f>
        <v>865.80000000000007</v>
      </c>
      <c r="J25" s="108" t="e">
        <f ca="1">SUMPRODUCT((SUBSTITUTE($F$7:$F23,RIGHT($F$7:$F23,4),"")=SUBSTITUTE($F24,RIGHT($F24,4),""))*($M$8:$M24))</f>
        <v>#N/A</v>
      </c>
      <c r="K25" s="83" t="e">
        <f ca="1">I25-J25</f>
        <v>#N/A</v>
      </c>
      <c r="L25" s="94">
        <f ca="1">IF(G25="","",VLOOKUP(E25,OFFSET(base_com!$A$7,0,((G25-40)/20)*4,9,4),4,TRUE))</f>
        <v>187</v>
      </c>
      <c r="M25" s="59" t="e">
        <f ca="1">SUM(K25:L25)</f>
        <v>#N/A</v>
      </c>
    </row>
    <row r="26" spans="1:13" x14ac:dyDescent="0.25">
      <c r="A26" s="60">
        <v>43105</v>
      </c>
      <c r="B26" s="61" t="s">
        <v>36</v>
      </c>
      <c r="C26" s="61" t="s">
        <v>39</v>
      </c>
      <c r="D26" s="61" t="s">
        <v>39</v>
      </c>
      <c r="E26" s="62">
        <v>2945</v>
      </c>
      <c r="F26" s="61" t="s">
        <v>45</v>
      </c>
      <c r="G26" s="68"/>
      <c r="H26" s="53" t="str">
        <f ca="1">IF(G26="","",VLOOKUP(E26,OFFSET(base_com!$A$7,0,((G26-40)/20)*4,9,4),3,TRUE))</f>
        <v/>
      </c>
      <c r="I26" s="83"/>
      <c r="J26" s="83"/>
      <c r="K26" s="83">
        <f t="shared" si="3"/>
        <v>0</v>
      </c>
      <c r="L26" s="94" t="str">
        <f ca="1">IF(G26="","",VLOOKUP(E26,OFFSET(base_com!$A$7,0,((G26-40)/20)*4,9,4),4,TRUE))</f>
        <v/>
      </c>
      <c r="M26" s="59">
        <f t="shared" ca="1" si="2"/>
        <v>0</v>
      </c>
    </row>
    <row r="27" spans="1:13" x14ac:dyDescent="0.25">
      <c r="A27" s="60">
        <v>43146</v>
      </c>
      <c r="B27" s="61" t="s">
        <v>21</v>
      </c>
      <c r="C27" s="61" t="s">
        <v>39</v>
      </c>
      <c r="D27" s="61" t="s">
        <v>39</v>
      </c>
      <c r="E27" s="62">
        <v>1515</v>
      </c>
      <c r="F27" s="61" t="s">
        <v>45</v>
      </c>
      <c r="G27" s="64"/>
      <c r="H27" s="53" t="str">
        <f ca="1">IF(G27="","",VLOOKUP(E27,OFFSET(base_com!$A$7,0,((G27-40)/20)*4,9,4),3,TRUE))</f>
        <v/>
      </c>
      <c r="I27" s="83"/>
      <c r="J27" s="85"/>
      <c r="K27" s="83">
        <f t="shared" si="3"/>
        <v>0</v>
      </c>
      <c r="L27" s="94" t="str">
        <f ca="1">IF(G27="","",VLOOKUP(E27,OFFSET(base_com!$A$7,0,((G27-40)/20)*4,9,4),4,TRUE))</f>
        <v/>
      </c>
      <c r="M27" s="59">
        <f t="shared" ca="1" si="2"/>
        <v>0</v>
      </c>
    </row>
    <row r="28" spans="1:13" x14ac:dyDescent="0.25">
      <c r="A28" s="65"/>
      <c r="B28" s="66" t="s">
        <v>15</v>
      </c>
      <c r="C28" s="66"/>
      <c r="D28" s="66"/>
      <c r="E28" s="67">
        <f>SUM(E26:E27)</f>
        <v>4460</v>
      </c>
      <c r="F28" s="66"/>
      <c r="G28" s="68">
        <v>40</v>
      </c>
      <c r="H28" s="53">
        <f ca="1">IF(G28="","",VLOOKUP(E28,OFFSET(base_com!$A$7,0,((G28-40)/20)*4,9,4),3,TRUE))</f>
        <v>0.13</v>
      </c>
      <c r="I28" s="83">
        <f ca="1">H28*E28</f>
        <v>579.80000000000007</v>
      </c>
      <c r="J28" s="108" t="e">
        <f ca="1">SUMPRODUCT((SUBSTITUTE($F$7:$F26,RIGHT($F$7:$F26,4),"")=SUBSTITUTE($F27,RIGHT($F27,4),""))*($M$8:$M27))</f>
        <v>#N/A</v>
      </c>
      <c r="K28" s="83" t="e">
        <f t="shared" ca="1" si="3"/>
        <v>#N/A</v>
      </c>
      <c r="L28" s="94">
        <f ca="1">IF(G28="","",VLOOKUP(E28,OFFSET(base_com!$A$7,0,((G28-40)/20)*4,9,4),4,TRUE))</f>
        <v>125</v>
      </c>
      <c r="M28" s="93" t="e">
        <f t="shared" ca="1" si="2"/>
        <v>#N/A</v>
      </c>
    </row>
    <row r="29" spans="1:13" x14ac:dyDescent="0.25">
      <c r="A29" s="65"/>
      <c r="B29" s="66"/>
      <c r="C29" s="66"/>
      <c r="D29" s="66"/>
      <c r="E29" s="67">
        <f>+E25+E28</f>
        <v>11120</v>
      </c>
      <c r="F29" s="66" t="s">
        <v>51</v>
      </c>
      <c r="G29" s="68"/>
      <c r="H29" s="53" t="str">
        <f ca="1">IF(G29="","",VLOOKUP(E29,OFFSET(base_com!$A$7,0,((G29-40)/20)*4,9,4),3,TRUE))</f>
        <v/>
      </c>
      <c r="I29" s="62">
        <f ca="1">+I25+I28</f>
        <v>1445.6000000000001</v>
      </c>
      <c r="J29" s="83" t="e">
        <f ca="1">J25+J28</f>
        <v>#N/A</v>
      </c>
      <c r="K29" s="62" t="e">
        <f ca="1">+K25+K28</f>
        <v>#N/A</v>
      </c>
      <c r="L29" s="95" t="str">
        <f ca="1">IF(G29="","",VLOOKUP(E29,OFFSET(base_com!$A$7,0,((G29-40)/20)*4,9,4),4,TRUE))</f>
        <v/>
      </c>
      <c r="M29" s="62" t="e">
        <f ca="1">+M25+M28</f>
        <v>#N/A</v>
      </c>
    </row>
    <row r="30" spans="1:13" x14ac:dyDescent="0.25">
      <c r="A30" s="60">
        <v>43126</v>
      </c>
      <c r="B30" s="61" t="s">
        <v>17</v>
      </c>
      <c r="C30" s="61" t="s">
        <v>39</v>
      </c>
      <c r="D30" s="61" t="s">
        <v>39</v>
      </c>
      <c r="E30" s="62">
        <v>5510</v>
      </c>
      <c r="F30" s="61" t="s">
        <v>47</v>
      </c>
      <c r="G30" s="64"/>
      <c r="H30" s="53" t="str">
        <f ca="1">IF(G30="","",VLOOKUP(E30,OFFSET(base_com!$A$7,0,((G30-40)/20)*4,9,4),3,TRUE))</f>
        <v/>
      </c>
      <c r="I30" s="83"/>
      <c r="J30" s="83"/>
      <c r="K30" s="83">
        <f t="shared" si="3"/>
        <v>0</v>
      </c>
      <c r="L30" s="94" t="str">
        <f ca="1">IF(G30="","",VLOOKUP(E30,OFFSET(base_com!$A$7,0,((G30-40)/20)*4,9,4),4,TRUE))</f>
        <v/>
      </c>
      <c r="M30" s="59">
        <f t="shared" ca="1" si="2"/>
        <v>0</v>
      </c>
    </row>
    <row r="31" spans="1:13" x14ac:dyDescent="0.25">
      <c r="A31" s="60">
        <v>43143</v>
      </c>
      <c r="B31" s="61" t="s">
        <v>23</v>
      </c>
      <c r="C31" s="61" t="s">
        <v>39</v>
      </c>
      <c r="D31" s="61" t="s">
        <v>39</v>
      </c>
      <c r="E31" s="62">
        <v>1589</v>
      </c>
      <c r="F31" s="61" t="s">
        <v>47</v>
      </c>
      <c r="G31" s="64"/>
      <c r="H31" s="53" t="str">
        <f ca="1">IF(G31="","",VLOOKUP(E31,OFFSET(base_com!$A$7,0,((G31-40)/20)*4,9,4),3,TRUE))</f>
        <v/>
      </c>
      <c r="I31" s="83"/>
      <c r="J31" s="83"/>
      <c r="K31" s="83">
        <f t="shared" si="3"/>
        <v>0</v>
      </c>
      <c r="L31" s="94" t="str">
        <f ca="1">IF(G31="","",VLOOKUP(E31,OFFSET(base_com!$A$7,0,((G31-40)/20)*4,9,4),4,TRUE))</f>
        <v/>
      </c>
      <c r="M31" s="59">
        <f t="shared" ca="1" si="2"/>
        <v>0</v>
      </c>
    </row>
    <row r="32" spans="1:13" x14ac:dyDescent="0.25">
      <c r="A32" s="60">
        <v>43153</v>
      </c>
      <c r="B32" s="61" t="s">
        <v>24</v>
      </c>
      <c r="C32" s="61" t="s">
        <v>39</v>
      </c>
      <c r="D32" s="61" t="s">
        <v>39</v>
      </c>
      <c r="E32" s="62">
        <v>1448</v>
      </c>
      <c r="F32" s="61" t="s">
        <v>47</v>
      </c>
      <c r="G32" s="64"/>
      <c r="H32" s="53" t="str">
        <f ca="1">IF(G32="","",VLOOKUP(E32,OFFSET(base_com!$A$7,0,((G32-40)/20)*4,9,4),3,TRUE))</f>
        <v/>
      </c>
      <c r="I32" s="83"/>
      <c r="J32" s="83"/>
      <c r="K32" s="83">
        <f t="shared" si="3"/>
        <v>0</v>
      </c>
      <c r="L32" s="94" t="str">
        <f ca="1">IF(G32="","",VLOOKUP(E32,OFFSET(base_com!$A$7,0,((G32-40)/20)*4,9,4),4,TRUE))</f>
        <v/>
      </c>
      <c r="M32" s="59">
        <f t="shared" ca="1" si="2"/>
        <v>0</v>
      </c>
    </row>
    <row r="33" spans="1:13" x14ac:dyDescent="0.25">
      <c r="A33" s="65"/>
      <c r="B33" s="66" t="s">
        <v>13</v>
      </c>
      <c r="C33" s="66"/>
      <c r="D33" s="66"/>
      <c r="E33" s="67">
        <f>SUM(E30:E32)</f>
        <v>8547</v>
      </c>
      <c r="F33" s="66"/>
      <c r="G33" s="68">
        <v>60</v>
      </c>
      <c r="H33" s="53">
        <f ca="1">IF(G33="","",VLOOKUP(E33,OFFSET(base_com!$A$7,0,((G33-40)/20)*4,9,4),3,TRUE))</f>
        <v>0.13</v>
      </c>
      <c r="I33" s="83">
        <f ca="1">H33*E33</f>
        <v>1111.1100000000001</v>
      </c>
      <c r="J33" s="108" t="e">
        <f ca="1">SUMPRODUCT((SUBSTITUTE($F$7:$F31,RIGHT($F$7:$F31,4),"")=SUBSTITUTE($F32,RIGHT($F32,4),""))*($M$8:$M32))</f>
        <v>#N/A</v>
      </c>
      <c r="K33" s="83" t="e">
        <f t="shared" ca="1" si="3"/>
        <v>#N/A</v>
      </c>
      <c r="L33" s="94">
        <f ca="1">IF(G33="","",VLOOKUP(E33,OFFSET(base_com!$A$7,0,((G33-40)/20)*4,9,4),4,TRUE))</f>
        <v>187</v>
      </c>
      <c r="M33" s="59" t="e">
        <f t="shared" ca="1" si="2"/>
        <v>#N/A</v>
      </c>
    </row>
    <row r="34" spans="1:13" x14ac:dyDescent="0.25">
      <c r="A34" s="60">
        <v>43132</v>
      </c>
      <c r="B34" s="61" t="s">
        <v>25</v>
      </c>
      <c r="C34" s="61" t="s">
        <v>39</v>
      </c>
      <c r="D34" s="61" t="s">
        <v>39</v>
      </c>
      <c r="E34" s="62">
        <v>1632</v>
      </c>
      <c r="F34" s="61" t="s">
        <v>46</v>
      </c>
      <c r="G34" s="64"/>
      <c r="H34" s="53" t="str">
        <f ca="1">IF(G34="","",VLOOKUP(E34,OFFSET(base_com!$A$7,0,((G34-40)/20)*4,9,4),3,TRUE))</f>
        <v/>
      </c>
      <c r="I34" s="83"/>
      <c r="J34" s="83"/>
      <c r="K34" s="83">
        <f t="shared" si="3"/>
        <v>0</v>
      </c>
      <c r="L34" s="94" t="str">
        <f ca="1">IF(G34="","",VLOOKUP(E34,OFFSET(base_com!$A$7,0,((G34-40)/20)*4,9,4),4,TRUE))</f>
        <v/>
      </c>
      <c r="M34" s="59">
        <f t="shared" ca="1" si="2"/>
        <v>0</v>
      </c>
    </row>
    <row r="35" spans="1:13" x14ac:dyDescent="0.25">
      <c r="A35" s="60">
        <v>43132</v>
      </c>
      <c r="B35" s="61" t="s">
        <v>25</v>
      </c>
      <c r="C35" s="61" t="s">
        <v>39</v>
      </c>
      <c r="D35" s="61" t="s">
        <v>39</v>
      </c>
      <c r="E35" s="62">
        <v>2612</v>
      </c>
      <c r="F35" s="61" t="s">
        <v>46</v>
      </c>
      <c r="G35" s="64"/>
      <c r="H35" s="53" t="str">
        <f ca="1">IF(G35="","",VLOOKUP(E35,OFFSET(base_com!$A$7,0,((G35-40)/20)*4,9,4),3,TRUE))</f>
        <v/>
      </c>
      <c r="I35" s="83"/>
      <c r="J35" s="83"/>
      <c r="K35" s="83">
        <f t="shared" si="3"/>
        <v>0</v>
      </c>
      <c r="L35" s="94" t="str">
        <f ca="1">IF(G35="","",VLOOKUP(E35,OFFSET(base_com!$A$7,0,((G35-40)/20)*4,9,4),4,TRUE))</f>
        <v/>
      </c>
      <c r="M35" s="59">
        <f t="shared" ca="1" si="2"/>
        <v>0</v>
      </c>
    </row>
    <row r="36" spans="1:13" x14ac:dyDescent="0.25">
      <c r="A36" s="65"/>
      <c r="B36" s="66" t="s">
        <v>15</v>
      </c>
      <c r="C36" s="66"/>
      <c r="D36" s="66"/>
      <c r="E36" s="67">
        <f>SUM(E34:E35)</f>
        <v>4244</v>
      </c>
      <c r="F36" s="66"/>
      <c r="G36" s="68">
        <v>60</v>
      </c>
      <c r="H36" s="53">
        <f ca="1">IF(G36="","",VLOOKUP(E36,OFFSET(base_com!$A$7,0,((G36-40)/20)*4,9,4),3,TRUE))</f>
        <v>0.08</v>
      </c>
      <c r="I36" s="83">
        <f ca="1">H36*E36</f>
        <v>339.52</v>
      </c>
      <c r="J36" s="103" t="e">
        <f ca="1">SUMPRODUCT((SUBSTITUTE($F$7:$F34,RIGHT($F$7:$F34,4),"")=SUBSTITUTE($F35,RIGHT($F35,4),""))*($M$8:$M35))</f>
        <v>#N/A</v>
      </c>
      <c r="K36" s="83" t="e">
        <f t="shared" ca="1" si="3"/>
        <v>#N/A</v>
      </c>
      <c r="L36" s="94">
        <f ca="1">IF(G36="","",VLOOKUP(E36,OFFSET(base_com!$A$7,0,((G36-40)/20)*4,9,4),4,TRUE))</f>
        <v>18</v>
      </c>
      <c r="M36" s="59" t="e">
        <f t="shared" ca="1" si="2"/>
        <v>#N/A</v>
      </c>
    </row>
    <row r="37" spans="1:13" x14ac:dyDescent="0.25">
      <c r="A37" s="60">
        <v>43156</v>
      </c>
      <c r="B37" s="61" t="s">
        <v>18</v>
      </c>
      <c r="C37" s="61" t="s">
        <v>39</v>
      </c>
      <c r="D37" s="61" t="s">
        <v>39</v>
      </c>
      <c r="E37" s="62">
        <v>3574</v>
      </c>
      <c r="F37" s="61" t="s">
        <v>49</v>
      </c>
      <c r="G37" s="64"/>
      <c r="H37" s="53" t="str">
        <f ca="1">IF(G37="","",VLOOKUP(E37,OFFSET(base_com!$A$7,0,((G37-40)/20)*4,9,4),3,TRUE))</f>
        <v/>
      </c>
      <c r="I37" s="83"/>
      <c r="J37" s="83"/>
      <c r="K37" s="83">
        <f t="shared" si="3"/>
        <v>0</v>
      </c>
      <c r="L37" s="94" t="str">
        <f ca="1">IF(G37="","",VLOOKUP(E37,OFFSET(base_com!$A$7,0,((G37-40)/20)*4,9,4),4,TRUE))</f>
        <v/>
      </c>
      <c r="M37" s="59">
        <f t="shared" ca="1" si="2"/>
        <v>0</v>
      </c>
    </row>
    <row r="38" spans="1:13" x14ac:dyDescent="0.25">
      <c r="A38" s="60">
        <v>43146</v>
      </c>
      <c r="B38" s="61" t="s">
        <v>19</v>
      </c>
      <c r="C38" s="61" t="s">
        <v>39</v>
      </c>
      <c r="D38" s="61" t="s">
        <v>39</v>
      </c>
      <c r="E38" s="62">
        <v>1955</v>
      </c>
      <c r="F38" s="61" t="s">
        <v>49</v>
      </c>
      <c r="G38" s="64"/>
      <c r="H38" s="53" t="str">
        <f ca="1">IF(G38="","",VLOOKUP(E38,OFFSET(base_com!$A$7,0,((G38-40)/20)*4,9,4),3,TRUE))</f>
        <v/>
      </c>
      <c r="I38" s="83"/>
      <c r="J38" s="83"/>
      <c r="K38" s="83">
        <f t="shared" si="3"/>
        <v>0</v>
      </c>
      <c r="L38" s="94" t="str">
        <f ca="1">IF(G38="","",VLOOKUP(E38,OFFSET(base_com!$A$7,0,((G38-40)/20)*4,9,4),4,TRUE))</f>
        <v/>
      </c>
      <c r="M38" s="59">
        <f t="shared" ca="1" si="2"/>
        <v>0</v>
      </c>
    </row>
    <row r="39" spans="1:13" x14ac:dyDescent="0.25">
      <c r="A39" s="60">
        <v>43147</v>
      </c>
      <c r="B39" s="61" t="s">
        <v>26</v>
      </c>
      <c r="C39" s="61" t="s">
        <v>39</v>
      </c>
      <c r="D39" s="61" t="s">
        <v>39</v>
      </c>
      <c r="E39" s="62">
        <v>1876</v>
      </c>
      <c r="F39" s="61" t="s">
        <v>49</v>
      </c>
      <c r="G39" s="64"/>
      <c r="H39" s="53" t="str">
        <f ca="1">IF(G39="","",VLOOKUP(E39,OFFSET(base_com!$A$7,0,((G39-40)/20)*4,9,4),3,TRUE))</f>
        <v/>
      </c>
      <c r="I39" s="83"/>
      <c r="J39" s="83"/>
      <c r="K39" s="83">
        <f t="shared" si="3"/>
        <v>0</v>
      </c>
      <c r="L39" s="94" t="str">
        <f ca="1">IF(G39="","",VLOOKUP(E39,OFFSET(base_com!$A$7,0,((G39-40)/20)*4,9,4),4,TRUE))</f>
        <v/>
      </c>
      <c r="M39" s="59">
        <f t="shared" ca="1" si="2"/>
        <v>0</v>
      </c>
    </row>
    <row r="40" spans="1:13" x14ac:dyDescent="0.25">
      <c r="A40" s="65"/>
      <c r="B40" s="66" t="s">
        <v>15</v>
      </c>
      <c r="C40" s="66"/>
      <c r="D40" s="66"/>
      <c r="E40" s="67">
        <f>SUM(E37:E39)</f>
        <v>7405</v>
      </c>
      <c r="F40" s="66"/>
      <c r="G40" s="68">
        <v>60</v>
      </c>
      <c r="H40" s="53">
        <f ca="1">IF(G40="","",VLOOKUP(E40,OFFSET(base_com!$A$7,0,((G40-40)/20)*4,9,4),3,TRUE))</f>
        <v>0.13</v>
      </c>
      <c r="I40" s="83">
        <f ca="1">H40*E40</f>
        <v>962.65</v>
      </c>
      <c r="J40" s="108" t="e">
        <f ca="1">SUMPRODUCT((SUBSTITUTE($F$7:$F38,RIGHT($F$7:$F38,4),"")=SUBSTITUTE($F39,RIGHT($F39,4),""))*($M$8:$M39))</f>
        <v>#N/A</v>
      </c>
      <c r="K40" s="83" t="e">
        <f t="shared" ca="1" si="3"/>
        <v>#N/A</v>
      </c>
      <c r="L40" s="94">
        <f ca="1">IF(G40="","",VLOOKUP(E40,OFFSET(base_com!$A$7,0,((G40-40)/20)*4,9,4),4,TRUE))</f>
        <v>187</v>
      </c>
      <c r="M40" s="59" t="e">
        <f t="shared" ca="1" si="2"/>
        <v>#N/A</v>
      </c>
    </row>
    <row r="41" spans="1:13" x14ac:dyDescent="0.25">
      <c r="A41" s="65"/>
      <c r="B41" s="66"/>
      <c r="C41" s="66"/>
      <c r="D41" s="66"/>
      <c r="E41" s="67">
        <f>+E33+E36+E40</f>
        <v>20196</v>
      </c>
      <c r="F41" s="66" t="s">
        <v>52</v>
      </c>
      <c r="G41" s="68"/>
      <c r="H41" s="53" t="str">
        <f ca="1">IF(G41="","",VLOOKUP(E41,OFFSET(base_com!$A$7,0,((G41-40)/20)*4,9,4),3,TRUE))</f>
        <v/>
      </c>
      <c r="I41" s="62">
        <f ca="1">+I33+I36+I40</f>
        <v>2413.2800000000002</v>
      </c>
      <c r="J41" s="83" t="e">
        <f ca="1">+J33+J36+J40</f>
        <v>#N/A</v>
      </c>
      <c r="K41" s="62" t="e">
        <f ca="1">+K33+K36+K40</f>
        <v>#N/A</v>
      </c>
      <c r="L41" s="94" t="str">
        <f ca="1">IF(G41="","",VLOOKUP(E41,OFFSET(base_com!$A$7,0,((G41-40)/20)*4,9,4),4,TRUE))</f>
        <v/>
      </c>
      <c r="M41" s="62" t="e">
        <f ca="1">+M33+M36+M40</f>
        <v>#N/A</v>
      </c>
    </row>
    <row r="42" spans="1:13" x14ac:dyDescent="0.25">
      <c r="A42" s="70" t="s">
        <v>37</v>
      </c>
      <c r="B42" s="43"/>
      <c r="C42" s="43"/>
      <c r="D42" s="43"/>
      <c r="E42" s="74"/>
      <c r="F42" s="43"/>
      <c r="G42" s="44"/>
      <c r="H42" s="53" t="str">
        <f ca="1">IF(G42="","",VLOOKUP(E42,OFFSET(base_com!$A$7,0,((G42-40)/20)*4,9,4),3,TRUE))</f>
        <v/>
      </c>
      <c r="I42" s="73"/>
      <c r="J42" s="73"/>
      <c r="K42" s="83">
        <f t="shared" si="3"/>
        <v>0</v>
      </c>
      <c r="L42" s="94" t="str">
        <f ca="1">IF(G42="","",VLOOKUP(E42,OFFSET(base_com!$A$7,0,((G42-40)/20)*4,9,4),4,TRUE))</f>
        <v/>
      </c>
      <c r="M42" s="59">
        <f t="shared" ca="1" si="2"/>
        <v>0</v>
      </c>
    </row>
    <row r="43" spans="1:13" x14ac:dyDescent="0.25">
      <c r="A43" s="60">
        <v>43105</v>
      </c>
      <c r="B43" s="61" t="s">
        <v>36</v>
      </c>
      <c r="C43" s="61" t="s">
        <v>39</v>
      </c>
      <c r="D43" s="61" t="s">
        <v>39</v>
      </c>
      <c r="E43" s="62">
        <v>2945</v>
      </c>
      <c r="F43" s="61" t="s">
        <v>45</v>
      </c>
      <c r="G43" s="64"/>
      <c r="H43" s="53" t="str">
        <f ca="1">IF(G43="","",VLOOKUP(E43,OFFSET(base_com!$A$7,0,((G43-40)/20)*4,9,4),3,TRUE))</f>
        <v/>
      </c>
      <c r="I43" s="83"/>
      <c r="J43" s="83"/>
      <c r="K43" s="83">
        <f t="shared" si="3"/>
        <v>0</v>
      </c>
      <c r="L43" s="94" t="str">
        <f ca="1">IF(G43="","",VLOOKUP(E43,OFFSET(base_com!$A$7,0,((G43-40)/20)*4,9,4),4,TRUE))</f>
        <v/>
      </c>
      <c r="M43" s="59">
        <f t="shared" ca="1" si="2"/>
        <v>0</v>
      </c>
    </row>
    <row r="44" spans="1:13" x14ac:dyDescent="0.25">
      <c r="A44" s="60">
        <v>43146</v>
      </c>
      <c r="B44" s="61" t="s">
        <v>21</v>
      </c>
      <c r="C44" s="61" t="s">
        <v>39</v>
      </c>
      <c r="D44" s="61" t="s">
        <v>39</v>
      </c>
      <c r="E44" s="62">
        <v>1515</v>
      </c>
      <c r="F44" s="61" t="s">
        <v>45</v>
      </c>
      <c r="G44" s="64"/>
      <c r="H44" s="53" t="str">
        <f ca="1">IF(G44="","",VLOOKUP(E44,OFFSET(base_com!$A$7,0,((G44-40)/20)*4,9,4),3,TRUE))</f>
        <v/>
      </c>
      <c r="I44" s="83"/>
      <c r="J44" s="83"/>
      <c r="K44" s="83"/>
      <c r="L44" s="94" t="str">
        <f ca="1">IF(G44="","",VLOOKUP(E44,OFFSET(base_com!$A$7,0,((G44-40)/20)*4,9,4),4,TRUE))</f>
        <v/>
      </c>
      <c r="M44" s="59">
        <f t="shared" ca="1" si="2"/>
        <v>0</v>
      </c>
    </row>
    <row r="45" spans="1:13" x14ac:dyDescent="0.25">
      <c r="A45" s="60">
        <v>43174</v>
      </c>
      <c r="B45" s="61" t="s">
        <v>21</v>
      </c>
      <c r="C45" s="61" t="s">
        <v>39</v>
      </c>
      <c r="D45" s="61" t="s">
        <v>39</v>
      </c>
      <c r="E45" s="62">
        <v>1500</v>
      </c>
      <c r="F45" s="61" t="s">
        <v>45</v>
      </c>
      <c r="G45" s="64"/>
      <c r="H45" s="53" t="str">
        <f ca="1">IF(G45="","",VLOOKUP(E45,OFFSET(base_com!$A$7,0,((G45-40)/20)*4,9,4),3,TRUE))</f>
        <v/>
      </c>
      <c r="I45" s="83"/>
      <c r="J45" s="83"/>
      <c r="K45" s="83"/>
      <c r="L45" s="94" t="str">
        <f ca="1">IF(G45="","",VLOOKUP(E45,OFFSET(base_com!$A$7,0,((G45-40)/20)*4,9,4),4,TRUE))</f>
        <v/>
      </c>
      <c r="M45" s="59">
        <f t="shared" ca="1" si="2"/>
        <v>0</v>
      </c>
    </row>
    <row r="46" spans="1:13" x14ac:dyDescent="0.25">
      <c r="A46" s="65"/>
      <c r="B46" s="66" t="s">
        <v>13</v>
      </c>
      <c r="C46" s="66"/>
      <c r="D46" s="66"/>
      <c r="E46" s="67">
        <f>SUM(E43:E45)</f>
        <v>5960</v>
      </c>
      <c r="F46" s="66"/>
      <c r="G46" s="68">
        <v>40</v>
      </c>
      <c r="H46" s="53">
        <f ca="1">IF(G46="","",VLOOKUP(E46,OFFSET(base_com!$A$7,0,((G46-40)/20)*4,9,4),3,TRUE))</f>
        <v>0.13</v>
      </c>
      <c r="I46" s="83">
        <f ca="1">E46*H46</f>
        <v>774.80000000000007</v>
      </c>
      <c r="J46" s="108" t="e">
        <f ca="1">SUMPRODUCT((SUBSTITUTE($F$7:$F44,RIGHT($F$7:$F44,4),"")=SUBSTITUTE($F45,RIGHT($F45,4),""))*($M$8:$M45))</f>
        <v>#N/A</v>
      </c>
      <c r="K46" s="83" t="e">
        <f t="shared" ca="1" si="3"/>
        <v>#N/A</v>
      </c>
      <c r="L46" s="94">
        <f ca="1">IF(G46="","",VLOOKUP(E46,OFFSET(base_com!$A$7,0,((G46-40)/20)*4,9,4),4,TRUE))</f>
        <v>125</v>
      </c>
      <c r="M46" s="93" t="e">
        <f t="shared" ca="1" si="2"/>
        <v>#N/A</v>
      </c>
    </row>
    <row r="47" spans="1:13" x14ac:dyDescent="0.25">
      <c r="A47" s="60">
        <v>43129</v>
      </c>
      <c r="B47" s="61" t="s">
        <v>14</v>
      </c>
      <c r="C47" s="61" t="s">
        <v>39</v>
      </c>
      <c r="D47" s="61" t="s">
        <v>39</v>
      </c>
      <c r="E47" s="62">
        <v>4150</v>
      </c>
      <c r="F47" s="61" t="s">
        <v>43</v>
      </c>
      <c r="G47" s="64"/>
      <c r="H47" s="53" t="str">
        <f ca="1">IF(G47="","",VLOOKUP(E47,OFFSET(base_com!$A$7,0,((G47-40)/20)*4,9,4),3,TRUE))</f>
        <v/>
      </c>
      <c r="I47" s="83"/>
      <c r="J47" s="83"/>
      <c r="K47" s="83"/>
      <c r="L47" s="94" t="str">
        <f ca="1">IF(G47="","",VLOOKUP(E47,OFFSET(base_com!$A$7,0,((G47-40)/20)*4,9,4),4,TRUE))</f>
        <v/>
      </c>
      <c r="M47" s="59">
        <f t="shared" ca="1" si="2"/>
        <v>0</v>
      </c>
    </row>
    <row r="48" spans="1:13" x14ac:dyDescent="0.25">
      <c r="A48" s="60">
        <v>43174</v>
      </c>
      <c r="B48" s="61" t="s">
        <v>40</v>
      </c>
      <c r="C48" s="61" t="s">
        <v>39</v>
      </c>
      <c r="D48" s="61" t="s">
        <v>39</v>
      </c>
      <c r="E48" s="62">
        <v>1200</v>
      </c>
      <c r="F48" s="61" t="s">
        <v>43</v>
      </c>
      <c r="G48" s="64"/>
      <c r="H48" s="53" t="str">
        <f ca="1">IF(G48="","",VLOOKUP(E48,OFFSET(base_com!$A$7,0,((G48-40)/20)*4,9,4),3,TRUE))</f>
        <v/>
      </c>
      <c r="I48" s="83"/>
      <c r="J48" s="83"/>
      <c r="K48" s="83"/>
      <c r="L48" s="94" t="str">
        <f ca="1">IF(G48="","",VLOOKUP(E48,OFFSET(base_com!$A$7,0,((G48-40)/20)*4,9,4),4,TRUE))</f>
        <v/>
      </c>
      <c r="M48" s="59">
        <f t="shared" ca="1" si="2"/>
        <v>0</v>
      </c>
    </row>
    <row r="49" spans="1:13" x14ac:dyDescent="0.25">
      <c r="A49" s="65"/>
      <c r="B49" s="66" t="s">
        <v>15</v>
      </c>
      <c r="C49" s="66"/>
      <c r="D49" s="66"/>
      <c r="E49" s="67">
        <f>SUM(E47:E48)</f>
        <v>5350</v>
      </c>
      <c r="F49" s="66"/>
      <c r="G49" s="68">
        <v>60</v>
      </c>
      <c r="H49" s="53">
        <f ca="1">IF(G49="","",VLOOKUP(E49,OFFSET(base_com!$A$7,0,((G49-40)/20)*4,9,4),3,TRUE))</f>
        <v>0.12</v>
      </c>
      <c r="I49" s="83">
        <f ca="1">E49*H49</f>
        <v>642</v>
      </c>
      <c r="J49" s="108" t="e">
        <f ca="1">SUMPRODUCT((SUBSTITUTE($F$7:$F47,RIGHT($F$7:$F47,4),"")=SUBSTITUTE($F48,RIGHT($F48,4),""))*($M$8:$M48))</f>
        <v>#N/A</v>
      </c>
      <c r="K49" s="83"/>
      <c r="L49" s="94">
        <f ca="1">IF(G49="","",VLOOKUP(E49,OFFSET(base_com!$A$7,0,((G49-40)/20)*4,9,4),4,TRUE))</f>
        <v>112</v>
      </c>
      <c r="M49" s="59">
        <f t="shared" ca="1" si="2"/>
        <v>112</v>
      </c>
    </row>
    <row r="50" spans="1:13" x14ac:dyDescent="0.25">
      <c r="A50" s="60">
        <v>43102</v>
      </c>
      <c r="B50" s="61" t="s">
        <v>16</v>
      </c>
      <c r="C50" s="61" t="s">
        <v>39</v>
      </c>
      <c r="D50" s="61" t="s">
        <v>39</v>
      </c>
      <c r="E50" s="62">
        <v>1298</v>
      </c>
      <c r="F50" s="61" t="s">
        <v>50</v>
      </c>
      <c r="G50" s="64"/>
      <c r="H50" s="53" t="str">
        <f ca="1">IF(G50="","",VLOOKUP(E50,OFFSET(base_com!$A$7,0,((G50-40)/20)*4,9,4),3,TRUE))</f>
        <v/>
      </c>
      <c r="I50" s="88"/>
      <c r="J50" s="106"/>
      <c r="K50" s="89">
        <f t="shared" si="3"/>
        <v>0</v>
      </c>
      <c r="L50" s="94" t="str">
        <f ca="1">IF(G50="","",VLOOKUP(E50,OFFSET(base_com!$A$7,0,((G50-40)/20)*4,9,4),4,TRUE))</f>
        <v/>
      </c>
      <c r="M50" s="59">
        <f t="shared" ca="1" si="2"/>
        <v>0</v>
      </c>
    </row>
    <row r="51" spans="1:13" x14ac:dyDescent="0.25">
      <c r="A51" s="60">
        <v>43161</v>
      </c>
      <c r="B51" s="61" t="s">
        <v>41</v>
      </c>
      <c r="C51" s="61" t="s">
        <v>39</v>
      </c>
      <c r="D51" s="61" t="s">
        <v>39</v>
      </c>
      <c r="E51" s="62">
        <v>1200</v>
      </c>
      <c r="F51" s="61" t="s">
        <v>50</v>
      </c>
      <c r="G51" s="64"/>
      <c r="H51" s="53" t="str">
        <f ca="1">IF(G51="","",VLOOKUP(E51,OFFSET(base_com!$A$7,0,((G51-40)/20)*4,9,4),3,TRUE))</f>
        <v/>
      </c>
      <c r="I51" s="90"/>
      <c r="J51" s="107"/>
      <c r="K51" s="90"/>
      <c r="L51" s="94" t="str">
        <f ca="1">IF(G51="","",VLOOKUP(E51,OFFSET(base_com!$A$7,0,((G51-40)/20)*4,9,4),4,TRUE))</f>
        <v/>
      </c>
      <c r="M51" s="59">
        <f t="shared" ca="1" si="2"/>
        <v>0</v>
      </c>
    </row>
    <row r="52" spans="1:13" x14ac:dyDescent="0.25">
      <c r="A52" s="65"/>
      <c r="B52" s="66" t="s">
        <v>15</v>
      </c>
      <c r="C52" s="66"/>
      <c r="D52" s="66"/>
      <c r="E52" s="67">
        <f>SUM(E50:E51)</f>
        <v>2498</v>
      </c>
      <c r="F52" s="66"/>
      <c r="G52" s="68">
        <v>40</v>
      </c>
      <c r="H52" s="53">
        <f ca="1">IF(G52="","",VLOOKUP(E52,OFFSET(base_com!$A$7,0,((G52-40)/20)*4,9,4),3,TRUE))</f>
        <v>0.08</v>
      </c>
      <c r="I52" s="83">
        <f ca="1">E52*H52</f>
        <v>199.84</v>
      </c>
      <c r="J52" s="103" t="e">
        <f ca="1">SUMPRODUCT((SUBSTITUTE($F$7:$F50,RIGHT($F$7:$F50,4),"")=SUBSTITUTE($F51,RIGHT($F51,4),""))*($M$8:$M51))</f>
        <v>#N/A</v>
      </c>
      <c r="K52" s="91"/>
      <c r="L52" s="94">
        <f ca="1">IF(G52="","",VLOOKUP(E52,OFFSET(base_com!$A$7,0,((G52-40)/20)*4,9,4),4,TRUE))</f>
        <v>0</v>
      </c>
      <c r="M52" s="59">
        <f t="shared" ca="1" si="2"/>
        <v>0</v>
      </c>
    </row>
    <row r="53" spans="1:13" ht="15.75" thickBot="1" x14ac:dyDescent="0.3">
      <c r="A53" s="65"/>
      <c r="B53" s="75"/>
      <c r="C53" s="75"/>
      <c r="D53" s="75"/>
      <c r="E53" s="76"/>
      <c r="F53" s="75"/>
      <c r="G53" s="77"/>
      <c r="H53" s="98"/>
      <c r="I53" s="78"/>
      <c r="J53" s="79"/>
      <c r="K53" s="78"/>
      <c r="L53" s="94" t="str">
        <f ca="1">IF(G53="","",VLOOKUP(E53,OFFSET(base_com!$A$7,0,((G53-40)/20)*4,9,4),4,TRUE))</f>
        <v/>
      </c>
      <c r="M53" s="99"/>
    </row>
    <row r="54" spans="1:13" x14ac:dyDescent="0.25">
      <c r="A54" s="96" t="s">
        <v>55</v>
      </c>
      <c r="B54" s="32" t="s">
        <v>56</v>
      </c>
      <c r="C54" s="32"/>
      <c r="D54" s="32"/>
      <c r="E54" s="33"/>
      <c r="F54" s="32"/>
      <c r="H54" s="104"/>
      <c r="I54" s="92"/>
      <c r="J54" s="108"/>
      <c r="K54" s="92"/>
      <c r="L54" s="92"/>
      <c r="M54" s="100"/>
    </row>
    <row r="55" spans="1:13" x14ac:dyDescent="0.25">
      <c r="A55" s="60">
        <v>43105</v>
      </c>
      <c r="B55" s="61" t="s">
        <v>36</v>
      </c>
      <c r="C55" s="61" t="s">
        <v>39</v>
      </c>
      <c r="D55" s="61" t="s">
        <v>39</v>
      </c>
      <c r="E55" s="62">
        <v>2945</v>
      </c>
      <c r="F55" s="61" t="s">
        <v>45</v>
      </c>
      <c r="H55" s="105"/>
      <c r="I55" s="92"/>
      <c r="J55" s="108"/>
      <c r="K55" s="92"/>
      <c r="L55" s="92"/>
      <c r="M55" s="101"/>
    </row>
    <row r="56" spans="1:13" x14ac:dyDescent="0.25">
      <c r="A56" s="60">
        <v>43146</v>
      </c>
      <c r="B56" s="61" t="s">
        <v>21</v>
      </c>
      <c r="C56" s="61" t="s">
        <v>39</v>
      </c>
      <c r="D56" s="61" t="s">
        <v>39</v>
      </c>
      <c r="E56" s="62">
        <v>1515</v>
      </c>
      <c r="F56" s="61" t="s">
        <v>45</v>
      </c>
      <c r="H56" s="105"/>
      <c r="I56" s="92"/>
      <c r="J56" s="108"/>
      <c r="K56" s="92"/>
      <c r="L56" s="92"/>
      <c r="M56" s="101"/>
    </row>
    <row r="57" spans="1:13" x14ac:dyDescent="0.25">
      <c r="A57" s="60">
        <v>43174</v>
      </c>
      <c r="B57" s="61" t="s">
        <v>21</v>
      </c>
      <c r="C57" s="61" t="s">
        <v>39</v>
      </c>
      <c r="D57" s="61" t="s">
        <v>39</v>
      </c>
      <c r="E57" s="62">
        <v>1500</v>
      </c>
      <c r="F57" s="61" t="s">
        <v>45</v>
      </c>
      <c r="H57" s="105"/>
      <c r="I57" s="92"/>
      <c r="J57" s="108"/>
      <c r="K57" s="92"/>
      <c r="L57" s="92"/>
      <c r="M57" s="101"/>
    </row>
    <row r="58" spans="1:13" x14ac:dyDescent="0.25">
      <c r="A58" s="31">
        <v>43192</v>
      </c>
      <c r="B58" s="32" t="s">
        <v>57</v>
      </c>
      <c r="C58" s="61" t="s">
        <v>39</v>
      </c>
      <c r="D58" s="61" t="s">
        <v>39</v>
      </c>
      <c r="E58" s="97">
        <v>1000</v>
      </c>
      <c r="F58" s="61" t="s">
        <v>45</v>
      </c>
      <c r="G58" s="103"/>
      <c r="H58" s="105"/>
      <c r="J58" s="108"/>
      <c r="M58" s="102"/>
    </row>
    <row r="59" spans="1:13" x14ac:dyDescent="0.25">
      <c r="A59" s="31"/>
      <c r="B59" s="66" t="s">
        <v>13</v>
      </c>
      <c r="C59" s="66"/>
      <c r="D59" s="66"/>
      <c r="E59" s="67">
        <f>SUM(E55:E58)</f>
        <v>6960</v>
      </c>
      <c r="F59" s="34"/>
      <c r="G59" s="103">
        <v>40</v>
      </c>
      <c r="H59" s="53">
        <f ca="1">IF(G59="","",VLOOKUP(E59,OFFSET(base_com!$A$7,0,((G59-40)/20)*4,9,4),3,TRUE))</f>
        <v>0.13</v>
      </c>
      <c r="I59" s="103">
        <f ca="1">E59*H59</f>
        <v>904.80000000000007</v>
      </c>
      <c r="J59" s="108" t="e">
        <f ca="1">SUMPRODUCT((SUBSTITUTE($F$7:$F57,RIGHT($F$7:$F57,4),"")=SUBSTITUTE($F58,RIGHT($F58,4),""))*($M$8:$M58))</f>
        <v>#N/A</v>
      </c>
      <c r="K59" s="89" t="e">
        <f ca="1">I59-J59</f>
        <v>#N/A</v>
      </c>
      <c r="L59" s="94">
        <f ca="1">IF(G59="","",VLOOKUP(E59,OFFSET(base_com!$A$7,0,((G59-40)/20)*4,9,4),4,TRUE))</f>
        <v>125</v>
      </c>
      <c r="M59" s="59" t="e">
        <f ca="1">SUM(K59:L59)</f>
        <v>#N/A</v>
      </c>
    </row>
    <row r="63" spans="1:13" x14ac:dyDescent="0.25">
      <c r="F63" s="30"/>
      <c r="G63" s="30"/>
    </row>
  </sheetData>
  <mergeCells count="1">
    <mergeCell ref="C4:D4"/>
  </mergeCells>
  <pageMargins left="0" right="0" top="0" bottom="0" header="0.31496062992125984" footer="0.31496062992125984"/>
  <pageSetup paperSize="9" scale="93" fitToWidth="0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base_com</vt:lpstr>
      <vt:lpstr>COM GROUPE 1</vt:lpstr>
      <vt:lpstr>'COM GROUPE 1'!Zone_d_impression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</dc:creator>
  <cp:lastModifiedBy>pap</cp:lastModifiedBy>
  <cp:lastPrinted>2018-08-30T17:18:34Z</cp:lastPrinted>
  <dcterms:created xsi:type="dcterms:W3CDTF">2018-08-28T08:39:22Z</dcterms:created>
  <dcterms:modified xsi:type="dcterms:W3CDTF">2018-08-31T20:59:33Z</dcterms:modified>
</cp:coreProperties>
</file>