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omments2.xml" ContentType="application/vnd.openxmlformats-officedocument.spreadsheetml.comment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  <Override PartName="/xl/threadedComments/threadedComment2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Valentin.collas\Desktop\"/>
    </mc:Choice>
  </mc:AlternateContent>
  <xr:revisionPtr revIDLastSave="0" documentId="13_ncr:1_{9C2C6E7C-A872-48CE-98A9-5EF423728926}" xr6:coauthVersionLast="36" xr6:coauthVersionMax="43" xr10:uidLastSave="{00000000-0000-0000-0000-000000000000}"/>
  <workbookProtection workbookAlgorithmName="SHA-512" workbookHashValue="wvARUXMRU+08dG+TnIShI7mA83Nnq8UIAv0hQQEgHnqT+Rp+5p22KNyEaJEULPsRgwO8ce7xv9RCy9BE1cbR4g==" workbookSaltValue="IlUe3d8TfDqcD8yOfQ/6kQ==" workbookSpinCount="100000" lockStructure="1"/>
  <bookViews>
    <workbookView xWindow="1635" yWindow="435" windowWidth="25560" windowHeight="15870" tabRatio="902" activeTab="5" xr2:uid="{00000000-000D-0000-FFFF-FFFF00000000}"/>
  </bookViews>
  <sheets>
    <sheet name="Suivi Projets" sheetId="9" r:id="rId1"/>
    <sheet name="Suivi Commandes" sheetId="5" r:id="rId2"/>
    <sheet name="Suivi Contrats" sheetId="6" r:id="rId3"/>
    <sheet name="Suivi Paies" sheetId="7" r:id="rId4"/>
    <sheet name="Suivi Congés" sheetId="15" r:id="rId5"/>
    <sheet name="Suivi Consultants" sheetId="8" r:id="rId6"/>
    <sheet name="Suivi VM" sheetId="10" r:id="rId7"/>
    <sheet name="Suivi FIDAA-PEI" sheetId="11" r:id="rId8"/>
    <sheet name="Suivi Détachement" sheetId="12" r:id="rId9"/>
    <sheet name="Ajout_Suppression" sheetId="13" r:id="rId10"/>
  </sheets>
  <functionGroups builtInGroupCount="19"/>
  <definedNames>
    <definedName name="_xlnm._FilterDatabase" localSheetId="9" hidden="1">Ajout_Suppression!$A$1:$A$107</definedName>
    <definedName name="_xlnm._FilterDatabase" localSheetId="1" hidden="1">'Suivi Commandes'!$N$1:$N$1</definedName>
    <definedName name="_xlnm._FilterDatabase" localSheetId="5" hidden="1">'Suivi Consultants'!$A$1:$G$112</definedName>
    <definedName name="_xlnm._FilterDatabase" localSheetId="8" hidden="1">'Suivi Détachement'!$A$1:$F$112</definedName>
    <definedName name="_xlnm._FilterDatabase" localSheetId="7" hidden="1">'Suivi FIDAA-PEI'!$A$1:$L$112</definedName>
    <definedName name="_xlnm._FilterDatabase" localSheetId="3" hidden="1">'Suivi Paies'!$A$1:$Y$112</definedName>
    <definedName name="_xlnm._FilterDatabase" localSheetId="6" hidden="1">'Suivi VM'!$A$1:$F$112</definedName>
    <definedName name="Alerte_commande">#REF!</definedName>
    <definedName name="alerte_date">#REF!</definedName>
    <definedName name="Commande_à_renouvelé">'Suivi Commandes'!$K$3:$K$1048576</definedName>
    <definedName name="Convocation_à_Envoyer">#REF!</definedName>
    <definedName name="Fin_de_PE_à_prévoir" localSheetId="8">#REF!</definedName>
    <definedName name="Fin_de_PE_à_prévoir">#REF!</definedName>
    <definedName name="PE_à_Renouvelée">#REF!</definedName>
    <definedName name="Procédrure_à_Envoyer">#REF!</definedName>
    <definedName name="_xlnm.Print_Area" localSheetId="1">'Suivi Commandes'!$A$1:$M$104</definedName>
    <definedName name="_xlnm.Print_Area" localSheetId="5">'Suivi Consultants'!$A$1:$A$109</definedName>
    <definedName name="_xlnm.Print_Area" localSheetId="2">'Suivi Contrats'!$A$1:$A$109</definedName>
    <definedName name="_xlnm.Print_Area" localSheetId="3">'Suivi Paies'!$A$1:$A$109</definedName>
    <definedName name="_xlnm.Print_Area" localSheetId="0">'Suivi Projets'!$A$1:$A$109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2" i="12" l="1"/>
  <c r="C42" i="12"/>
  <c r="D42" i="12"/>
  <c r="E42" i="12"/>
  <c r="F42" i="12"/>
  <c r="I42" i="12"/>
  <c r="B42" i="11"/>
  <c r="C42" i="11"/>
  <c r="D42" i="11"/>
  <c r="E42" i="11"/>
  <c r="F42" i="11"/>
  <c r="I42" i="11"/>
  <c r="K42" i="11"/>
  <c r="L42" i="11"/>
  <c r="B42" i="10"/>
  <c r="C42" i="10"/>
  <c r="D42" i="10"/>
  <c r="E42" i="10"/>
  <c r="F42" i="10"/>
  <c r="M42" i="10"/>
  <c r="B42" i="8"/>
  <c r="C42" i="8"/>
  <c r="D42" i="8"/>
  <c r="E42" i="8"/>
  <c r="F42" i="8"/>
  <c r="B42" i="15"/>
  <c r="C42" i="15"/>
  <c r="D42" i="15"/>
  <c r="E42" i="15"/>
  <c r="F42" i="15"/>
  <c r="H42" i="15"/>
  <c r="B42" i="7"/>
  <c r="C42" i="7"/>
  <c r="D42" i="7"/>
  <c r="E42" i="7"/>
  <c r="F42" i="7"/>
  <c r="G42" i="7"/>
  <c r="H42" i="7"/>
  <c r="I42" i="7"/>
  <c r="J42" i="7"/>
  <c r="L42" i="7"/>
  <c r="N42" i="7"/>
  <c r="T42" i="7"/>
  <c r="U42" i="7"/>
  <c r="B42" i="6"/>
  <c r="C42" i="6"/>
  <c r="D42" i="6"/>
  <c r="E42" i="6"/>
  <c r="F42" i="6"/>
  <c r="K42" i="6"/>
  <c r="M42" i="6"/>
  <c r="Q42" i="6" s="1"/>
  <c r="P42" i="6"/>
  <c r="S42" i="6"/>
  <c r="U42" i="6"/>
  <c r="B42" i="5"/>
  <c r="C42" i="5"/>
  <c r="D42" i="5"/>
  <c r="E42" i="5"/>
  <c r="F42" i="5"/>
  <c r="G42" i="5"/>
  <c r="H42" i="5"/>
  <c r="K42" i="5"/>
  <c r="M16" i="6" l="1"/>
  <c r="K62" i="5" l="1"/>
  <c r="B62" i="12" l="1"/>
  <c r="C62" i="12"/>
  <c r="D62" i="12"/>
  <c r="E62" i="12"/>
  <c r="F62" i="12"/>
  <c r="I62" i="12"/>
  <c r="B62" i="11"/>
  <c r="C62" i="11"/>
  <c r="D62" i="11"/>
  <c r="E62" i="11"/>
  <c r="F62" i="11"/>
  <c r="I62" i="11"/>
  <c r="K62" i="11"/>
  <c r="L62" i="11"/>
  <c r="B62" i="10"/>
  <c r="C62" i="10"/>
  <c r="D62" i="10"/>
  <c r="E62" i="10"/>
  <c r="F62" i="10"/>
  <c r="M62" i="10"/>
  <c r="B62" i="8"/>
  <c r="C62" i="8"/>
  <c r="D62" i="8"/>
  <c r="E62" i="8"/>
  <c r="F62" i="8"/>
  <c r="B62" i="15"/>
  <c r="C62" i="15"/>
  <c r="D62" i="15"/>
  <c r="E62" i="15"/>
  <c r="F62" i="15"/>
  <c r="H62" i="15"/>
  <c r="B62" i="7"/>
  <c r="C62" i="7"/>
  <c r="D62" i="7"/>
  <c r="E62" i="7"/>
  <c r="F62" i="7"/>
  <c r="G62" i="7"/>
  <c r="H62" i="7"/>
  <c r="I62" i="7"/>
  <c r="J62" i="7"/>
  <c r="L62" i="7"/>
  <c r="N62" i="7"/>
  <c r="T62" i="7"/>
  <c r="U62" i="7"/>
  <c r="B62" i="6"/>
  <c r="C62" i="6"/>
  <c r="D62" i="6"/>
  <c r="E62" i="6"/>
  <c r="F62" i="6"/>
  <c r="M62" i="6"/>
  <c r="B62" i="5"/>
  <c r="C62" i="5"/>
  <c r="D62" i="5"/>
  <c r="E62" i="5"/>
  <c r="F62" i="5"/>
  <c r="G62" i="5"/>
  <c r="H62" i="5"/>
  <c r="Q62" i="6" l="1"/>
  <c r="S62" i="6" s="1"/>
  <c r="U62" i="6" s="1"/>
  <c r="B39" i="12"/>
  <c r="C39" i="12"/>
  <c r="D39" i="12"/>
  <c r="E39" i="12"/>
  <c r="F39" i="12"/>
  <c r="I39" i="12"/>
  <c r="B39" i="11"/>
  <c r="C39" i="11"/>
  <c r="D39" i="11"/>
  <c r="E39" i="11"/>
  <c r="F39" i="11"/>
  <c r="I39" i="11"/>
  <c r="K39" i="11"/>
  <c r="L39" i="11"/>
  <c r="B39" i="10"/>
  <c r="C39" i="10"/>
  <c r="E39" i="10"/>
  <c r="F39" i="10"/>
  <c r="M39" i="10"/>
  <c r="B39" i="8"/>
  <c r="C39" i="8"/>
  <c r="D39" i="8"/>
  <c r="E39" i="8"/>
  <c r="F39" i="8"/>
  <c r="B39" i="15"/>
  <c r="C39" i="15"/>
  <c r="D39" i="15"/>
  <c r="E39" i="15"/>
  <c r="F39" i="15"/>
  <c r="H39" i="15"/>
  <c r="B39" i="7"/>
  <c r="C39" i="7"/>
  <c r="D39" i="7"/>
  <c r="E39" i="7"/>
  <c r="F39" i="7"/>
  <c r="G39" i="7"/>
  <c r="H39" i="7"/>
  <c r="I39" i="7"/>
  <c r="J39" i="7"/>
  <c r="L39" i="7"/>
  <c r="N39" i="7"/>
  <c r="T39" i="7"/>
  <c r="U39" i="7"/>
  <c r="B39" i="6"/>
  <c r="C39" i="6"/>
  <c r="E39" i="6"/>
  <c r="F39" i="6"/>
  <c r="K39" i="6"/>
  <c r="M39" i="6"/>
  <c r="P39" i="6"/>
  <c r="B39" i="5"/>
  <c r="C39" i="5"/>
  <c r="D39" i="5"/>
  <c r="E39" i="5"/>
  <c r="F39" i="5"/>
  <c r="G39" i="5"/>
  <c r="H39" i="5"/>
  <c r="K39" i="5"/>
  <c r="Q39" i="6" l="1"/>
  <c r="S39" i="6" s="1"/>
  <c r="U39" i="6" s="1"/>
  <c r="H7" i="7" l="1"/>
  <c r="K108" i="5" l="1"/>
  <c r="K53" i="5"/>
  <c r="K48" i="5"/>
  <c r="L56" i="7"/>
  <c r="F111" i="5" l="1"/>
  <c r="E111" i="5"/>
  <c r="D111" i="5"/>
  <c r="C111" i="5"/>
  <c r="B111" i="5"/>
  <c r="F110" i="5"/>
  <c r="E110" i="5"/>
  <c r="D110" i="5"/>
  <c r="C110" i="5"/>
  <c r="B110" i="5"/>
  <c r="F108" i="5"/>
  <c r="E108" i="5"/>
  <c r="D108" i="5"/>
  <c r="C108" i="5"/>
  <c r="B108" i="5"/>
  <c r="F106" i="5"/>
  <c r="E106" i="5"/>
  <c r="D106" i="5"/>
  <c r="C106" i="5"/>
  <c r="B106" i="5"/>
  <c r="F105" i="5"/>
  <c r="E105" i="5"/>
  <c r="D105" i="5"/>
  <c r="C105" i="5"/>
  <c r="B105" i="5"/>
  <c r="F104" i="5"/>
  <c r="E104" i="5"/>
  <c r="D104" i="5"/>
  <c r="C104" i="5"/>
  <c r="B104" i="5"/>
  <c r="F103" i="5"/>
  <c r="E103" i="5"/>
  <c r="D103" i="5"/>
  <c r="C103" i="5"/>
  <c r="B103" i="5"/>
  <c r="F102" i="5"/>
  <c r="E102" i="5"/>
  <c r="D102" i="5"/>
  <c r="C102" i="5"/>
  <c r="B102" i="5"/>
  <c r="F101" i="5"/>
  <c r="E101" i="5"/>
  <c r="D101" i="5"/>
  <c r="C101" i="5"/>
  <c r="B101" i="5"/>
  <c r="F100" i="5"/>
  <c r="E100" i="5"/>
  <c r="D100" i="5"/>
  <c r="C100" i="5"/>
  <c r="B100" i="5"/>
  <c r="F99" i="5"/>
  <c r="E99" i="5"/>
  <c r="D99" i="5"/>
  <c r="C99" i="5"/>
  <c r="B99" i="5"/>
  <c r="F98" i="5"/>
  <c r="E98" i="5"/>
  <c r="D98" i="5"/>
  <c r="C98" i="5"/>
  <c r="B98" i="5"/>
  <c r="F96" i="5"/>
  <c r="E96" i="5"/>
  <c r="D96" i="5"/>
  <c r="C96" i="5"/>
  <c r="B96" i="5"/>
  <c r="F94" i="5"/>
  <c r="E94" i="5"/>
  <c r="D94" i="5"/>
  <c r="C94" i="5"/>
  <c r="B94" i="5"/>
  <c r="F93" i="5"/>
  <c r="E93" i="5"/>
  <c r="D93" i="5"/>
  <c r="C93" i="5"/>
  <c r="B93" i="5"/>
  <c r="F90" i="5"/>
  <c r="E90" i="5"/>
  <c r="D90" i="5"/>
  <c r="C90" i="5"/>
  <c r="B90" i="5"/>
  <c r="F89" i="5"/>
  <c r="E89" i="5"/>
  <c r="D89" i="5"/>
  <c r="C89" i="5"/>
  <c r="B89" i="5"/>
  <c r="F86" i="5"/>
  <c r="E86" i="5"/>
  <c r="D86" i="5"/>
  <c r="C86" i="5"/>
  <c r="B86" i="5"/>
  <c r="F85" i="5"/>
  <c r="E85" i="5"/>
  <c r="D85" i="5"/>
  <c r="C85" i="5"/>
  <c r="B85" i="5"/>
  <c r="F83" i="5"/>
  <c r="E83" i="5"/>
  <c r="D83" i="5"/>
  <c r="C83" i="5"/>
  <c r="B83" i="5"/>
  <c r="F82" i="5"/>
  <c r="E82" i="5"/>
  <c r="D82" i="5"/>
  <c r="C82" i="5"/>
  <c r="B82" i="5"/>
  <c r="F80" i="5"/>
  <c r="E80" i="5"/>
  <c r="D80" i="5"/>
  <c r="C80" i="5"/>
  <c r="B80" i="5"/>
  <c r="F79" i="5"/>
  <c r="E79" i="5"/>
  <c r="D79" i="5"/>
  <c r="C79" i="5"/>
  <c r="B79" i="5"/>
  <c r="F78" i="5"/>
  <c r="E78" i="5"/>
  <c r="D78" i="5"/>
  <c r="C78" i="5"/>
  <c r="B78" i="5"/>
  <c r="F77" i="5"/>
  <c r="E77" i="5"/>
  <c r="D77" i="5"/>
  <c r="C77" i="5"/>
  <c r="B77" i="5"/>
  <c r="F74" i="5"/>
  <c r="E74" i="5"/>
  <c r="D74" i="5"/>
  <c r="C74" i="5"/>
  <c r="B74" i="5"/>
  <c r="F73" i="5"/>
  <c r="E73" i="5"/>
  <c r="D73" i="5"/>
  <c r="C73" i="5"/>
  <c r="B73" i="5"/>
  <c r="F69" i="5"/>
  <c r="E69" i="5"/>
  <c r="D69" i="5"/>
  <c r="C69" i="5"/>
  <c r="B69" i="5"/>
  <c r="F68" i="5"/>
  <c r="E68" i="5"/>
  <c r="D68" i="5"/>
  <c r="C68" i="5"/>
  <c r="B68" i="5"/>
  <c r="F67" i="5"/>
  <c r="E67" i="5"/>
  <c r="D67" i="5"/>
  <c r="C67" i="5"/>
  <c r="B67" i="5"/>
  <c r="F66" i="5"/>
  <c r="E66" i="5"/>
  <c r="D66" i="5"/>
  <c r="C66" i="5"/>
  <c r="B66" i="5"/>
  <c r="F64" i="5"/>
  <c r="E64" i="5"/>
  <c r="D64" i="5"/>
  <c r="C64" i="5"/>
  <c r="B64" i="5"/>
  <c r="F63" i="5"/>
  <c r="E63" i="5"/>
  <c r="D63" i="5"/>
  <c r="C63" i="5"/>
  <c r="B63" i="5"/>
  <c r="F58" i="5"/>
  <c r="E58" i="5"/>
  <c r="D58" i="5"/>
  <c r="C58" i="5"/>
  <c r="B58" i="5"/>
  <c r="F57" i="5"/>
  <c r="E57" i="5"/>
  <c r="D57" i="5"/>
  <c r="C57" i="5"/>
  <c r="B57" i="5"/>
  <c r="F56" i="5"/>
  <c r="E56" i="5"/>
  <c r="D56" i="5"/>
  <c r="C56" i="5"/>
  <c r="B56" i="5"/>
  <c r="F55" i="5"/>
  <c r="E55" i="5"/>
  <c r="D55" i="5"/>
  <c r="C55" i="5"/>
  <c r="B55" i="5"/>
  <c r="F52" i="5"/>
  <c r="E52" i="5"/>
  <c r="D52" i="5"/>
  <c r="C52" i="5"/>
  <c r="B52" i="5"/>
  <c r="F51" i="5"/>
  <c r="E51" i="5"/>
  <c r="D51" i="5"/>
  <c r="C51" i="5"/>
  <c r="B51" i="5"/>
  <c r="F50" i="5"/>
  <c r="E50" i="5"/>
  <c r="D50" i="5"/>
  <c r="C50" i="5"/>
  <c r="B50" i="5"/>
  <c r="F49" i="5"/>
  <c r="E49" i="5"/>
  <c r="D49" i="5"/>
  <c r="C49" i="5"/>
  <c r="B49" i="5"/>
  <c r="F48" i="5"/>
  <c r="E48" i="5"/>
  <c r="D48" i="5"/>
  <c r="C48" i="5"/>
  <c r="B48" i="5"/>
  <c r="F46" i="5"/>
  <c r="E46" i="5"/>
  <c r="D46" i="5"/>
  <c r="C46" i="5"/>
  <c r="B46" i="5"/>
  <c r="F45" i="5"/>
  <c r="E45" i="5"/>
  <c r="D45" i="5"/>
  <c r="C45" i="5"/>
  <c r="B45" i="5"/>
  <c r="F44" i="5"/>
  <c r="E44" i="5"/>
  <c r="D44" i="5"/>
  <c r="C44" i="5"/>
  <c r="B44" i="5"/>
  <c r="F43" i="5"/>
  <c r="E43" i="5"/>
  <c r="D43" i="5"/>
  <c r="C43" i="5"/>
  <c r="B43" i="5"/>
  <c r="F40" i="5"/>
  <c r="E40" i="5"/>
  <c r="D40" i="5"/>
  <c r="C40" i="5"/>
  <c r="B40" i="5"/>
  <c r="F38" i="5"/>
  <c r="E38" i="5"/>
  <c r="D38" i="5"/>
  <c r="C38" i="5"/>
  <c r="B38" i="5"/>
  <c r="F37" i="5"/>
  <c r="E37" i="5"/>
  <c r="D37" i="5"/>
  <c r="C37" i="5"/>
  <c r="B37" i="5"/>
  <c r="F36" i="5"/>
  <c r="E36" i="5"/>
  <c r="D36" i="5"/>
  <c r="C36" i="5"/>
  <c r="B36" i="5"/>
  <c r="F35" i="5"/>
  <c r="E35" i="5"/>
  <c r="D35" i="5"/>
  <c r="C35" i="5"/>
  <c r="B35" i="5"/>
  <c r="F34" i="5"/>
  <c r="E34" i="5"/>
  <c r="D34" i="5"/>
  <c r="C34" i="5"/>
  <c r="B34" i="5"/>
  <c r="F33" i="5"/>
  <c r="E33" i="5"/>
  <c r="D33" i="5"/>
  <c r="C33" i="5"/>
  <c r="B33" i="5"/>
  <c r="F32" i="5"/>
  <c r="E32" i="5"/>
  <c r="D32" i="5"/>
  <c r="C32" i="5"/>
  <c r="B32" i="5"/>
  <c r="F31" i="5"/>
  <c r="E31" i="5"/>
  <c r="D31" i="5"/>
  <c r="C31" i="5"/>
  <c r="B31" i="5"/>
  <c r="F30" i="5"/>
  <c r="E30" i="5"/>
  <c r="D30" i="5"/>
  <c r="C30" i="5"/>
  <c r="B30" i="5"/>
  <c r="F29" i="5"/>
  <c r="E29" i="5"/>
  <c r="D29" i="5"/>
  <c r="C29" i="5"/>
  <c r="B29" i="5"/>
  <c r="F28" i="5"/>
  <c r="E28" i="5"/>
  <c r="D28" i="5"/>
  <c r="C28" i="5"/>
  <c r="B28" i="5"/>
  <c r="F27" i="5"/>
  <c r="E27" i="5"/>
  <c r="D27" i="5"/>
  <c r="C27" i="5"/>
  <c r="B27" i="5"/>
  <c r="F25" i="5"/>
  <c r="E25" i="5"/>
  <c r="D25" i="5"/>
  <c r="C25" i="5"/>
  <c r="B25" i="5"/>
  <c r="F24" i="5"/>
  <c r="E24" i="5"/>
  <c r="D24" i="5"/>
  <c r="C24" i="5"/>
  <c r="B24" i="5"/>
  <c r="F23" i="5"/>
  <c r="E23" i="5"/>
  <c r="D23" i="5"/>
  <c r="C23" i="5"/>
  <c r="B23" i="5"/>
  <c r="F22" i="5"/>
  <c r="E22" i="5"/>
  <c r="D22" i="5"/>
  <c r="C22" i="5"/>
  <c r="B22" i="5"/>
  <c r="F21" i="5"/>
  <c r="E21" i="5"/>
  <c r="D21" i="5"/>
  <c r="C21" i="5"/>
  <c r="B21" i="5"/>
  <c r="F17" i="5"/>
  <c r="E17" i="5"/>
  <c r="D17" i="5"/>
  <c r="C17" i="5"/>
  <c r="B17" i="5"/>
  <c r="F16" i="5"/>
  <c r="E16" i="5"/>
  <c r="D16" i="5"/>
  <c r="C16" i="5"/>
  <c r="B16" i="5"/>
  <c r="F15" i="5"/>
  <c r="E15" i="5"/>
  <c r="D15" i="5"/>
  <c r="C15" i="5"/>
  <c r="B15" i="5"/>
  <c r="F14" i="5"/>
  <c r="E14" i="5"/>
  <c r="D14" i="5"/>
  <c r="C14" i="5"/>
  <c r="B14" i="5"/>
  <c r="F13" i="5"/>
  <c r="E13" i="5"/>
  <c r="D13" i="5"/>
  <c r="C13" i="5"/>
  <c r="B13" i="5"/>
  <c r="F11" i="5"/>
  <c r="E11" i="5"/>
  <c r="D11" i="5"/>
  <c r="C11" i="5"/>
  <c r="B11" i="5"/>
  <c r="F10" i="5"/>
  <c r="E10" i="5"/>
  <c r="D10" i="5"/>
  <c r="C10" i="5"/>
  <c r="B10" i="5"/>
  <c r="F9" i="5"/>
  <c r="E9" i="5"/>
  <c r="D9" i="5"/>
  <c r="C9" i="5"/>
  <c r="B9" i="5"/>
  <c r="F8" i="5"/>
  <c r="E8" i="5"/>
  <c r="D8" i="5"/>
  <c r="C8" i="5"/>
  <c r="B8" i="5"/>
  <c r="F7" i="5"/>
  <c r="E7" i="5"/>
  <c r="D7" i="5"/>
  <c r="C7" i="5"/>
  <c r="B7" i="5"/>
  <c r="F6" i="5"/>
  <c r="E6" i="5"/>
  <c r="D6" i="5"/>
  <c r="C6" i="5"/>
  <c r="B6" i="5"/>
  <c r="F4" i="5"/>
  <c r="E4" i="5"/>
  <c r="D4" i="5"/>
  <c r="C4" i="5"/>
  <c r="B4" i="5"/>
  <c r="F3" i="5"/>
  <c r="E3" i="5"/>
  <c r="D3" i="5"/>
  <c r="C3" i="5"/>
  <c r="B3" i="5"/>
  <c r="B3" i="6"/>
  <c r="C3" i="6"/>
  <c r="D3" i="6"/>
  <c r="E3" i="6"/>
  <c r="F3" i="6"/>
  <c r="B4" i="6"/>
  <c r="C4" i="6"/>
  <c r="D4" i="6"/>
  <c r="E4" i="6"/>
  <c r="F4" i="6"/>
  <c r="B5" i="6"/>
  <c r="C5" i="6"/>
  <c r="D5" i="6"/>
  <c r="E5" i="6"/>
  <c r="F5" i="6"/>
  <c r="B6" i="6"/>
  <c r="C6" i="6"/>
  <c r="D6" i="6"/>
  <c r="E6" i="6"/>
  <c r="F6" i="6"/>
  <c r="B7" i="6"/>
  <c r="C7" i="6"/>
  <c r="D7" i="6"/>
  <c r="E7" i="6"/>
  <c r="F7" i="6"/>
  <c r="B8" i="6"/>
  <c r="C8" i="6"/>
  <c r="D8" i="6"/>
  <c r="E8" i="6"/>
  <c r="F8" i="6"/>
  <c r="B9" i="6"/>
  <c r="C9" i="6"/>
  <c r="D9" i="6"/>
  <c r="E9" i="6"/>
  <c r="F9" i="6"/>
  <c r="B10" i="6"/>
  <c r="C10" i="6"/>
  <c r="D10" i="6"/>
  <c r="E10" i="6"/>
  <c r="F10" i="6"/>
  <c r="B11" i="6"/>
  <c r="C11" i="6"/>
  <c r="D11" i="6"/>
  <c r="E11" i="6"/>
  <c r="F11" i="6"/>
  <c r="B12" i="6"/>
  <c r="C12" i="6"/>
  <c r="D12" i="6"/>
  <c r="E12" i="6"/>
  <c r="F12" i="6"/>
  <c r="B13" i="6"/>
  <c r="C13" i="6"/>
  <c r="D13" i="6"/>
  <c r="E13" i="6"/>
  <c r="F13" i="6"/>
  <c r="B14" i="6"/>
  <c r="C14" i="6"/>
  <c r="D14" i="6"/>
  <c r="E14" i="6"/>
  <c r="F14" i="6"/>
  <c r="B15" i="6"/>
  <c r="C15" i="6"/>
  <c r="D15" i="6"/>
  <c r="E15" i="6"/>
  <c r="F15" i="6"/>
  <c r="B16" i="6"/>
  <c r="C16" i="6"/>
  <c r="D16" i="6"/>
  <c r="E16" i="6"/>
  <c r="F16" i="6"/>
  <c r="B17" i="6"/>
  <c r="C17" i="6"/>
  <c r="D17" i="6"/>
  <c r="E17" i="6"/>
  <c r="F17" i="6"/>
  <c r="B18" i="6"/>
  <c r="C18" i="6"/>
  <c r="D18" i="6"/>
  <c r="E18" i="6"/>
  <c r="F18" i="6"/>
  <c r="B19" i="6"/>
  <c r="C19" i="6"/>
  <c r="D19" i="6"/>
  <c r="E19" i="6"/>
  <c r="F19" i="6"/>
  <c r="B20" i="6"/>
  <c r="C20" i="6"/>
  <c r="D20" i="6"/>
  <c r="E20" i="6"/>
  <c r="F20" i="6"/>
  <c r="B21" i="6"/>
  <c r="C21" i="6"/>
  <c r="D21" i="6"/>
  <c r="E21" i="6"/>
  <c r="F21" i="6"/>
  <c r="B22" i="6"/>
  <c r="C22" i="6"/>
  <c r="D22" i="6"/>
  <c r="E22" i="6"/>
  <c r="F22" i="6"/>
  <c r="B23" i="6"/>
  <c r="C23" i="6"/>
  <c r="D23" i="6"/>
  <c r="E23" i="6"/>
  <c r="F23" i="6"/>
  <c r="B24" i="6"/>
  <c r="C24" i="6"/>
  <c r="D24" i="6"/>
  <c r="E24" i="6"/>
  <c r="F24" i="6"/>
  <c r="B25" i="6"/>
  <c r="C25" i="6"/>
  <c r="D25" i="6"/>
  <c r="E25" i="6"/>
  <c r="F25" i="6"/>
  <c r="B26" i="6"/>
  <c r="C26" i="6"/>
  <c r="D26" i="6"/>
  <c r="E26" i="6"/>
  <c r="F26" i="6"/>
  <c r="B27" i="6"/>
  <c r="C27" i="6"/>
  <c r="D27" i="6"/>
  <c r="E27" i="6"/>
  <c r="F27" i="6"/>
  <c r="B28" i="6"/>
  <c r="C28" i="6"/>
  <c r="D28" i="6"/>
  <c r="E28" i="6"/>
  <c r="F28" i="6"/>
  <c r="B29" i="6"/>
  <c r="C29" i="6"/>
  <c r="D29" i="6"/>
  <c r="E29" i="6"/>
  <c r="F29" i="6"/>
  <c r="B30" i="6"/>
  <c r="C30" i="6"/>
  <c r="D30" i="6"/>
  <c r="E30" i="6"/>
  <c r="F30" i="6"/>
  <c r="B31" i="6"/>
  <c r="C31" i="6"/>
  <c r="D31" i="6"/>
  <c r="E31" i="6"/>
  <c r="F31" i="6"/>
  <c r="B32" i="6"/>
  <c r="C32" i="6"/>
  <c r="D32" i="6"/>
  <c r="E32" i="6"/>
  <c r="F32" i="6"/>
  <c r="B33" i="6"/>
  <c r="C33" i="6"/>
  <c r="D33" i="6"/>
  <c r="E33" i="6"/>
  <c r="F33" i="6"/>
  <c r="B34" i="6"/>
  <c r="C34" i="6"/>
  <c r="D34" i="6"/>
  <c r="E34" i="6"/>
  <c r="F34" i="6"/>
  <c r="B35" i="6"/>
  <c r="C35" i="6"/>
  <c r="D35" i="6"/>
  <c r="E35" i="6"/>
  <c r="F35" i="6"/>
  <c r="B36" i="6"/>
  <c r="C36" i="6"/>
  <c r="D36" i="6"/>
  <c r="E36" i="6"/>
  <c r="F36" i="6"/>
  <c r="B37" i="6"/>
  <c r="C37" i="6"/>
  <c r="D37" i="6"/>
  <c r="E37" i="6"/>
  <c r="F37" i="6"/>
  <c r="B38" i="6"/>
  <c r="C38" i="6"/>
  <c r="D38" i="6"/>
  <c r="E38" i="6"/>
  <c r="F38" i="6"/>
  <c r="B40" i="6"/>
  <c r="C40" i="6"/>
  <c r="D40" i="6"/>
  <c r="E40" i="6"/>
  <c r="F40" i="6"/>
  <c r="B41" i="6"/>
  <c r="C41" i="6"/>
  <c r="D41" i="6"/>
  <c r="E41" i="6"/>
  <c r="F41" i="6"/>
  <c r="B43" i="6"/>
  <c r="C43" i="6"/>
  <c r="D43" i="6"/>
  <c r="E43" i="6"/>
  <c r="F43" i="6"/>
  <c r="B44" i="6"/>
  <c r="C44" i="6"/>
  <c r="D44" i="6"/>
  <c r="E44" i="6"/>
  <c r="F44" i="6"/>
  <c r="B45" i="6"/>
  <c r="C45" i="6"/>
  <c r="D45" i="6"/>
  <c r="E45" i="6"/>
  <c r="F45" i="6"/>
  <c r="B46" i="6"/>
  <c r="C46" i="6"/>
  <c r="D46" i="6"/>
  <c r="E46" i="6"/>
  <c r="F46" i="6"/>
  <c r="B47" i="6"/>
  <c r="C47" i="6"/>
  <c r="D47" i="6"/>
  <c r="E47" i="6"/>
  <c r="F47" i="6"/>
  <c r="B48" i="6"/>
  <c r="C48" i="6"/>
  <c r="D48" i="6"/>
  <c r="E48" i="6"/>
  <c r="F48" i="6"/>
  <c r="B49" i="6"/>
  <c r="C49" i="6"/>
  <c r="D49" i="6"/>
  <c r="E49" i="6"/>
  <c r="F49" i="6"/>
  <c r="B50" i="6"/>
  <c r="C50" i="6"/>
  <c r="D50" i="6"/>
  <c r="E50" i="6"/>
  <c r="F50" i="6"/>
  <c r="B51" i="6"/>
  <c r="C51" i="6"/>
  <c r="D51" i="6"/>
  <c r="E51" i="6"/>
  <c r="F51" i="6"/>
  <c r="B52" i="6"/>
  <c r="C52" i="6"/>
  <c r="D52" i="6"/>
  <c r="E52" i="6"/>
  <c r="F52" i="6"/>
  <c r="B53" i="6"/>
  <c r="D53" i="6"/>
  <c r="E53" i="6"/>
  <c r="F53" i="6"/>
  <c r="B54" i="6"/>
  <c r="C54" i="6"/>
  <c r="D54" i="6"/>
  <c r="E54" i="6"/>
  <c r="F54" i="6"/>
  <c r="B55" i="6"/>
  <c r="C55" i="6"/>
  <c r="D55" i="6"/>
  <c r="E55" i="6"/>
  <c r="F55" i="6"/>
  <c r="B56" i="6"/>
  <c r="C56" i="6"/>
  <c r="D56" i="6"/>
  <c r="E56" i="6"/>
  <c r="F56" i="6"/>
  <c r="B57" i="6"/>
  <c r="C57" i="6"/>
  <c r="D57" i="6"/>
  <c r="E57" i="6"/>
  <c r="F57" i="6"/>
  <c r="B58" i="6"/>
  <c r="C58" i="6"/>
  <c r="D58" i="6"/>
  <c r="E58" i="6"/>
  <c r="F58" i="6"/>
  <c r="B59" i="6"/>
  <c r="C59" i="6"/>
  <c r="D59" i="6"/>
  <c r="E59" i="6"/>
  <c r="F59" i="6"/>
  <c r="B60" i="6"/>
  <c r="C60" i="6"/>
  <c r="D60" i="6"/>
  <c r="E60" i="6"/>
  <c r="F60" i="6"/>
  <c r="B61" i="6"/>
  <c r="C61" i="6"/>
  <c r="D61" i="6"/>
  <c r="E61" i="6"/>
  <c r="F61" i="6"/>
  <c r="B63" i="6"/>
  <c r="C63" i="6"/>
  <c r="D63" i="6"/>
  <c r="E63" i="6"/>
  <c r="F63" i="6"/>
  <c r="B64" i="6"/>
  <c r="C64" i="6"/>
  <c r="D64" i="6"/>
  <c r="E64" i="6"/>
  <c r="F64" i="6"/>
  <c r="B65" i="6"/>
  <c r="C65" i="6"/>
  <c r="D65" i="6"/>
  <c r="E65" i="6"/>
  <c r="F65" i="6"/>
  <c r="B66" i="6"/>
  <c r="C66" i="6"/>
  <c r="D66" i="6"/>
  <c r="E66" i="6"/>
  <c r="F66" i="6"/>
  <c r="B67" i="6"/>
  <c r="C67" i="6"/>
  <c r="D67" i="6"/>
  <c r="E67" i="6"/>
  <c r="F67" i="6"/>
  <c r="B68" i="6"/>
  <c r="C68" i="6"/>
  <c r="D68" i="6"/>
  <c r="E68" i="6"/>
  <c r="F68" i="6"/>
  <c r="B69" i="6"/>
  <c r="C69" i="6"/>
  <c r="D69" i="6"/>
  <c r="E69" i="6"/>
  <c r="F69" i="6"/>
  <c r="B70" i="6"/>
  <c r="C70" i="6"/>
  <c r="D70" i="6"/>
  <c r="E70" i="6"/>
  <c r="F70" i="6"/>
  <c r="B71" i="6"/>
  <c r="C71" i="6"/>
  <c r="D71" i="6"/>
  <c r="E71" i="6"/>
  <c r="F71" i="6"/>
  <c r="B72" i="6"/>
  <c r="C72" i="6"/>
  <c r="D72" i="6"/>
  <c r="E72" i="6"/>
  <c r="F72" i="6"/>
  <c r="B73" i="6"/>
  <c r="C73" i="6"/>
  <c r="D73" i="6"/>
  <c r="E73" i="6"/>
  <c r="F73" i="6"/>
  <c r="B74" i="6"/>
  <c r="C74" i="6"/>
  <c r="D74" i="6"/>
  <c r="E74" i="6"/>
  <c r="F74" i="6"/>
  <c r="B75" i="6"/>
  <c r="C75" i="6"/>
  <c r="D75" i="6"/>
  <c r="E75" i="6"/>
  <c r="F75" i="6"/>
  <c r="B76" i="6"/>
  <c r="C76" i="6"/>
  <c r="D76" i="6"/>
  <c r="E76" i="6"/>
  <c r="F76" i="6"/>
  <c r="B77" i="6"/>
  <c r="C77" i="6"/>
  <c r="D77" i="6"/>
  <c r="E77" i="6"/>
  <c r="F77" i="6"/>
  <c r="B78" i="6"/>
  <c r="C78" i="6"/>
  <c r="D78" i="6"/>
  <c r="E78" i="6"/>
  <c r="F78" i="6"/>
  <c r="B79" i="6"/>
  <c r="C79" i="6"/>
  <c r="D79" i="6"/>
  <c r="E79" i="6"/>
  <c r="F79" i="6"/>
  <c r="B80" i="6"/>
  <c r="C80" i="6"/>
  <c r="D80" i="6"/>
  <c r="E80" i="6"/>
  <c r="F80" i="6"/>
  <c r="B81" i="6"/>
  <c r="C81" i="6"/>
  <c r="D81" i="6"/>
  <c r="E81" i="6"/>
  <c r="F81" i="6"/>
  <c r="B82" i="6"/>
  <c r="C82" i="6"/>
  <c r="D82" i="6"/>
  <c r="E82" i="6"/>
  <c r="F82" i="6"/>
  <c r="B83" i="6"/>
  <c r="C83" i="6"/>
  <c r="D83" i="6"/>
  <c r="E83" i="6"/>
  <c r="F83" i="6"/>
  <c r="B84" i="6"/>
  <c r="C84" i="6"/>
  <c r="D84" i="6"/>
  <c r="E84" i="6"/>
  <c r="F84" i="6"/>
  <c r="B85" i="6"/>
  <c r="C85" i="6"/>
  <c r="D85" i="6"/>
  <c r="E85" i="6"/>
  <c r="F85" i="6"/>
  <c r="B86" i="6"/>
  <c r="C86" i="6"/>
  <c r="D86" i="6"/>
  <c r="E86" i="6"/>
  <c r="F86" i="6"/>
  <c r="B87" i="6"/>
  <c r="C87" i="6"/>
  <c r="D87" i="6"/>
  <c r="E87" i="6"/>
  <c r="F87" i="6"/>
  <c r="B88" i="6"/>
  <c r="C88" i="6"/>
  <c r="D88" i="6"/>
  <c r="E88" i="6"/>
  <c r="F88" i="6"/>
  <c r="B89" i="6"/>
  <c r="C89" i="6"/>
  <c r="D89" i="6"/>
  <c r="E89" i="6"/>
  <c r="F89" i="6"/>
  <c r="B90" i="6"/>
  <c r="C90" i="6"/>
  <c r="D90" i="6"/>
  <c r="E90" i="6"/>
  <c r="F90" i="6"/>
  <c r="B91" i="6"/>
  <c r="C91" i="6"/>
  <c r="D91" i="6"/>
  <c r="E91" i="6"/>
  <c r="F91" i="6"/>
  <c r="B92" i="6"/>
  <c r="C92" i="6"/>
  <c r="D92" i="6"/>
  <c r="E92" i="6"/>
  <c r="F92" i="6"/>
  <c r="B93" i="6"/>
  <c r="C93" i="6"/>
  <c r="D93" i="6"/>
  <c r="E93" i="6"/>
  <c r="B94" i="6"/>
  <c r="C94" i="6"/>
  <c r="D94" i="6"/>
  <c r="E94" i="6"/>
  <c r="F94" i="6"/>
  <c r="B95" i="6"/>
  <c r="C95" i="6"/>
  <c r="D95" i="6"/>
  <c r="E95" i="6"/>
  <c r="F95" i="6"/>
  <c r="B96" i="6"/>
  <c r="C96" i="6"/>
  <c r="D96" i="6"/>
  <c r="E96" i="6"/>
  <c r="F96" i="6"/>
  <c r="B97" i="6"/>
  <c r="C97" i="6"/>
  <c r="D97" i="6"/>
  <c r="E97" i="6"/>
  <c r="F97" i="6"/>
  <c r="B98" i="6"/>
  <c r="C98" i="6"/>
  <c r="D98" i="6"/>
  <c r="E98" i="6"/>
  <c r="F98" i="6"/>
  <c r="B99" i="6"/>
  <c r="C99" i="6"/>
  <c r="D99" i="6"/>
  <c r="E99" i="6"/>
  <c r="F99" i="6"/>
  <c r="B100" i="6"/>
  <c r="C100" i="6"/>
  <c r="D100" i="6"/>
  <c r="E100" i="6"/>
  <c r="F100" i="6"/>
  <c r="B101" i="6"/>
  <c r="C101" i="6"/>
  <c r="D101" i="6"/>
  <c r="E101" i="6"/>
  <c r="F101" i="6"/>
  <c r="B102" i="6"/>
  <c r="C102" i="6"/>
  <c r="D102" i="6"/>
  <c r="E102" i="6"/>
  <c r="F102" i="6"/>
  <c r="B103" i="6"/>
  <c r="C103" i="6"/>
  <c r="D103" i="6"/>
  <c r="E103" i="6"/>
  <c r="F103" i="6"/>
  <c r="B104" i="6"/>
  <c r="C104" i="6"/>
  <c r="D104" i="6"/>
  <c r="E104" i="6"/>
  <c r="F104" i="6"/>
  <c r="B105" i="6"/>
  <c r="C105" i="6"/>
  <c r="D105" i="6"/>
  <c r="E105" i="6"/>
  <c r="F105" i="6"/>
  <c r="B106" i="6"/>
  <c r="C106" i="6"/>
  <c r="D106" i="6"/>
  <c r="E106" i="6"/>
  <c r="F106" i="6"/>
  <c r="B107" i="6"/>
  <c r="C107" i="6"/>
  <c r="D107" i="6"/>
  <c r="E107" i="6"/>
  <c r="F107" i="6"/>
  <c r="B108" i="6"/>
  <c r="C108" i="6"/>
  <c r="D108" i="6"/>
  <c r="E108" i="6"/>
  <c r="F108" i="6"/>
  <c r="B109" i="6"/>
  <c r="C109" i="6"/>
  <c r="D109" i="6"/>
  <c r="E109" i="6"/>
  <c r="F109" i="6"/>
  <c r="B110" i="6"/>
  <c r="C110" i="6"/>
  <c r="D110" i="6"/>
  <c r="E110" i="6"/>
  <c r="F110" i="6"/>
  <c r="B111" i="6"/>
  <c r="C111" i="6"/>
  <c r="D111" i="6"/>
  <c r="E111" i="6"/>
  <c r="F111" i="6"/>
  <c r="C2" i="6"/>
  <c r="D2" i="6"/>
  <c r="E2" i="6"/>
  <c r="F2" i="6"/>
  <c r="G17" i="15" l="1"/>
  <c r="G15" i="15"/>
  <c r="G13" i="15"/>
  <c r="G11" i="15"/>
  <c r="H11" i="15" s="1"/>
  <c r="G10" i="15"/>
  <c r="H10" i="15" s="1"/>
  <c r="G9" i="15"/>
  <c r="H9" i="15" s="1"/>
  <c r="G4" i="15"/>
  <c r="H4" i="15" s="1"/>
  <c r="G3" i="15"/>
  <c r="H3" i="15" s="1"/>
  <c r="G110" i="15"/>
  <c r="G106" i="15"/>
  <c r="G105" i="15"/>
  <c r="G103" i="15"/>
  <c r="H103" i="15" s="1"/>
  <c r="G101" i="15"/>
  <c r="H101" i="15" s="1"/>
  <c r="G99" i="15"/>
  <c r="H99" i="15" s="1"/>
  <c r="G98" i="15"/>
  <c r="H98" i="15" s="1"/>
  <c r="G97" i="15"/>
  <c r="H97" i="15" s="1"/>
  <c r="G95" i="15"/>
  <c r="G94" i="15"/>
  <c r="G90" i="15"/>
  <c r="H90" i="15" s="1"/>
  <c r="G83" i="15"/>
  <c r="H83" i="15" s="1"/>
  <c r="G82" i="15"/>
  <c r="H82" i="15" s="1"/>
  <c r="G78" i="15"/>
  <c r="H78" i="15" s="1"/>
  <c r="G77" i="15"/>
  <c r="H77" i="15" s="1"/>
  <c r="G74" i="15"/>
  <c r="H74" i="15" s="1"/>
  <c r="G69" i="15"/>
  <c r="H69" i="15" s="1"/>
  <c r="G68" i="15"/>
  <c r="G67" i="15"/>
  <c r="G66" i="15"/>
  <c r="H66" i="15" s="1"/>
  <c r="G57" i="15"/>
  <c r="H57" i="15" s="1"/>
  <c r="G52" i="15"/>
  <c r="H52" i="15" s="1"/>
  <c r="G49" i="15"/>
  <c r="H49" i="15" s="1"/>
  <c r="G48" i="15"/>
  <c r="H48" i="15" s="1"/>
  <c r="G46" i="15"/>
  <c r="G44" i="15"/>
  <c r="G40" i="15"/>
  <c r="H40" i="15" s="1"/>
  <c r="G38" i="15"/>
  <c r="H38" i="15" s="1"/>
  <c r="G37" i="15"/>
  <c r="H37" i="15" s="1"/>
  <c r="G33" i="15"/>
  <c r="H33" i="15" s="1"/>
  <c r="G32" i="15"/>
  <c r="H32" i="15" s="1"/>
  <c r="G31" i="15"/>
  <c r="H31" i="15" s="1"/>
  <c r="G30" i="15"/>
  <c r="H30" i="15" s="1"/>
  <c r="G29" i="15"/>
  <c r="G28" i="15"/>
  <c r="H28" i="15" s="1"/>
  <c r="G27" i="15"/>
  <c r="H27" i="15" s="1"/>
  <c r="G24" i="15"/>
  <c r="H24" i="15" s="1"/>
  <c r="G23" i="15"/>
  <c r="H23" i="15" s="1"/>
  <c r="G22" i="15"/>
  <c r="H22" i="15" s="1"/>
  <c r="G21" i="15"/>
  <c r="H21" i="15" s="1"/>
  <c r="G18" i="15"/>
  <c r="H18" i="15" s="1"/>
  <c r="B108" i="12"/>
  <c r="C108" i="12"/>
  <c r="D108" i="12"/>
  <c r="E108" i="12"/>
  <c r="F108" i="12"/>
  <c r="I108" i="12"/>
  <c r="B108" i="11"/>
  <c r="C108" i="11"/>
  <c r="D108" i="11"/>
  <c r="E108" i="11"/>
  <c r="F108" i="11"/>
  <c r="I108" i="11"/>
  <c r="K108" i="11"/>
  <c r="L108" i="11"/>
  <c r="B108" i="10"/>
  <c r="C108" i="10"/>
  <c r="D108" i="10"/>
  <c r="E108" i="10"/>
  <c r="F108" i="10"/>
  <c r="M108" i="10"/>
  <c r="B108" i="8"/>
  <c r="C108" i="8"/>
  <c r="D108" i="8"/>
  <c r="E108" i="8"/>
  <c r="F108" i="8"/>
  <c r="B108" i="15"/>
  <c r="C108" i="15"/>
  <c r="D108" i="15"/>
  <c r="E108" i="15"/>
  <c r="F108" i="15"/>
  <c r="H108" i="15"/>
  <c r="AL2" i="15"/>
  <c r="B108" i="7"/>
  <c r="C108" i="7"/>
  <c r="D108" i="7"/>
  <c r="E108" i="7"/>
  <c r="F108" i="7"/>
  <c r="G108" i="7"/>
  <c r="I108" i="7"/>
  <c r="J108" i="7"/>
  <c r="L108" i="7"/>
  <c r="N108" i="7"/>
  <c r="T108" i="7"/>
  <c r="U108" i="7"/>
  <c r="K108" i="6"/>
  <c r="M108" i="6"/>
  <c r="G108" i="5"/>
  <c r="H108" i="5"/>
  <c r="P16" i="6"/>
  <c r="M15" i="6"/>
  <c r="P15" i="6"/>
  <c r="L52" i="7"/>
  <c r="B53" i="12"/>
  <c r="C53" i="12"/>
  <c r="D53" i="12"/>
  <c r="E53" i="12"/>
  <c r="F53" i="12"/>
  <c r="I53" i="12"/>
  <c r="B53" i="11"/>
  <c r="C53" i="11"/>
  <c r="D53" i="11"/>
  <c r="E53" i="11"/>
  <c r="F53" i="11"/>
  <c r="I53" i="11"/>
  <c r="K53" i="11"/>
  <c r="L53" i="11"/>
  <c r="B53" i="10"/>
  <c r="C53" i="10"/>
  <c r="D53" i="10"/>
  <c r="E53" i="10"/>
  <c r="F53" i="10"/>
  <c r="M53" i="10"/>
  <c r="B53" i="8"/>
  <c r="C53" i="8"/>
  <c r="D53" i="8"/>
  <c r="E53" i="8"/>
  <c r="F53" i="8"/>
  <c r="B53" i="15"/>
  <c r="C53" i="15"/>
  <c r="D53" i="15"/>
  <c r="E53" i="15"/>
  <c r="F53" i="15"/>
  <c r="H53" i="15"/>
  <c r="B53" i="7"/>
  <c r="C53" i="7"/>
  <c r="D53" i="7"/>
  <c r="E53" i="7"/>
  <c r="F53" i="7"/>
  <c r="G53" i="7"/>
  <c r="H53" i="7"/>
  <c r="I53" i="7"/>
  <c r="J53" i="7"/>
  <c r="L53" i="7"/>
  <c r="T53" i="7"/>
  <c r="U53" i="7"/>
  <c r="K53" i="6"/>
  <c r="M53" i="6"/>
  <c r="P53" i="6"/>
  <c r="B53" i="5"/>
  <c r="C53" i="5"/>
  <c r="D53" i="5"/>
  <c r="E53" i="5"/>
  <c r="F53" i="5"/>
  <c r="H53" i="5"/>
  <c r="B51" i="12"/>
  <c r="C51" i="12"/>
  <c r="D51" i="12"/>
  <c r="E51" i="12"/>
  <c r="F51" i="12"/>
  <c r="I51" i="12"/>
  <c r="B51" i="11"/>
  <c r="C51" i="11"/>
  <c r="D51" i="11"/>
  <c r="E51" i="11"/>
  <c r="F51" i="11"/>
  <c r="I51" i="11"/>
  <c r="K51" i="11"/>
  <c r="L51" i="11"/>
  <c r="B51" i="10"/>
  <c r="C51" i="10"/>
  <c r="D51" i="10"/>
  <c r="E51" i="10"/>
  <c r="F51" i="10"/>
  <c r="M51" i="10"/>
  <c r="B51" i="8"/>
  <c r="C51" i="8"/>
  <c r="D51" i="8"/>
  <c r="E51" i="8"/>
  <c r="F51" i="8"/>
  <c r="B51" i="15"/>
  <c r="C51" i="15"/>
  <c r="D51" i="15"/>
  <c r="E51" i="15"/>
  <c r="F51" i="15"/>
  <c r="H51" i="15"/>
  <c r="B51" i="7"/>
  <c r="C51" i="7"/>
  <c r="D51" i="7"/>
  <c r="E51" i="7"/>
  <c r="F51" i="7"/>
  <c r="G51" i="7"/>
  <c r="H51" i="7"/>
  <c r="I51" i="7"/>
  <c r="J51" i="7"/>
  <c r="L51" i="7"/>
  <c r="N51" i="7"/>
  <c r="T51" i="7"/>
  <c r="U51" i="7"/>
  <c r="M51" i="6"/>
  <c r="P51" i="6"/>
  <c r="G51" i="5"/>
  <c r="H51" i="5"/>
  <c r="K51" i="5"/>
  <c r="P3" i="6"/>
  <c r="P4" i="6"/>
  <c r="P5" i="6"/>
  <c r="P6" i="6"/>
  <c r="P7" i="6"/>
  <c r="P8" i="6"/>
  <c r="P9" i="6"/>
  <c r="P10" i="6"/>
  <c r="P11" i="6"/>
  <c r="P12" i="6"/>
  <c r="P13" i="6"/>
  <c r="P14" i="6"/>
  <c r="P17" i="6"/>
  <c r="P18" i="6"/>
  <c r="P19" i="6"/>
  <c r="P20" i="6"/>
  <c r="P21" i="6"/>
  <c r="P22" i="6"/>
  <c r="P23" i="6"/>
  <c r="P24" i="6"/>
  <c r="P25" i="6"/>
  <c r="P26" i="6"/>
  <c r="P27" i="6"/>
  <c r="P28" i="6"/>
  <c r="P29" i="6"/>
  <c r="P30" i="6"/>
  <c r="P31" i="6"/>
  <c r="P32" i="6"/>
  <c r="P33" i="6"/>
  <c r="P34" i="6"/>
  <c r="P35" i="6"/>
  <c r="P36" i="6"/>
  <c r="P37" i="6"/>
  <c r="P38" i="6"/>
  <c r="P40" i="6"/>
  <c r="P41" i="6"/>
  <c r="P43" i="6"/>
  <c r="P44" i="6"/>
  <c r="P45" i="6"/>
  <c r="P46" i="6"/>
  <c r="P47" i="6"/>
  <c r="P48" i="6"/>
  <c r="P49" i="6"/>
  <c r="P50" i="6"/>
  <c r="P52" i="6"/>
  <c r="P54" i="6"/>
  <c r="P55" i="6"/>
  <c r="P56" i="6"/>
  <c r="P57" i="6"/>
  <c r="P58" i="6"/>
  <c r="P59" i="6"/>
  <c r="P60" i="6"/>
  <c r="P61" i="6"/>
  <c r="P63" i="6"/>
  <c r="P64" i="6"/>
  <c r="P65" i="6"/>
  <c r="P66" i="6"/>
  <c r="P67" i="6"/>
  <c r="P68" i="6"/>
  <c r="P69" i="6"/>
  <c r="P71" i="6"/>
  <c r="P72" i="6"/>
  <c r="P73" i="6"/>
  <c r="P74" i="6"/>
  <c r="P75" i="6"/>
  <c r="P76" i="6"/>
  <c r="P77" i="6"/>
  <c r="P78" i="6"/>
  <c r="P79" i="6"/>
  <c r="P80" i="6"/>
  <c r="P81" i="6"/>
  <c r="P82" i="6"/>
  <c r="P83" i="6"/>
  <c r="P84" i="6"/>
  <c r="P85" i="6"/>
  <c r="P86" i="6"/>
  <c r="P87" i="6"/>
  <c r="P88" i="6"/>
  <c r="P89" i="6"/>
  <c r="P90" i="6"/>
  <c r="P91" i="6"/>
  <c r="P92" i="6"/>
  <c r="P93" i="6"/>
  <c r="P94" i="6"/>
  <c r="P95" i="6"/>
  <c r="P96" i="6"/>
  <c r="P97" i="6"/>
  <c r="P98" i="6"/>
  <c r="P99" i="6"/>
  <c r="P100" i="6"/>
  <c r="P101" i="6"/>
  <c r="P102" i="6"/>
  <c r="P103" i="6"/>
  <c r="P104" i="6"/>
  <c r="P105" i="6"/>
  <c r="P106" i="6"/>
  <c r="P107" i="6"/>
  <c r="P109" i="6"/>
  <c r="P110" i="6"/>
  <c r="P111" i="6"/>
  <c r="P2" i="6"/>
  <c r="I6" i="15"/>
  <c r="I12" i="15"/>
  <c r="I14" i="15"/>
  <c r="I16" i="15"/>
  <c r="I25" i="15"/>
  <c r="I43" i="15"/>
  <c r="I71" i="15"/>
  <c r="I76" i="15"/>
  <c r="I79" i="15"/>
  <c r="I92" i="15"/>
  <c r="I93" i="15"/>
  <c r="I100" i="15"/>
  <c r="H5" i="15"/>
  <c r="H6" i="15"/>
  <c r="H7" i="15"/>
  <c r="H8" i="15"/>
  <c r="H12" i="15"/>
  <c r="H13" i="15"/>
  <c r="H14" i="15"/>
  <c r="H15" i="15"/>
  <c r="H16" i="15"/>
  <c r="H17" i="15"/>
  <c r="H19" i="15"/>
  <c r="H20" i="15"/>
  <c r="H25" i="15"/>
  <c r="H26" i="15"/>
  <c r="H29" i="15"/>
  <c r="H34" i="15"/>
  <c r="H35" i="15"/>
  <c r="H36" i="15"/>
  <c r="H41" i="15"/>
  <c r="H43" i="15"/>
  <c r="H44" i="15"/>
  <c r="H45" i="15"/>
  <c r="H46" i="15"/>
  <c r="H47" i="15"/>
  <c r="H50" i="15"/>
  <c r="H54" i="15"/>
  <c r="H55" i="15"/>
  <c r="H56" i="15"/>
  <c r="H58" i="15"/>
  <c r="H59" i="15"/>
  <c r="H60" i="15"/>
  <c r="H61" i="15"/>
  <c r="H63" i="15"/>
  <c r="H64" i="15"/>
  <c r="H65" i="15"/>
  <c r="H67" i="15"/>
  <c r="H68" i="15"/>
  <c r="H70" i="15"/>
  <c r="H71" i="15"/>
  <c r="H72" i="15"/>
  <c r="H73" i="15"/>
  <c r="H75" i="15"/>
  <c r="H76" i="15"/>
  <c r="H79" i="15"/>
  <c r="H80" i="15"/>
  <c r="H81" i="15"/>
  <c r="H84" i="15"/>
  <c r="H85" i="15"/>
  <c r="H86" i="15"/>
  <c r="H87" i="15"/>
  <c r="H88" i="15"/>
  <c r="H89" i="15"/>
  <c r="H91" i="15"/>
  <c r="H92" i="15"/>
  <c r="H93" i="15"/>
  <c r="H94" i="15"/>
  <c r="H95" i="15"/>
  <c r="H96" i="15"/>
  <c r="H100" i="15"/>
  <c r="H102" i="15"/>
  <c r="H104" i="15"/>
  <c r="H105" i="15"/>
  <c r="H106" i="15"/>
  <c r="H107" i="15"/>
  <c r="H109" i="15"/>
  <c r="H110" i="15"/>
  <c r="H111" i="15"/>
  <c r="K93" i="5"/>
  <c r="K104" i="5"/>
  <c r="K66" i="5"/>
  <c r="K37" i="5"/>
  <c r="H2" i="15"/>
  <c r="B93" i="12"/>
  <c r="C93" i="12"/>
  <c r="D93" i="12"/>
  <c r="E93" i="12"/>
  <c r="F93" i="12"/>
  <c r="I93" i="12"/>
  <c r="B93" i="11"/>
  <c r="C93" i="11"/>
  <c r="D93" i="11"/>
  <c r="E93" i="11"/>
  <c r="F93" i="11"/>
  <c r="I93" i="11"/>
  <c r="K93" i="11"/>
  <c r="L93" i="11"/>
  <c r="B93" i="10"/>
  <c r="C93" i="10"/>
  <c r="D93" i="10"/>
  <c r="E93" i="10"/>
  <c r="F93" i="10"/>
  <c r="B93" i="8"/>
  <c r="C93" i="8"/>
  <c r="D93" i="8"/>
  <c r="E93" i="8"/>
  <c r="F93" i="8"/>
  <c r="B93" i="15"/>
  <c r="C93" i="15"/>
  <c r="D93" i="15"/>
  <c r="E93" i="15"/>
  <c r="F93" i="15"/>
  <c r="B93" i="7"/>
  <c r="C93" i="7"/>
  <c r="D93" i="7"/>
  <c r="E93" i="7"/>
  <c r="F93" i="7"/>
  <c r="G93" i="7"/>
  <c r="I93" i="7"/>
  <c r="J93" i="7"/>
  <c r="L93" i="7"/>
  <c r="T93" i="7"/>
  <c r="U93" i="7"/>
  <c r="K93" i="6"/>
  <c r="M93" i="6"/>
  <c r="G93" i="5"/>
  <c r="H93" i="5"/>
  <c r="K100" i="5"/>
  <c r="K92" i="5"/>
  <c r="K91" i="5"/>
  <c r="K14" i="5"/>
  <c r="I2" i="7"/>
  <c r="I4" i="7"/>
  <c r="I6" i="7"/>
  <c r="I7" i="7"/>
  <c r="I8" i="7"/>
  <c r="I9" i="7"/>
  <c r="I11" i="7"/>
  <c r="I12" i="7"/>
  <c r="I13" i="7"/>
  <c r="I14" i="7"/>
  <c r="I15" i="7"/>
  <c r="I16" i="7"/>
  <c r="I17" i="7"/>
  <c r="I18" i="7"/>
  <c r="I20" i="7"/>
  <c r="I21" i="7"/>
  <c r="I22" i="7"/>
  <c r="I25" i="7"/>
  <c r="I26" i="7"/>
  <c r="I27" i="7"/>
  <c r="I28" i="7"/>
  <c r="I29" i="7"/>
  <c r="I31" i="7"/>
  <c r="I32" i="7"/>
  <c r="I33" i="7"/>
  <c r="I34" i="7"/>
  <c r="I35" i="7"/>
  <c r="I36" i="7"/>
  <c r="I37" i="7"/>
  <c r="I38" i="7"/>
  <c r="I40" i="7"/>
  <c r="I41" i="7"/>
  <c r="I43" i="7"/>
  <c r="I44" i="7"/>
  <c r="I46" i="7"/>
  <c r="I47" i="7"/>
  <c r="I48" i="7"/>
  <c r="I49" i="7"/>
  <c r="I50" i="7"/>
  <c r="I52" i="7"/>
  <c r="I54" i="7"/>
  <c r="I55" i="7"/>
  <c r="I56" i="7"/>
  <c r="I57" i="7"/>
  <c r="I58" i="7"/>
  <c r="I59" i="7"/>
  <c r="I60" i="7"/>
  <c r="I63" i="7"/>
  <c r="I64" i="7"/>
  <c r="I65" i="7"/>
  <c r="I66" i="7"/>
  <c r="I67" i="7"/>
  <c r="I68" i="7"/>
  <c r="I70" i="7"/>
  <c r="I71" i="7"/>
  <c r="I72" i="7"/>
  <c r="I73" i="7"/>
  <c r="I74" i="7"/>
  <c r="I75" i="7"/>
  <c r="I76" i="7"/>
  <c r="I77" i="7"/>
  <c r="I78" i="7"/>
  <c r="I79" i="7"/>
  <c r="I80" i="7"/>
  <c r="I81" i="7"/>
  <c r="I84" i="7"/>
  <c r="I86" i="7"/>
  <c r="I87" i="7"/>
  <c r="I88" i="7"/>
  <c r="I89" i="7"/>
  <c r="I90" i="7"/>
  <c r="I92" i="7"/>
  <c r="I95" i="7"/>
  <c r="I96" i="7"/>
  <c r="I98" i="7"/>
  <c r="I99" i="7"/>
  <c r="I100" i="7"/>
  <c r="I101" i="7"/>
  <c r="I103" i="7"/>
  <c r="I104" i="7"/>
  <c r="I107" i="7"/>
  <c r="I110" i="7"/>
  <c r="I111" i="7"/>
  <c r="J3" i="7"/>
  <c r="J4" i="7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40" i="7"/>
  <c r="J41" i="7"/>
  <c r="J43" i="7"/>
  <c r="J44" i="7"/>
  <c r="J45" i="7"/>
  <c r="J46" i="7"/>
  <c r="J47" i="7"/>
  <c r="J48" i="7"/>
  <c r="J49" i="7"/>
  <c r="J50" i="7"/>
  <c r="J52" i="7"/>
  <c r="J54" i="7"/>
  <c r="J55" i="7"/>
  <c r="J56" i="7"/>
  <c r="J57" i="7"/>
  <c r="J58" i="7"/>
  <c r="J59" i="7"/>
  <c r="J60" i="7"/>
  <c r="J61" i="7"/>
  <c r="J63" i="7"/>
  <c r="J64" i="7"/>
  <c r="J65" i="7"/>
  <c r="J66" i="7"/>
  <c r="J67" i="7"/>
  <c r="J68" i="7"/>
  <c r="J69" i="7"/>
  <c r="J70" i="7"/>
  <c r="J71" i="7"/>
  <c r="J72" i="7"/>
  <c r="J73" i="7"/>
  <c r="J74" i="7"/>
  <c r="J75" i="7"/>
  <c r="J76" i="7"/>
  <c r="J77" i="7"/>
  <c r="J78" i="7"/>
  <c r="J79" i="7"/>
  <c r="J80" i="7"/>
  <c r="J81" i="7"/>
  <c r="J82" i="7"/>
  <c r="J83" i="7"/>
  <c r="J84" i="7"/>
  <c r="J85" i="7"/>
  <c r="J86" i="7"/>
  <c r="J87" i="7"/>
  <c r="J88" i="7"/>
  <c r="J89" i="7"/>
  <c r="J90" i="7"/>
  <c r="J91" i="7"/>
  <c r="J92" i="7"/>
  <c r="J94" i="7"/>
  <c r="J95" i="7"/>
  <c r="J96" i="7"/>
  <c r="J97" i="7"/>
  <c r="J98" i="7"/>
  <c r="J99" i="7"/>
  <c r="J100" i="7"/>
  <c r="J101" i="7"/>
  <c r="J102" i="7"/>
  <c r="J103" i="7"/>
  <c r="J104" i="7"/>
  <c r="J105" i="7"/>
  <c r="J106" i="7"/>
  <c r="J107" i="7"/>
  <c r="J109" i="7"/>
  <c r="J110" i="7"/>
  <c r="J111" i="7"/>
  <c r="J2" i="7"/>
  <c r="U3" i="7"/>
  <c r="U4" i="7"/>
  <c r="U5" i="7"/>
  <c r="U6" i="7"/>
  <c r="U7" i="7"/>
  <c r="U8" i="7"/>
  <c r="U9" i="7"/>
  <c r="U10" i="7"/>
  <c r="U11" i="7"/>
  <c r="U12" i="7"/>
  <c r="U13" i="7"/>
  <c r="U14" i="7"/>
  <c r="U15" i="7"/>
  <c r="U16" i="7"/>
  <c r="U17" i="7"/>
  <c r="U18" i="7"/>
  <c r="U19" i="7"/>
  <c r="U20" i="7"/>
  <c r="U21" i="7"/>
  <c r="U22" i="7"/>
  <c r="U23" i="7"/>
  <c r="U24" i="7"/>
  <c r="U25" i="7"/>
  <c r="U26" i="7"/>
  <c r="U27" i="7"/>
  <c r="U28" i="7"/>
  <c r="U29" i="7"/>
  <c r="U30" i="7"/>
  <c r="U31" i="7"/>
  <c r="U32" i="7"/>
  <c r="U33" i="7"/>
  <c r="U34" i="7"/>
  <c r="U35" i="7"/>
  <c r="U36" i="7"/>
  <c r="U37" i="7"/>
  <c r="U38" i="7"/>
  <c r="U40" i="7"/>
  <c r="U41" i="7"/>
  <c r="U43" i="7"/>
  <c r="U44" i="7"/>
  <c r="U45" i="7"/>
  <c r="U46" i="7"/>
  <c r="U47" i="7"/>
  <c r="U48" i="7"/>
  <c r="U49" i="7"/>
  <c r="U50" i="7"/>
  <c r="U52" i="7"/>
  <c r="U54" i="7"/>
  <c r="U55" i="7"/>
  <c r="U56" i="7"/>
  <c r="U57" i="7"/>
  <c r="U58" i="7"/>
  <c r="U59" i="7"/>
  <c r="U60" i="7"/>
  <c r="U61" i="7"/>
  <c r="U63" i="7"/>
  <c r="U64" i="7"/>
  <c r="U65" i="7"/>
  <c r="U66" i="7"/>
  <c r="U67" i="7"/>
  <c r="U68" i="7"/>
  <c r="U69" i="7"/>
  <c r="U70" i="7"/>
  <c r="U71" i="7"/>
  <c r="U72" i="7"/>
  <c r="U73" i="7"/>
  <c r="U74" i="7"/>
  <c r="U75" i="7"/>
  <c r="U76" i="7"/>
  <c r="U77" i="7"/>
  <c r="U78" i="7"/>
  <c r="U79" i="7"/>
  <c r="U80" i="7"/>
  <c r="U81" i="7"/>
  <c r="U82" i="7"/>
  <c r="U83" i="7"/>
  <c r="U84" i="7"/>
  <c r="U85" i="7"/>
  <c r="U86" i="7"/>
  <c r="U87" i="7"/>
  <c r="U88" i="7"/>
  <c r="U89" i="7"/>
  <c r="U90" i="7"/>
  <c r="U91" i="7"/>
  <c r="U92" i="7"/>
  <c r="U94" i="7"/>
  <c r="U95" i="7"/>
  <c r="U96" i="7"/>
  <c r="U97" i="7"/>
  <c r="U98" i="7"/>
  <c r="U99" i="7"/>
  <c r="U100" i="7"/>
  <c r="U101" i="7"/>
  <c r="U102" i="7"/>
  <c r="U103" i="7"/>
  <c r="U104" i="7"/>
  <c r="U105" i="7"/>
  <c r="U106" i="7"/>
  <c r="U107" i="7"/>
  <c r="U109" i="7"/>
  <c r="U110" i="7"/>
  <c r="U111" i="7"/>
  <c r="U2" i="7"/>
  <c r="T3" i="7"/>
  <c r="T4" i="7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40" i="7"/>
  <c r="T41" i="7"/>
  <c r="T43" i="7"/>
  <c r="T44" i="7"/>
  <c r="T45" i="7"/>
  <c r="T46" i="7"/>
  <c r="T47" i="7"/>
  <c r="T48" i="7"/>
  <c r="T49" i="7"/>
  <c r="T50" i="7"/>
  <c r="T52" i="7"/>
  <c r="T54" i="7"/>
  <c r="T55" i="7"/>
  <c r="T56" i="7"/>
  <c r="T57" i="7"/>
  <c r="T58" i="7"/>
  <c r="T59" i="7"/>
  <c r="T60" i="7"/>
  <c r="T61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9" i="7"/>
  <c r="T110" i="7"/>
  <c r="T111" i="7"/>
  <c r="T2" i="7"/>
  <c r="D2" i="12"/>
  <c r="B3" i="12"/>
  <c r="C3" i="12"/>
  <c r="D3" i="12"/>
  <c r="E3" i="12"/>
  <c r="F3" i="12"/>
  <c r="B4" i="12"/>
  <c r="C4" i="12"/>
  <c r="D4" i="12"/>
  <c r="E4" i="12"/>
  <c r="F4" i="12"/>
  <c r="B5" i="12"/>
  <c r="C5" i="12"/>
  <c r="D5" i="12"/>
  <c r="E5" i="12"/>
  <c r="F5" i="12"/>
  <c r="B6" i="12"/>
  <c r="C6" i="12"/>
  <c r="D6" i="12"/>
  <c r="E6" i="12"/>
  <c r="F6" i="12"/>
  <c r="B7" i="12"/>
  <c r="C7" i="12"/>
  <c r="D7" i="12"/>
  <c r="E7" i="12"/>
  <c r="F7" i="12"/>
  <c r="B8" i="12"/>
  <c r="C8" i="12"/>
  <c r="D8" i="12"/>
  <c r="E8" i="12"/>
  <c r="F8" i="12"/>
  <c r="B9" i="12"/>
  <c r="C9" i="12"/>
  <c r="D9" i="12"/>
  <c r="E9" i="12"/>
  <c r="F9" i="12"/>
  <c r="B10" i="12"/>
  <c r="C10" i="12"/>
  <c r="D10" i="12"/>
  <c r="E10" i="12"/>
  <c r="F10" i="12"/>
  <c r="B11" i="12"/>
  <c r="C11" i="12"/>
  <c r="D11" i="12"/>
  <c r="E11" i="12"/>
  <c r="F11" i="12"/>
  <c r="B12" i="12"/>
  <c r="C12" i="12"/>
  <c r="D12" i="12"/>
  <c r="E12" i="12"/>
  <c r="F12" i="12"/>
  <c r="B13" i="12"/>
  <c r="C13" i="12"/>
  <c r="D13" i="12"/>
  <c r="E13" i="12"/>
  <c r="F13" i="12"/>
  <c r="B14" i="12"/>
  <c r="C14" i="12"/>
  <c r="D14" i="12"/>
  <c r="E14" i="12"/>
  <c r="F14" i="12"/>
  <c r="B15" i="12"/>
  <c r="C15" i="12"/>
  <c r="D15" i="12"/>
  <c r="E15" i="12"/>
  <c r="F15" i="12"/>
  <c r="B16" i="12"/>
  <c r="C16" i="12"/>
  <c r="D16" i="12"/>
  <c r="E16" i="12"/>
  <c r="F16" i="12"/>
  <c r="B17" i="12"/>
  <c r="C17" i="12"/>
  <c r="D17" i="12"/>
  <c r="E17" i="12"/>
  <c r="F17" i="12"/>
  <c r="B18" i="12"/>
  <c r="C18" i="12"/>
  <c r="D18" i="12"/>
  <c r="E18" i="12"/>
  <c r="F18" i="12"/>
  <c r="B19" i="12"/>
  <c r="C19" i="12"/>
  <c r="D19" i="12"/>
  <c r="E19" i="12"/>
  <c r="F19" i="12"/>
  <c r="B20" i="12"/>
  <c r="C20" i="12"/>
  <c r="D20" i="12"/>
  <c r="E20" i="12"/>
  <c r="F20" i="12"/>
  <c r="B21" i="12"/>
  <c r="C21" i="12"/>
  <c r="D21" i="12"/>
  <c r="E21" i="12"/>
  <c r="F21" i="12"/>
  <c r="B22" i="12"/>
  <c r="C22" i="12"/>
  <c r="D22" i="12"/>
  <c r="E22" i="12"/>
  <c r="F22" i="12"/>
  <c r="B23" i="12"/>
  <c r="C23" i="12"/>
  <c r="D23" i="12"/>
  <c r="E23" i="12"/>
  <c r="F23" i="12"/>
  <c r="B24" i="12"/>
  <c r="C24" i="12"/>
  <c r="D24" i="12"/>
  <c r="E24" i="12"/>
  <c r="F24" i="12"/>
  <c r="B25" i="12"/>
  <c r="C25" i="12"/>
  <c r="D25" i="12"/>
  <c r="E25" i="12"/>
  <c r="F25" i="12"/>
  <c r="B26" i="12"/>
  <c r="C26" i="12"/>
  <c r="D26" i="12"/>
  <c r="E26" i="12"/>
  <c r="F26" i="12"/>
  <c r="B27" i="12"/>
  <c r="C27" i="12"/>
  <c r="D27" i="12"/>
  <c r="E27" i="12"/>
  <c r="F27" i="12"/>
  <c r="B28" i="12"/>
  <c r="C28" i="12"/>
  <c r="D28" i="12"/>
  <c r="E28" i="12"/>
  <c r="F28" i="12"/>
  <c r="B29" i="12"/>
  <c r="C29" i="12"/>
  <c r="D29" i="12"/>
  <c r="E29" i="12"/>
  <c r="F29" i="12"/>
  <c r="B30" i="12"/>
  <c r="C30" i="12"/>
  <c r="D30" i="12"/>
  <c r="E30" i="12"/>
  <c r="F30" i="12"/>
  <c r="B31" i="12"/>
  <c r="C31" i="12"/>
  <c r="D31" i="12"/>
  <c r="E31" i="12"/>
  <c r="F31" i="12"/>
  <c r="B32" i="12"/>
  <c r="C32" i="12"/>
  <c r="D32" i="12"/>
  <c r="E32" i="12"/>
  <c r="F32" i="12"/>
  <c r="B33" i="12"/>
  <c r="C33" i="12"/>
  <c r="D33" i="12"/>
  <c r="E33" i="12"/>
  <c r="F33" i="12"/>
  <c r="B34" i="12"/>
  <c r="C34" i="12"/>
  <c r="D34" i="12"/>
  <c r="E34" i="12"/>
  <c r="F34" i="12"/>
  <c r="B35" i="12"/>
  <c r="C35" i="12"/>
  <c r="D35" i="12"/>
  <c r="E35" i="12"/>
  <c r="F35" i="12"/>
  <c r="B36" i="12"/>
  <c r="C36" i="12"/>
  <c r="D36" i="12"/>
  <c r="E36" i="12"/>
  <c r="F36" i="12"/>
  <c r="B37" i="12"/>
  <c r="C37" i="12"/>
  <c r="D37" i="12"/>
  <c r="E37" i="12"/>
  <c r="F37" i="12"/>
  <c r="B38" i="12"/>
  <c r="C38" i="12"/>
  <c r="D38" i="12"/>
  <c r="E38" i="12"/>
  <c r="F38" i="12"/>
  <c r="B40" i="12"/>
  <c r="C40" i="12"/>
  <c r="D40" i="12"/>
  <c r="E40" i="12"/>
  <c r="F40" i="12"/>
  <c r="B41" i="12"/>
  <c r="C41" i="12"/>
  <c r="D41" i="12"/>
  <c r="E41" i="12"/>
  <c r="F41" i="12"/>
  <c r="B43" i="12"/>
  <c r="C43" i="12"/>
  <c r="D43" i="12"/>
  <c r="E43" i="12"/>
  <c r="F43" i="12"/>
  <c r="B44" i="12"/>
  <c r="C44" i="12"/>
  <c r="D44" i="12"/>
  <c r="E44" i="12"/>
  <c r="F44" i="12"/>
  <c r="B45" i="12"/>
  <c r="C45" i="12"/>
  <c r="D45" i="12"/>
  <c r="E45" i="12"/>
  <c r="F45" i="12"/>
  <c r="B46" i="12"/>
  <c r="C46" i="12"/>
  <c r="D46" i="12"/>
  <c r="E46" i="12"/>
  <c r="F46" i="12"/>
  <c r="B47" i="12"/>
  <c r="C47" i="12"/>
  <c r="D47" i="12"/>
  <c r="E47" i="12"/>
  <c r="F47" i="12"/>
  <c r="B48" i="12"/>
  <c r="C48" i="12"/>
  <c r="D48" i="12"/>
  <c r="E48" i="12"/>
  <c r="F48" i="12"/>
  <c r="B49" i="12"/>
  <c r="C49" i="12"/>
  <c r="D49" i="12"/>
  <c r="E49" i="12"/>
  <c r="F49" i="12"/>
  <c r="B50" i="12"/>
  <c r="C50" i="12"/>
  <c r="D50" i="12"/>
  <c r="E50" i="12"/>
  <c r="F50" i="12"/>
  <c r="B52" i="12"/>
  <c r="C52" i="12"/>
  <c r="D52" i="12"/>
  <c r="E52" i="12"/>
  <c r="F52" i="12"/>
  <c r="B54" i="12"/>
  <c r="C54" i="12"/>
  <c r="D54" i="12"/>
  <c r="E54" i="12"/>
  <c r="F54" i="12"/>
  <c r="B55" i="12"/>
  <c r="C55" i="12"/>
  <c r="D55" i="12"/>
  <c r="E55" i="12"/>
  <c r="F55" i="12"/>
  <c r="B56" i="12"/>
  <c r="C56" i="12"/>
  <c r="D56" i="12"/>
  <c r="E56" i="12"/>
  <c r="F56" i="12"/>
  <c r="B57" i="12"/>
  <c r="C57" i="12"/>
  <c r="D57" i="12"/>
  <c r="E57" i="12"/>
  <c r="F57" i="12"/>
  <c r="B58" i="12"/>
  <c r="C58" i="12"/>
  <c r="D58" i="12"/>
  <c r="E58" i="12"/>
  <c r="F58" i="12"/>
  <c r="B59" i="12"/>
  <c r="C59" i="12"/>
  <c r="D59" i="12"/>
  <c r="E59" i="12"/>
  <c r="F59" i="12"/>
  <c r="B60" i="12"/>
  <c r="C60" i="12"/>
  <c r="D60" i="12"/>
  <c r="E60" i="12"/>
  <c r="F60" i="12"/>
  <c r="B61" i="12"/>
  <c r="C61" i="12"/>
  <c r="D61" i="12"/>
  <c r="E61" i="12"/>
  <c r="F61" i="12"/>
  <c r="B63" i="12"/>
  <c r="C63" i="12"/>
  <c r="D63" i="12"/>
  <c r="E63" i="12"/>
  <c r="F63" i="12"/>
  <c r="B64" i="12"/>
  <c r="C64" i="12"/>
  <c r="D64" i="12"/>
  <c r="E64" i="12"/>
  <c r="F64" i="12"/>
  <c r="B65" i="12"/>
  <c r="C65" i="12"/>
  <c r="D65" i="12"/>
  <c r="E65" i="12"/>
  <c r="F65" i="12"/>
  <c r="B66" i="12"/>
  <c r="C66" i="12"/>
  <c r="D66" i="12"/>
  <c r="E66" i="12"/>
  <c r="F66" i="12"/>
  <c r="B67" i="12"/>
  <c r="C67" i="12"/>
  <c r="D67" i="12"/>
  <c r="E67" i="12"/>
  <c r="F67" i="12"/>
  <c r="B68" i="12"/>
  <c r="C68" i="12"/>
  <c r="D68" i="12"/>
  <c r="E68" i="12"/>
  <c r="F68" i="12"/>
  <c r="B69" i="12"/>
  <c r="C69" i="12"/>
  <c r="D69" i="12"/>
  <c r="E69" i="12"/>
  <c r="F69" i="12"/>
  <c r="B70" i="12"/>
  <c r="C70" i="12"/>
  <c r="D70" i="12"/>
  <c r="E70" i="12"/>
  <c r="F70" i="12"/>
  <c r="B71" i="12"/>
  <c r="C71" i="12"/>
  <c r="D71" i="12"/>
  <c r="E71" i="12"/>
  <c r="F71" i="12"/>
  <c r="B72" i="12"/>
  <c r="C72" i="12"/>
  <c r="D72" i="12"/>
  <c r="E72" i="12"/>
  <c r="F72" i="12"/>
  <c r="B73" i="12"/>
  <c r="C73" i="12"/>
  <c r="D73" i="12"/>
  <c r="E73" i="12"/>
  <c r="F73" i="12"/>
  <c r="B74" i="12"/>
  <c r="C74" i="12"/>
  <c r="D74" i="12"/>
  <c r="E74" i="12"/>
  <c r="F74" i="12"/>
  <c r="B75" i="12"/>
  <c r="C75" i="12"/>
  <c r="D75" i="12"/>
  <c r="E75" i="12"/>
  <c r="F75" i="12"/>
  <c r="B76" i="12"/>
  <c r="C76" i="12"/>
  <c r="D76" i="12"/>
  <c r="E76" i="12"/>
  <c r="F76" i="12"/>
  <c r="B77" i="12"/>
  <c r="C77" i="12"/>
  <c r="D77" i="12"/>
  <c r="E77" i="12"/>
  <c r="F77" i="12"/>
  <c r="B78" i="12"/>
  <c r="C78" i="12"/>
  <c r="D78" i="12"/>
  <c r="E78" i="12"/>
  <c r="F78" i="12"/>
  <c r="B79" i="12"/>
  <c r="C79" i="12"/>
  <c r="D79" i="12"/>
  <c r="E79" i="12"/>
  <c r="F79" i="12"/>
  <c r="B80" i="12"/>
  <c r="C80" i="12"/>
  <c r="D80" i="12"/>
  <c r="E80" i="12"/>
  <c r="F80" i="12"/>
  <c r="B81" i="12"/>
  <c r="C81" i="12"/>
  <c r="D81" i="12"/>
  <c r="E81" i="12"/>
  <c r="F81" i="12"/>
  <c r="B82" i="12"/>
  <c r="C82" i="12"/>
  <c r="D82" i="12"/>
  <c r="E82" i="12"/>
  <c r="F82" i="12"/>
  <c r="B83" i="12"/>
  <c r="C83" i="12"/>
  <c r="D83" i="12"/>
  <c r="E83" i="12"/>
  <c r="F83" i="12"/>
  <c r="B84" i="12"/>
  <c r="C84" i="12"/>
  <c r="D84" i="12"/>
  <c r="E84" i="12"/>
  <c r="F84" i="12"/>
  <c r="B85" i="12"/>
  <c r="C85" i="12"/>
  <c r="D85" i="12"/>
  <c r="E85" i="12"/>
  <c r="F85" i="12"/>
  <c r="B86" i="12"/>
  <c r="C86" i="12"/>
  <c r="D86" i="12"/>
  <c r="E86" i="12"/>
  <c r="F86" i="12"/>
  <c r="B87" i="12"/>
  <c r="C87" i="12"/>
  <c r="D87" i="12"/>
  <c r="E87" i="12"/>
  <c r="F87" i="12"/>
  <c r="B88" i="12"/>
  <c r="C88" i="12"/>
  <c r="D88" i="12"/>
  <c r="E88" i="12"/>
  <c r="F88" i="12"/>
  <c r="B89" i="12"/>
  <c r="C89" i="12"/>
  <c r="D89" i="12"/>
  <c r="E89" i="12"/>
  <c r="F89" i="12"/>
  <c r="B90" i="12"/>
  <c r="C90" i="12"/>
  <c r="D90" i="12"/>
  <c r="E90" i="12"/>
  <c r="F90" i="12"/>
  <c r="B91" i="12"/>
  <c r="C91" i="12"/>
  <c r="D91" i="12"/>
  <c r="E91" i="12"/>
  <c r="F91" i="12"/>
  <c r="B92" i="12"/>
  <c r="C92" i="12"/>
  <c r="D92" i="12"/>
  <c r="E92" i="12"/>
  <c r="F92" i="12"/>
  <c r="B94" i="12"/>
  <c r="C94" i="12"/>
  <c r="D94" i="12"/>
  <c r="E94" i="12"/>
  <c r="F94" i="12"/>
  <c r="B95" i="12"/>
  <c r="C95" i="12"/>
  <c r="D95" i="12"/>
  <c r="E95" i="12"/>
  <c r="F95" i="12"/>
  <c r="B96" i="12"/>
  <c r="C96" i="12"/>
  <c r="D96" i="12"/>
  <c r="E96" i="12"/>
  <c r="F96" i="12"/>
  <c r="B97" i="12"/>
  <c r="C97" i="12"/>
  <c r="D97" i="12"/>
  <c r="E97" i="12"/>
  <c r="F97" i="12"/>
  <c r="B98" i="12"/>
  <c r="C98" i="12"/>
  <c r="D98" i="12"/>
  <c r="E98" i="12"/>
  <c r="F98" i="12"/>
  <c r="B99" i="12"/>
  <c r="C99" i="12"/>
  <c r="D99" i="12"/>
  <c r="E99" i="12"/>
  <c r="F99" i="12"/>
  <c r="B100" i="12"/>
  <c r="C100" i="12"/>
  <c r="D100" i="12"/>
  <c r="E100" i="12"/>
  <c r="F100" i="12"/>
  <c r="B101" i="12"/>
  <c r="C101" i="12"/>
  <c r="D101" i="12"/>
  <c r="E101" i="12"/>
  <c r="F101" i="12"/>
  <c r="B102" i="12"/>
  <c r="C102" i="12"/>
  <c r="D102" i="12"/>
  <c r="E102" i="12"/>
  <c r="F102" i="12"/>
  <c r="B103" i="12"/>
  <c r="C103" i="12"/>
  <c r="D103" i="12"/>
  <c r="E103" i="12"/>
  <c r="F103" i="12"/>
  <c r="B104" i="12"/>
  <c r="C104" i="12"/>
  <c r="D104" i="12"/>
  <c r="E104" i="12"/>
  <c r="F104" i="12"/>
  <c r="B105" i="12"/>
  <c r="C105" i="12"/>
  <c r="D105" i="12"/>
  <c r="E105" i="12"/>
  <c r="F105" i="12"/>
  <c r="B106" i="12"/>
  <c r="C106" i="12"/>
  <c r="D106" i="12"/>
  <c r="E106" i="12"/>
  <c r="F106" i="12"/>
  <c r="B107" i="12"/>
  <c r="C107" i="12"/>
  <c r="D107" i="12"/>
  <c r="E107" i="12"/>
  <c r="F107" i="12"/>
  <c r="B109" i="12"/>
  <c r="C109" i="12"/>
  <c r="D109" i="12"/>
  <c r="E109" i="12"/>
  <c r="F109" i="12"/>
  <c r="B110" i="12"/>
  <c r="C110" i="12"/>
  <c r="D110" i="12"/>
  <c r="E110" i="12"/>
  <c r="F110" i="12"/>
  <c r="B111" i="12"/>
  <c r="C111" i="12"/>
  <c r="D111" i="12"/>
  <c r="E111" i="12"/>
  <c r="F111" i="12"/>
  <c r="C2" i="12"/>
  <c r="E2" i="12"/>
  <c r="F2" i="12"/>
  <c r="B2" i="12"/>
  <c r="B3" i="11"/>
  <c r="C3" i="11"/>
  <c r="D3" i="11"/>
  <c r="E3" i="11"/>
  <c r="F3" i="11"/>
  <c r="B4" i="11"/>
  <c r="C4" i="11"/>
  <c r="D4" i="11"/>
  <c r="E4" i="11"/>
  <c r="F4" i="11"/>
  <c r="B5" i="11"/>
  <c r="C5" i="11"/>
  <c r="D5" i="11"/>
  <c r="E5" i="11"/>
  <c r="F5" i="11"/>
  <c r="B6" i="11"/>
  <c r="C6" i="11"/>
  <c r="D6" i="11"/>
  <c r="E6" i="11"/>
  <c r="F6" i="11"/>
  <c r="B7" i="11"/>
  <c r="C7" i="11"/>
  <c r="D7" i="11"/>
  <c r="E7" i="11"/>
  <c r="F7" i="11"/>
  <c r="B8" i="11"/>
  <c r="C8" i="11"/>
  <c r="D8" i="11"/>
  <c r="E8" i="11"/>
  <c r="F8" i="11"/>
  <c r="B9" i="11"/>
  <c r="C9" i="11"/>
  <c r="D9" i="11"/>
  <c r="E9" i="11"/>
  <c r="F9" i="11"/>
  <c r="B10" i="11"/>
  <c r="C10" i="11"/>
  <c r="D10" i="11"/>
  <c r="E10" i="11"/>
  <c r="F10" i="11"/>
  <c r="B11" i="11"/>
  <c r="C11" i="11"/>
  <c r="D11" i="11"/>
  <c r="E11" i="11"/>
  <c r="F11" i="11"/>
  <c r="B12" i="11"/>
  <c r="C12" i="11"/>
  <c r="D12" i="11"/>
  <c r="E12" i="11"/>
  <c r="F12" i="11"/>
  <c r="B13" i="11"/>
  <c r="C13" i="11"/>
  <c r="D13" i="11"/>
  <c r="E13" i="11"/>
  <c r="F13" i="11"/>
  <c r="B14" i="11"/>
  <c r="C14" i="11"/>
  <c r="D14" i="11"/>
  <c r="E14" i="11"/>
  <c r="F14" i="11"/>
  <c r="B15" i="11"/>
  <c r="C15" i="11"/>
  <c r="D15" i="11"/>
  <c r="E15" i="11"/>
  <c r="F15" i="11"/>
  <c r="B16" i="11"/>
  <c r="C16" i="11"/>
  <c r="D16" i="11"/>
  <c r="E16" i="11"/>
  <c r="F16" i="11"/>
  <c r="B17" i="11"/>
  <c r="C17" i="11"/>
  <c r="D17" i="11"/>
  <c r="E17" i="11"/>
  <c r="F17" i="11"/>
  <c r="B18" i="11"/>
  <c r="C18" i="11"/>
  <c r="D18" i="11"/>
  <c r="E18" i="11"/>
  <c r="F18" i="11"/>
  <c r="B19" i="11"/>
  <c r="C19" i="11"/>
  <c r="D19" i="11"/>
  <c r="E19" i="11"/>
  <c r="F19" i="11"/>
  <c r="B20" i="11"/>
  <c r="C20" i="11"/>
  <c r="D20" i="11"/>
  <c r="E20" i="11"/>
  <c r="F20" i="11"/>
  <c r="B21" i="11"/>
  <c r="C21" i="11"/>
  <c r="D21" i="11"/>
  <c r="E21" i="11"/>
  <c r="F21" i="11"/>
  <c r="B22" i="11"/>
  <c r="C22" i="11"/>
  <c r="D22" i="11"/>
  <c r="E22" i="11"/>
  <c r="F22" i="11"/>
  <c r="B23" i="11"/>
  <c r="C23" i="11"/>
  <c r="D23" i="11"/>
  <c r="E23" i="11"/>
  <c r="F23" i="11"/>
  <c r="B24" i="11"/>
  <c r="C24" i="11"/>
  <c r="D24" i="11"/>
  <c r="E24" i="11"/>
  <c r="F24" i="11"/>
  <c r="B25" i="11"/>
  <c r="C25" i="11"/>
  <c r="D25" i="11"/>
  <c r="E25" i="11"/>
  <c r="F25" i="11"/>
  <c r="B26" i="11"/>
  <c r="C26" i="11"/>
  <c r="D26" i="11"/>
  <c r="E26" i="11"/>
  <c r="F26" i="11"/>
  <c r="B27" i="11"/>
  <c r="C27" i="11"/>
  <c r="D27" i="11"/>
  <c r="E27" i="11"/>
  <c r="F27" i="11"/>
  <c r="B28" i="11"/>
  <c r="C28" i="11"/>
  <c r="D28" i="11"/>
  <c r="E28" i="11"/>
  <c r="F28" i="11"/>
  <c r="B29" i="11"/>
  <c r="C29" i="11"/>
  <c r="D29" i="11"/>
  <c r="E29" i="11"/>
  <c r="F29" i="11"/>
  <c r="B30" i="11"/>
  <c r="C30" i="11"/>
  <c r="D30" i="11"/>
  <c r="E30" i="11"/>
  <c r="F30" i="11"/>
  <c r="B31" i="11"/>
  <c r="C31" i="11"/>
  <c r="D31" i="11"/>
  <c r="E31" i="11"/>
  <c r="F31" i="11"/>
  <c r="B32" i="11"/>
  <c r="C32" i="11"/>
  <c r="D32" i="11"/>
  <c r="E32" i="11"/>
  <c r="F32" i="11"/>
  <c r="B33" i="11"/>
  <c r="C33" i="11"/>
  <c r="D33" i="11"/>
  <c r="E33" i="11"/>
  <c r="F33" i="11"/>
  <c r="B34" i="11"/>
  <c r="C34" i="11"/>
  <c r="D34" i="11"/>
  <c r="E34" i="11"/>
  <c r="F34" i="11"/>
  <c r="B35" i="11"/>
  <c r="C35" i="11"/>
  <c r="D35" i="11"/>
  <c r="E35" i="11"/>
  <c r="F35" i="11"/>
  <c r="B36" i="11"/>
  <c r="C36" i="11"/>
  <c r="D36" i="11"/>
  <c r="E36" i="11"/>
  <c r="F36" i="11"/>
  <c r="B37" i="11"/>
  <c r="C37" i="11"/>
  <c r="D37" i="11"/>
  <c r="E37" i="11"/>
  <c r="F37" i="11"/>
  <c r="B38" i="11"/>
  <c r="C38" i="11"/>
  <c r="D38" i="11"/>
  <c r="E38" i="11"/>
  <c r="F38" i="11"/>
  <c r="B40" i="11"/>
  <c r="C40" i="11"/>
  <c r="D40" i="11"/>
  <c r="E40" i="11"/>
  <c r="F40" i="11"/>
  <c r="B41" i="11"/>
  <c r="C41" i="11"/>
  <c r="D41" i="11"/>
  <c r="E41" i="11"/>
  <c r="F41" i="11"/>
  <c r="B43" i="11"/>
  <c r="C43" i="11"/>
  <c r="D43" i="11"/>
  <c r="E43" i="11"/>
  <c r="F43" i="11"/>
  <c r="B44" i="11"/>
  <c r="C44" i="11"/>
  <c r="D44" i="11"/>
  <c r="E44" i="11"/>
  <c r="F44" i="11"/>
  <c r="B45" i="11"/>
  <c r="C45" i="11"/>
  <c r="D45" i="11"/>
  <c r="E45" i="11"/>
  <c r="F45" i="11"/>
  <c r="B46" i="11"/>
  <c r="C46" i="11"/>
  <c r="D46" i="11"/>
  <c r="E46" i="11"/>
  <c r="F46" i="11"/>
  <c r="B47" i="11"/>
  <c r="C47" i="11"/>
  <c r="D47" i="11"/>
  <c r="E47" i="11"/>
  <c r="F47" i="11"/>
  <c r="B48" i="11"/>
  <c r="C48" i="11"/>
  <c r="D48" i="11"/>
  <c r="E48" i="11"/>
  <c r="F48" i="11"/>
  <c r="B49" i="11"/>
  <c r="C49" i="11"/>
  <c r="D49" i="11"/>
  <c r="E49" i="11"/>
  <c r="F49" i="11"/>
  <c r="B50" i="11"/>
  <c r="C50" i="11"/>
  <c r="D50" i="11"/>
  <c r="E50" i="11"/>
  <c r="F50" i="11"/>
  <c r="B52" i="11"/>
  <c r="C52" i="11"/>
  <c r="D52" i="11"/>
  <c r="E52" i="11"/>
  <c r="F52" i="11"/>
  <c r="B54" i="11"/>
  <c r="C54" i="11"/>
  <c r="D54" i="11"/>
  <c r="E54" i="11"/>
  <c r="F54" i="11"/>
  <c r="B55" i="11"/>
  <c r="C55" i="11"/>
  <c r="D55" i="11"/>
  <c r="E55" i="11"/>
  <c r="F55" i="11"/>
  <c r="B56" i="11"/>
  <c r="C56" i="11"/>
  <c r="D56" i="11"/>
  <c r="E56" i="11"/>
  <c r="F56" i="11"/>
  <c r="B57" i="11"/>
  <c r="C57" i="11"/>
  <c r="D57" i="11"/>
  <c r="E57" i="11"/>
  <c r="F57" i="11"/>
  <c r="B58" i="11"/>
  <c r="C58" i="11"/>
  <c r="D58" i="11"/>
  <c r="E58" i="11"/>
  <c r="F58" i="11"/>
  <c r="B59" i="11"/>
  <c r="C59" i="11"/>
  <c r="D59" i="11"/>
  <c r="E59" i="11"/>
  <c r="F59" i="11"/>
  <c r="B60" i="11"/>
  <c r="C60" i="11"/>
  <c r="D60" i="11"/>
  <c r="E60" i="11"/>
  <c r="F60" i="11"/>
  <c r="B61" i="11"/>
  <c r="C61" i="11"/>
  <c r="D61" i="11"/>
  <c r="E61" i="11"/>
  <c r="F61" i="11"/>
  <c r="B63" i="11"/>
  <c r="C63" i="11"/>
  <c r="D63" i="11"/>
  <c r="E63" i="11"/>
  <c r="F63" i="11"/>
  <c r="B64" i="11"/>
  <c r="C64" i="11"/>
  <c r="D64" i="11"/>
  <c r="E64" i="11"/>
  <c r="F64" i="11"/>
  <c r="B65" i="11"/>
  <c r="C65" i="11"/>
  <c r="D65" i="11"/>
  <c r="E65" i="11"/>
  <c r="F65" i="11"/>
  <c r="B66" i="11"/>
  <c r="C66" i="11"/>
  <c r="D66" i="11"/>
  <c r="E66" i="11"/>
  <c r="F66" i="11"/>
  <c r="B67" i="11"/>
  <c r="C67" i="11"/>
  <c r="D67" i="11"/>
  <c r="E67" i="11"/>
  <c r="F67" i="11"/>
  <c r="B68" i="11"/>
  <c r="C68" i="11"/>
  <c r="D68" i="11"/>
  <c r="E68" i="11"/>
  <c r="F68" i="11"/>
  <c r="B69" i="11"/>
  <c r="C69" i="11"/>
  <c r="D69" i="11"/>
  <c r="E69" i="11"/>
  <c r="F69" i="11"/>
  <c r="B70" i="11"/>
  <c r="C70" i="11"/>
  <c r="D70" i="11"/>
  <c r="E70" i="11"/>
  <c r="F70" i="11"/>
  <c r="B71" i="11"/>
  <c r="C71" i="11"/>
  <c r="D71" i="11"/>
  <c r="E71" i="11"/>
  <c r="F71" i="11"/>
  <c r="B72" i="11"/>
  <c r="C72" i="11"/>
  <c r="D72" i="11"/>
  <c r="E72" i="11"/>
  <c r="F72" i="11"/>
  <c r="B73" i="11"/>
  <c r="C73" i="11"/>
  <c r="D73" i="11"/>
  <c r="E73" i="11"/>
  <c r="F73" i="11"/>
  <c r="B74" i="11"/>
  <c r="C74" i="11"/>
  <c r="D74" i="11"/>
  <c r="E74" i="11"/>
  <c r="F74" i="11"/>
  <c r="B75" i="11"/>
  <c r="C75" i="11"/>
  <c r="D75" i="11"/>
  <c r="E75" i="11"/>
  <c r="F75" i="11"/>
  <c r="B76" i="11"/>
  <c r="C76" i="11"/>
  <c r="D76" i="11"/>
  <c r="E76" i="11"/>
  <c r="F76" i="11"/>
  <c r="B77" i="11"/>
  <c r="C77" i="11"/>
  <c r="D77" i="11"/>
  <c r="E77" i="11"/>
  <c r="F77" i="11"/>
  <c r="B78" i="11"/>
  <c r="C78" i="11"/>
  <c r="D78" i="11"/>
  <c r="E78" i="11"/>
  <c r="F78" i="11"/>
  <c r="B79" i="11"/>
  <c r="C79" i="11"/>
  <c r="D79" i="11"/>
  <c r="E79" i="11"/>
  <c r="F79" i="11"/>
  <c r="B80" i="11"/>
  <c r="C80" i="11"/>
  <c r="D80" i="11"/>
  <c r="E80" i="11"/>
  <c r="F80" i="11"/>
  <c r="B81" i="11"/>
  <c r="C81" i="11"/>
  <c r="D81" i="11"/>
  <c r="E81" i="11"/>
  <c r="F81" i="11"/>
  <c r="B82" i="11"/>
  <c r="C82" i="11"/>
  <c r="D82" i="11"/>
  <c r="E82" i="11"/>
  <c r="F82" i="11"/>
  <c r="B83" i="11"/>
  <c r="C83" i="11"/>
  <c r="D83" i="11"/>
  <c r="E83" i="11"/>
  <c r="F83" i="11"/>
  <c r="B84" i="11"/>
  <c r="C84" i="11"/>
  <c r="D84" i="11"/>
  <c r="E84" i="11"/>
  <c r="F84" i="11"/>
  <c r="B85" i="11"/>
  <c r="C85" i="11"/>
  <c r="D85" i="11"/>
  <c r="E85" i="11"/>
  <c r="F85" i="11"/>
  <c r="B86" i="11"/>
  <c r="C86" i="11"/>
  <c r="D86" i="11"/>
  <c r="E86" i="11"/>
  <c r="F86" i="11"/>
  <c r="B87" i="11"/>
  <c r="C87" i="11"/>
  <c r="D87" i="11"/>
  <c r="E87" i="11"/>
  <c r="F87" i="11"/>
  <c r="B88" i="11"/>
  <c r="C88" i="11"/>
  <c r="D88" i="11"/>
  <c r="E88" i="11"/>
  <c r="F88" i="11"/>
  <c r="B89" i="11"/>
  <c r="C89" i="11"/>
  <c r="D89" i="11"/>
  <c r="E89" i="11"/>
  <c r="F89" i="11"/>
  <c r="B90" i="11"/>
  <c r="C90" i="11"/>
  <c r="D90" i="11"/>
  <c r="E90" i="11"/>
  <c r="F90" i="11"/>
  <c r="B91" i="11"/>
  <c r="C91" i="11"/>
  <c r="D91" i="11"/>
  <c r="E91" i="11"/>
  <c r="F91" i="11"/>
  <c r="B92" i="11"/>
  <c r="C92" i="11"/>
  <c r="D92" i="11"/>
  <c r="E92" i="11"/>
  <c r="F92" i="11"/>
  <c r="B94" i="11"/>
  <c r="C94" i="11"/>
  <c r="D94" i="11"/>
  <c r="E94" i="11"/>
  <c r="F94" i="11"/>
  <c r="B95" i="11"/>
  <c r="C95" i="11"/>
  <c r="D95" i="11"/>
  <c r="E95" i="11"/>
  <c r="F95" i="11"/>
  <c r="B96" i="11"/>
  <c r="C96" i="11"/>
  <c r="D96" i="11"/>
  <c r="E96" i="11"/>
  <c r="F96" i="11"/>
  <c r="B97" i="11"/>
  <c r="C97" i="11"/>
  <c r="D97" i="11"/>
  <c r="E97" i="11"/>
  <c r="F97" i="11"/>
  <c r="B98" i="11"/>
  <c r="C98" i="11"/>
  <c r="D98" i="11"/>
  <c r="E98" i="11"/>
  <c r="F98" i="11"/>
  <c r="B99" i="11"/>
  <c r="C99" i="11"/>
  <c r="D99" i="11"/>
  <c r="E99" i="11"/>
  <c r="F99" i="11"/>
  <c r="B100" i="11"/>
  <c r="C100" i="11"/>
  <c r="D100" i="11"/>
  <c r="E100" i="11"/>
  <c r="F100" i="11"/>
  <c r="B101" i="11"/>
  <c r="C101" i="11"/>
  <c r="D101" i="11"/>
  <c r="E101" i="11"/>
  <c r="F101" i="11"/>
  <c r="B102" i="11"/>
  <c r="C102" i="11"/>
  <c r="D102" i="11"/>
  <c r="E102" i="11"/>
  <c r="F102" i="11"/>
  <c r="B103" i="11"/>
  <c r="C103" i="11"/>
  <c r="D103" i="11"/>
  <c r="E103" i="11"/>
  <c r="F103" i="11"/>
  <c r="B104" i="11"/>
  <c r="C104" i="11"/>
  <c r="D104" i="11"/>
  <c r="E104" i="11"/>
  <c r="F104" i="11"/>
  <c r="B105" i="11"/>
  <c r="C105" i="11"/>
  <c r="D105" i="11"/>
  <c r="E105" i="11"/>
  <c r="F105" i="11"/>
  <c r="B106" i="11"/>
  <c r="C106" i="11"/>
  <c r="D106" i="11"/>
  <c r="E106" i="11"/>
  <c r="F106" i="11"/>
  <c r="B107" i="11"/>
  <c r="C107" i="11"/>
  <c r="D107" i="11"/>
  <c r="E107" i="11"/>
  <c r="F107" i="11"/>
  <c r="B109" i="11"/>
  <c r="C109" i="11"/>
  <c r="D109" i="11"/>
  <c r="E109" i="11"/>
  <c r="F109" i="11"/>
  <c r="B110" i="11"/>
  <c r="C110" i="11"/>
  <c r="D110" i="11"/>
  <c r="E110" i="11"/>
  <c r="F110" i="11"/>
  <c r="B111" i="11"/>
  <c r="C111" i="11"/>
  <c r="D111" i="11"/>
  <c r="E111" i="11"/>
  <c r="F111" i="11"/>
  <c r="C2" i="11"/>
  <c r="D2" i="11"/>
  <c r="E2" i="11"/>
  <c r="F2" i="11"/>
  <c r="B2" i="11"/>
  <c r="B3" i="10"/>
  <c r="C3" i="10"/>
  <c r="D3" i="10"/>
  <c r="E3" i="10"/>
  <c r="F3" i="10"/>
  <c r="B4" i="10"/>
  <c r="C4" i="10"/>
  <c r="D4" i="10"/>
  <c r="E4" i="10"/>
  <c r="F4" i="10"/>
  <c r="B5" i="10"/>
  <c r="C5" i="10"/>
  <c r="D5" i="10"/>
  <c r="E5" i="10"/>
  <c r="F5" i="10"/>
  <c r="B6" i="10"/>
  <c r="C6" i="10"/>
  <c r="D6" i="10"/>
  <c r="E6" i="10"/>
  <c r="F6" i="10"/>
  <c r="B7" i="10"/>
  <c r="C7" i="10"/>
  <c r="D7" i="10"/>
  <c r="E7" i="10"/>
  <c r="F7" i="10"/>
  <c r="B8" i="10"/>
  <c r="C8" i="10"/>
  <c r="D8" i="10"/>
  <c r="E8" i="10"/>
  <c r="F8" i="10"/>
  <c r="B9" i="10"/>
  <c r="C9" i="10"/>
  <c r="D9" i="10"/>
  <c r="E9" i="10"/>
  <c r="F9" i="10"/>
  <c r="B10" i="10"/>
  <c r="C10" i="10"/>
  <c r="D10" i="10"/>
  <c r="E10" i="10"/>
  <c r="F10" i="10"/>
  <c r="B11" i="10"/>
  <c r="C11" i="10"/>
  <c r="D11" i="10"/>
  <c r="E11" i="10"/>
  <c r="F11" i="10"/>
  <c r="B12" i="10"/>
  <c r="C12" i="10"/>
  <c r="D12" i="10"/>
  <c r="E12" i="10"/>
  <c r="F12" i="10"/>
  <c r="B13" i="10"/>
  <c r="C13" i="10"/>
  <c r="D13" i="10"/>
  <c r="E13" i="10"/>
  <c r="F13" i="10"/>
  <c r="B14" i="10"/>
  <c r="C14" i="10"/>
  <c r="D14" i="10"/>
  <c r="E14" i="10"/>
  <c r="F14" i="10"/>
  <c r="B15" i="10"/>
  <c r="C15" i="10"/>
  <c r="D15" i="10"/>
  <c r="E15" i="10"/>
  <c r="F15" i="10"/>
  <c r="B16" i="10"/>
  <c r="C16" i="10"/>
  <c r="D16" i="10"/>
  <c r="E16" i="10"/>
  <c r="F16" i="10"/>
  <c r="B17" i="10"/>
  <c r="C17" i="10"/>
  <c r="D17" i="10"/>
  <c r="E17" i="10"/>
  <c r="F17" i="10"/>
  <c r="B18" i="10"/>
  <c r="C18" i="10"/>
  <c r="D18" i="10"/>
  <c r="E18" i="10"/>
  <c r="F18" i="10"/>
  <c r="B19" i="10"/>
  <c r="C19" i="10"/>
  <c r="D19" i="10"/>
  <c r="E19" i="10"/>
  <c r="F19" i="10"/>
  <c r="B20" i="10"/>
  <c r="C20" i="10"/>
  <c r="D20" i="10"/>
  <c r="E20" i="10"/>
  <c r="F20" i="10"/>
  <c r="B21" i="10"/>
  <c r="C21" i="10"/>
  <c r="D21" i="10"/>
  <c r="E21" i="10"/>
  <c r="F21" i="10"/>
  <c r="B22" i="10"/>
  <c r="C22" i="10"/>
  <c r="D22" i="10"/>
  <c r="E22" i="10"/>
  <c r="F22" i="10"/>
  <c r="B23" i="10"/>
  <c r="C23" i="10"/>
  <c r="D23" i="10"/>
  <c r="E23" i="10"/>
  <c r="F23" i="10"/>
  <c r="B24" i="10"/>
  <c r="C24" i="10"/>
  <c r="D24" i="10"/>
  <c r="E24" i="10"/>
  <c r="F24" i="10"/>
  <c r="B25" i="10"/>
  <c r="C25" i="10"/>
  <c r="D25" i="10"/>
  <c r="E25" i="10"/>
  <c r="F25" i="10"/>
  <c r="B26" i="10"/>
  <c r="C26" i="10"/>
  <c r="D26" i="10"/>
  <c r="E26" i="10"/>
  <c r="F26" i="10"/>
  <c r="B27" i="10"/>
  <c r="C27" i="10"/>
  <c r="D27" i="10"/>
  <c r="E27" i="10"/>
  <c r="F27" i="10"/>
  <c r="B28" i="10"/>
  <c r="C28" i="10"/>
  <c r="D28" i="10"/>
  <c r="E28" i="10"/>
  <c r="F28" i="10"/>
  <c r="B29" i="10"/>
  <c r="C29" i="10"/>
  <c r="D29" i="10"/>
  <c r="E29" i="10"/>
  <c r="F29" i="10"/>
  <c r="B30" i="10"/>
  <c r="C30" i="10"/>
  <c r="D30" i="10"/>
  <c r="E30" i="10"/>
  <c r="F30" i="10"/>
  <c r="B31" i="10"/>
  <c r="C31" i="10"/>
  <c r="D31" i="10"/>
  <c r="E31" i="10"/>
  <c r="F31" i="10"/>
  <c r="B32" i="10"/>
  <c r="C32" i="10"/>
  <c r="D32" i="10"/>
  <c r="E32" i="10"/>
  <c r="F32" i="10"/>
  <c r="B33" i="10"/>
  <c r="C33" i="10"/>
  <c r="D33" i="10"/>
  <c r="E33" i="10"/>
  <c r="F33" i="10"/>
  <c r="B34" i="10"/>
  <c r="C34" i="10"/>
  <c r="D34" i="10"/>
  <c r="E34" i="10"/>
  <c r="F34" i="10"/>
  <c r="B35" i="10"/>
  <c r="C35" i="10"/>
  <c r="D35" i="10"/>
  <c r="E35" i="10"/>
  <c r="F35" i="10"/>
  <c r="B36" i="10"/>
  <c r="C36" i="10"/>
  <c r="D36" i="10"/>
  <c r="E36" i="10"/>
  <c r="F36" i="10"/>
  <c r="B37" i="10"/>
  <c r="C37" i="10"/>
  <c r="D37" i="10"/>
  <c r="E37" i="10"/>
  <c r="F37" i="10"/>
  <c r="B38" i="10"/>
  <c r="C38" i="10"/>
  <c r="D38" i="10"/>
  <c r="E38" i="10"/>
  <c r="F38" i="10"/>
  <c r="B40" i="10"/>
  <c r="C40" i="10"/>
  <c r="D40" i="10"/>
  <c r="E40" i="10"/>
  <c r="F40" i="10"/>
  <c r="B41" i="10"/>
  <c r="C41" i="10"/>
  <c r="D41" i="10"/>
  <c r="E41" i="10"/>
  <c r="F41" i="10"/>
  <c r="B43" i="10"/>
  <c r="C43" i="10"/>
  <c r="D43" i="10"/>
  <c r="E43" i="10"/>
  <c r="F43" i="10"/>
  <c r="B44" i="10"/>
  <c r="C44" i="10"/>
  <c r="D44" i="10"/>
  <c r="E44" i="10"/>
  <c r="F44" i="10"/>
  <c r="B45" i="10"/>
  <c r="C45" i="10"/>
  <c r="D45" i="10"/>
  <c r="E45" i="10"/>
  <c r="F45" i="10"/>
  <c r="B46" i="10"/>
  <c r="C46" i="10"/>
  <c r="D46" i="10"/>
  <c r="E46" i="10"/>
  <c r="F46" i="10"/>
  <c r="B47" i="10"/>
  <c r="C47" i="10"/>
  <c r="D47" i="10"/>
  <c r="E47" i="10"/>
  <c r="F47" i="10"/>
  <c r="B48" i="10"/>
  <c r="C48" i="10"/>
  <c r="D48" i="10"/>
  <c r="E48" i="10"/>
  <c r="F48" i="10"/>
  <c r="B49" i="10"/>
  <c r="C49" i="10"/>
  <c r="D49" i="10"/>
  <c r="E49" i="10"/>
  <c r="F49" i="10"/>
  <c r="B50" i="10"/>
  <c r="C50" i="10"/>
  <c r="D50" i="10"/>
  <c r="E50" i="10"/>
  <c r="F50" i="10"/>
  <c r="B52" i="10"/>
  <c r="C52" i="10"/>
  <c r="D52" i="10"/>
  <c r="E52" i="10"/>
  <c r="F52" i="10"/>
  <c r="B54" i="10"/>
  <c r="C54" i="10"/>
  <c r="D54" i="10"/>
  <c r="E54" i="10"/>
  <c r="F54" i="10"/>
  <c r="B55" i="10"/>
  <c r="C55" i="10"/>
  <c r="D55" i="10"/>
  <c r="E55" i="10"/>
  <c r="F55" i="10"/>
  <c r="B56" i="10"/>
  <c r="C56" i="10"/>
  <c r="D56" i="10"/>
  <c r="E56" i="10"/>
  <c r="F56" i="10"/>
  <c r="B57" i="10"/>
  <c r="C57" i="10"/>
  <c r="D57" i="10"/>
  <c r="E57" i="10"/>
  <c r="F57" i="10"/>
  <c r="B58" i="10"/>
  <c r="C58" i="10"/>
  <c r="D58" i="10"/>
  <c r="E58" i="10"/>
  <c r="F58" i="10"/>
  <c r="B59" i="10"/>
  <c r="C59" i="10"/>
  <c r="D59" i="10"/>
  <c r="E59" i="10"/>
  <c r="F59" i="10"/>
  <c r="B60" i="10"/>
  <c r="C60" i="10"/>
  <c r="D60" i="10"/>
  <c r="E60" i="10"/>
  <c r="F60" i="10"/>
  <c r="B61" i="10"/>
  <c r="C61" i="10"/>
  <c r="D61" i="10"/>
  <c r="E61" i="10"/>
  <c r="F61" i="10"/>
  <c r="B63" i="10"/>
  <c r="C63" i="10"/>
  <c r="D63" i="10"/>
  <c r="E63" i="10"/>
  <c r="F63" i="10"/>
  <c r="B64" i="10"/>
  <c r="C64" i="10"/>
  <c r="D64" i="10"/>
  <c r="E64" i="10"/>
  <c r="F64" i="10"/>
  <c r="B65" i="10"/>
  <c r="C65" i="10"/>
  <c r="D65" i="10"/>
  <c r="E65" i="10"/>
  <c r="F65" i="10"/>
  <c r="B66" i="10"/>
  <c r="C66" i="10"/>
  <c r="D66" i="10"/>
  <c r="E66" i="10"/>
  <c r="F66" i="10"/>
  <c r="B67" i="10"/>
  <c r="C67" i="10"/>
  <c r="D67" i="10"/>
  <c r="E67" i="10"/>
  <c r="F67" i="10"/>
  <c r="B68" i="10"/>
  <c r="C68" i="10"/>
  <c r="D68" i="10"/>
  <c r="E68" i="10"/>
  <c r="F68" i="10"/>
  <c r="B69" i="10"/>
  <c r="C69" i="10"/>
  <c r="D69" i="10"/>
  <c r="E69" i="10"/>
  <c r="F69" i="10"/>
  <c r="B70" i="10"/>
  <c r="C70" i="10"/>
  <c r="D70" i="10"/>
  <c r="E70" i="10"/>
  <c r="F70" i="10"/>
  <c r="B71" i="10"/>
  <c r="C71" i="10"/>
  <c r="D71" i="10"/>
  <c r="E71" i="10"/>
  <c r="F71" i="10"/>
  <c r="B72" i="10"/>
  <c r="C72" i="10"/>
  <c r="D72" i="10"/>
  <c r="E72" i="10"/>
  <c r="F72" i="10"/>
  <c r="B73" i="10"/>
  <c r="C73" i="10"/>
  <c r="D73" i="10"/>
  <c r="E73" i="10"/>
  <c r="F73" i="10"/>
  <c r="B74" i="10"/>
  <c r="C74" i="10"/>
  <c r="D74" i="10"/>
  <c r="E74" i="10"/>
  <c r="F74" i="10"/>
  <c r="B75" i="10"/>
  <c r="C75" i="10"/>
  <c r="D75" i="10"/>
  <c r="E75" i="10"/>
  <c r="F75" i="10"/>
  <c r="B76" i="10"/>
  <c r="C76" i="10"/>
  <c r="D76" i="10"/>
  <c r="E76" i="10"/>
  <c r="F76" i="10"/>
  <c r="B77" i="10"/>
  <c r="C77" i="10"/>
  <c r="D77" i="10"/>
  <c r="E77" i="10"/>
  <c r="F77" i="10"/>
  <c r="B78" i="10"/>
  <c r="C78" i="10"/>
  <c r="D78" i="10"/>
  <c r="E78" i="10"/>
  <c r="F78" i="10"/>
  <c r="B79" i="10"/>
  <c r="C79" i="10"/>
  <c r="D79" i="10"/>
  <c r="E79" i="10"/>
  <c r="F79" i="10"/>
  <c r="B80" i="10"/>
  <c r="C80" i="10"/>
  <c r="D80" i="10"/>
  <c r="E80" i="10"/>
  <c r="F80" i="10"/>
  <c r="B81" i="10"/>
  <c r="C81" i="10"/>
  <c r="D81" i="10"/>
  <c r="E81" i="10"/>
  <c r="F81" i="10"/>
  <c r="B82" i="10"/>
  <c r="C82" i="10"/>
  <c r="D82" i="10"/>
  <c r="E82" i="10"/>
  <c r="F82" i="10"/>
  <c r="B83" i="10"/>
  <c r="C83" i="10"/>
  <c r="D83" i="10"/>
  <c r="E83" i="10"/>
  <c r="F83" i="10"/>
  <c r="B84" i="10"/>
  <c r="C84" i="10"/>
  <c r="D84" i="10"/>
  <c r="E84" i="10"/>
  <c r="F84" i="10"/>
  <c r="B85" i="10"/>
  <c r="C85" i="10"/>
  <c r="D85" i="10"/>
  <c r="E85" i="10"/>
  <c r="F85" i="10"/>
  <c r="B86" i="10"/>
  <c r="C86" i="10"/>
  <c r="D86" i="10"/>
  <c r="E86" i="10"/>
  <c r="F86" i="10"/>
  <c r="B87" i="10"/>
  <c r="C87" i="10"/>
  <c r="D87" i="10"/>
  <c r="E87" i="10"/>
  <c r="F87" i="10"/>
  <c r="B88" i="10"/>
  <c r="C88" i="10"/>
  <c r="D88" i="10"/>
  <c r="E88" i="10"/>
  <c r="F88" i="10"/>
  <c r="B89" i="10"/>
  <c r="C89" i="10"/>
  <c r="D89" i="10"/>
  <c r="E89" i="10"/>
  <c r="F89" i="10"/>
  <c r="B90" i="10"/>
  <c r="C90" i="10"/>
  <c r="D90" i="10"/>
  <c r="E90" i="10"/>
  <c r="F90" i="10"/>
  <c r="B91" i="10"/>
  <c r="C91" i="10"/>
  <c r="D91" i="10"/>
  <c r="E91" i="10"/>
  <c r="F91" i="10"/>
  <c r="B92" i="10"/>
  <c r="C92" i="10"/>
  <c r="D92" i="10"/>
  <c r="E92" i="10"/>
  <c r="F92" i="10"/>
  <c r="B94" i="10"/>
  <c r="C94" i="10"/>
  <c r="D94" i="10"/>
  <c r="E94" i="10"/>
  <c r="F94" i="10"/>
  <c r="B95" i="10"/>
  <c r="C95" i="10"/>
  <c r="D95" i="10"/>
  <c r="E95" i="10"/>
  <c r="F95" i="10"/>
  <c r="B96" i="10"/>
  <c r="C96" i="10"/>
  <c r="D96" i="10"/>
  <c r="E96" i="10"/>
  <c r="F96" i="10"/>
  <c r="B97" i="10"/>
  <c r="C97" i="10"/>
  <c r="D97" i="10"/>
  <c r="E97" i="10"/>
  <c r="F97" i="10"/>
  <c r="B98" i="10"/>
  <c r="C98" i="10"/>
  <c r="D98" i="10"/>
  <c r="E98" i="10"/>
  <c r="F98" i="10"/>
  <c r="B99" i="10"/>
  <c r="C99" i="10"/>
  <c r="D99" i="10"/>
  <c r="E99" i="10"/>
  <c r="F99" i="10"/>
  <c r="B100" i="10"/>
  <c r="C100" i="10"/>
  <c r="D100" i="10"/>
  <c r="E100" i="10"/>
  <c r="F100" i="10"/>
  <c r="B101" i="10"/>
  <c r="C101" i="10"/>
  <c r="D101" i="10"/>
  <c r="E101" i="10"/>
  <c r="F101" i="10"/>
  <c r="B102" i="10"/>
  <c r="C102" i="10"/>
  <c r="D102" i="10"/>
  <c r="E102" i="10"/>
  <c r="F102" i="10"/>
  <c r="B103" i="10"/>
  <c r="C103" i="10"/>
  <c r="D103" i="10"/>
  <c r="E103" i="10"/>
  <c r="F103" i="10"/>
  <c r="B104" i="10"/>
  <c r="C104" i="10"/>
  <c r="D104" i="10"/>
  <c r="E104" i="10"/>
  <c r="F104" i="10"/>
  <c r="B105" i="10"/>
  <c r="C105" i="10"/>
  <c r="D105" i="10"/>
  <c r="E105" i="10"/>
  <c r="F105" i="10"/>
  <c r="B106" i="10"/>
  <c r="C106" i="10"/>
  <c r="D106" i="10"/>
  <c r="E106" i="10"/>
  <c r="F106" i="10"/>
  <c r="B107" i="10"/>
  <c r="C107" i="10"/>
  <c r="D107" i="10"/>
  <c r="E107" i="10"/>
  <c r="F107" i="10"/>
  <c r="B109" i="10"/>
  <c r="C109" i="10"/>
  <c r="D109" i="10"/>
  <c r="E109" i="10"/>
  <c r="F109" i="10"/>
  <c r="B110" i="10"/>
  <c r="C110" i="10"/>
  <c r="D110" i="10"/>
  <c r="E110" i="10"/>
  <c r="F110" i="10"/>
  <c r="B111" i="10"/>
  <c r="C111" i="10"/>
  <c r="D111" i="10"/>
  <c r="E111" i="10"/>
  <c r="F111" i="10"/>
  <c r="B2" i="10"/>
  <c r="C2" i="10"/>
  <c r="D2" i="10"/>
  <c r="E2" i="10"/>
  <c r="F2" i="10"/>
  <c r="B3" i="8"/>
  <c r="C3" i="8"/>
  <c r="D3" i="8"/>
  <c r="E3" i="8"/>
  <c r="F3" i="8"/>
  <c r="B4" i="8"/>
  <c r="C4" i="8"/>
  <c r="D4" i="8"/>
  <c r="E4" i="8"/>
  <c r="F4" i="8"/>
  <c r="B5" i="8"/>
  <c r="C5" i="8"/>
  <c r="D5" i="8"/>
  <c r="E5" i="8"/>
  <c r="F5" i="8"/>
  <c r="B6" i="8"/>
  <c r="C6" i="8"/>
  <c r="D6" i="8"/>
  <c r="E6" i="8"/>
  <c r="F6" i="8"/>
  <c r="B7" i="8"/>
  <c r="C7" i="8"/>
  <c r="D7" i="8"/>
  <c r="E7" i="8"/>
  <c r="F7" i="8"/>
  <c r="B8" i="8"/>
  <c r="C8" i="8"/>
  <c r="D8" i="8"/>
  <c r="E8" i="8"/>
  <c r="F8" i="8"/>
  <c r="B9" i="8"/>
  <c r="C9" i="8"/>
  <c r="D9" i="8"/>
  <c r="E9" i="8"/>
  <c r="F9" i="8"/>
  <c r="B10" i="8"/>
  <c r="C10" i="8"/>
  <c r="D10" i="8"/>
  <c r="E10" i="8"/>
  <c r="F10" i="8"/>
  <c r="B11" i="8"/>
  <c r="C11" i="8"/>
  <c r="D11" i="8"/>
  <c r="E11" i="8"/>
  <c r="F11" i="8"/>
  <c r="B12" i="8"/>
  <c r="C12" i="8"/>
  <c r="D12" i="8"/>
  <c r="E12" i="8"/>
  <c r="F12" i="8"/>
  <c r="B13" i="8"/>
  <c r="C13" i="8"/>
  <c r="D13" i="8"/>
  <c r="E13" i="8"/>
  <c r="F13" i="8"/>
  <c r="B14" i="8"/>
  <c r="C14" i="8"/>
  <c r="D14" i="8"/>
  <c r="E14" i="8"/>
  <c r="F14" i="8"/>
  <c r="B15" i="8"/>
  <c r="C15" i="8"/>
  <c r="D15" i="8"/>
  <c r="E15" i="8"/>
  <c r="F15" i="8"/>
  <c r="B16" i="8"/>
  <c r="C16" i="8"/>
  <c r="D16" i="8"/>
  <c r="E16" i="8"/>
  <c r="F16" i="8"/>
  <c r="B17" i="8"/>
  <c r="C17" i="8"/>
  <c r="D17" i="8"/>
  <c r="E17" i="8"/>
  <c r="F17" i="8"/>
  <c r="B18" i="8"/>
  <c r="C18" i="8"/>
  <c r="D18" i="8"/>
  <c r="E18" i="8"/>
  <c r="F18" i="8"/>
  <c r="B19" i="8"/>
  <c r="C19" i="8"/>
  <c r="D19" i="8"/>
  <c r="E19" i="8"/>
  <c r="F19" i="8"/>
  <c r="B20" i="8"/>
  <c r="C20" i="8"/>
  <c r="D20" i="8"/>
  <c r="E20" i="8"/>
  <c r="F20" i="8"/>
  <c r="B21" i="8"/>
  <c r="C21" i="8"/>
  <c r="D21" i="8"/>
  <c r="E21" i="8"/>
  <c r="F21" i="8"/>
  <c r="B22" i="8"/>
  <c r="C22" i="8"/>
  <c r="D22" i="8"/>
  <c r="E22" i="8"/>
  <c r="F22" i="8"/>
  <c r="B23" i="8"/>
  <c r="C23" i="8"/>
  <c r="D23" i="8"/>
  <c r="E23" i="8"/>
  <c r="F23" i="8"/>
  <c r="B24" i="8"/>
  <c r="C24" i="8"/>
  <c r="D24" i="8"/>
  <c r="E24" i="8"/>
  <c r="F24" i="8"/>
  <c r="B25" i="8"/>
  <c r="C25" i="8"/>
  <c r="D25" i="8"/>
  <c r="E25" i="8"/>
  <c r="F25" i="8"/>
  <c r="B26" i="8"/>
  <c r="C26" i="8"/>
  <c r="D26" i="8"/>
  <c r="E26" i="8"/>
  <c r="F26" i="8"/>
  <c r="B27" i="8"/>
  <c r="C27" i="8"/>
  <c r="D27" i="8"/>
  <c r="E27" i="8"/>
  <c r="F27" i="8"/>
  <c r="B28" i="8"/>
  <c r="C28" i="8"/>
  <c r="D28" i="8"/>
  <c r="E28" i="8"/>
  <c r="F28" i="8"/>
  <c r="B29" i="8"/>
  <c r="C29" i="8"/>
  <c r="D29" i="8"/>
  <c r="E29" i="8"/>
  <c r="F29" i="8"/>
  <c r="B30" i="8"/>
  <c r="C30" i="8"/>
  <c r="D30" i="8"/>
  <c r="E30" i="8"/>
  <c r="F30" i="8"/>
  <c r="B31" i="8"/>
  <c r="C31" i="8"/>
  <c r="D31" i="8"/>
  <c r="E31" i="8"/>
  <c r="F31" i="8"/>
  <c r="B32" i="8"/>
  <c r="C32" i="8"/>
  <c r="D32" i="8"/>
  <c r="E32" i="8"/>
  <c r="F32" i="8"/>
  <c r="B33" i="8"/>
  <c r="C33" i="8"/>
  <c r="D33" i="8"/>
  <c r="E33" i="8"/>
  <c r="F33" i="8"/>
  <c r="B34" i="8"/>
  <c r="C34" i="8"/>
  <c r="D34" i="8"/>
  <c r="E34" i="8"/>
  <c r="F34" i="8"/>
  <c r="B35" i="8"/>
  <c r="C35" i="8"/>
  <c r="D35" i="8"/>
  <c r="E35" i="8"/>
  <c r="F35" i="8"/>
  <c r="B36" i="8"/>
  <c r="C36" i="8"/>
  <c r="D36" i="8"/>
  <c r="E36" i="8"/>
  <c r="F36" i="8"/>
  <c r="B37" i="8"/>
  <c r="C37" i="8"/>
  <c r="D37" i="8"/>
  <c r="E37" i="8"/>
  <c r="F37" i="8"/>
  <c r="B38" i="8"/>
  <c r="C38" i="8"/>
  <c r="D38" i="8"/>
  <c r="E38" i="8"/>
  <c r="F38" i="8"/>
  <c r="B40" i="8"/>
  <c r="C40" i="8"/>
  <c r="D40" i="8"/>
  <c r="E40" i="8"/>
  <c r="F40" i="8"/>
  <c r="B41" i="8"/>
  <c r="C41" i="8"/>
  <c r="D41" i="8"/>
  <c r="E41" i="8"/>
  <c r="F41" i="8"/>
  <c r="B43" i="8"/>
  <c r="C43" i="8"/>
  <c r="D43" i="8"/>
  <c r="E43" i="8"/>
  <c r="F43" i="8"/>
  <c r="B44" i="8"/>
  <c r="C44" i="8"/>
  <c r="D44" i="8"/>
  <c r="E44" i="8"/>
  <c r="F44" i="8"/>
  <c r="B45" i="8"/>
  <c r="C45" i="8"/>
  <c r="D45" i="8"/>
  <c r="E45" i="8"/>
  <c r="F45" i="8"/>
  <c r="B46" i="8"/>
  <c r="C46" i="8"/>
  <c r="D46" i="8"/>
  <c r="E46" i="8"/>
  <c r="F46" i="8"/>
  <c r="B47" i="8"/>
  <c r="C47" i="8"/>
  <c r="D47" i="8"/>
  <c r="E47" i="8"/>
  <c r="F47" i="8"/>
  <c r="B48" i="8"/>
  <c r="C48" i="8"/>
  <c r="D48" i="8"/>
  <c r="E48" i="8"/>
  <c r="F48" i="8"/>
  <c r="B49" i="8"/>
  <c r="C49" i="8"/>
  <c r="D49" i="8"/>
  <c r="E49" i="8"/>
  <c r="F49" i="8"/>
  <c r="B50" i="8"/>
  <c r="C50" i="8"/>
  <c r="D50" i="8"/>
  <c r="E50" i="8"/>
  <c r="F50" i="8"/>
  <c r="B52" i="8"/>
  <c r="C52" i="8"/>
  <c r="D52" i="8"/>
  <c r="E52" i="8"/>
  <c r="F52" i="8"/>
  <c r="B54" i="8"/>
  <c r="C54" i="8"/>
  <c r="D54" i="8"/>
  <c r="E54" i="8"/>
  <c r="F54" i="8"/>
  <c r="B55" i="8"/>
  <c r="C55" i="8"/>
  <c r="D55" i="8"/>
  <c r="E55" i="8"/>
  <c r="F55" i="8"/>
  <c r="B56" i="8"/>
  <c r="C56" i="8"/>
  <c r="D56" i="8"/>
  <c r="E56" i="8"/>
  <c r="F56" i="8"/>
  <c r="B57" i="8"/>
  <c r="C57" i="8"/>
  <c r="D57" i="8"/>
  <c r="E57" i="8"/>
  <c r="F57" i="8"/>
  <c r="B58" i="8"/>
  <c r="C58" i="8"/>
  <c r="D58" i="8"/>
  <c r="E58" i="8"/>
  <c r="F58" i="8"/>
  <c r="B59" i="8"/>
  <c r="C59" i="8"/>
  <c r="D59" i="8"/>
  <c r="E59" i="8"/>
  <c r="F59" i="8"/>
  <c r="B60" i="8"/>
  <c r="C60" i="8"/>
  <c r="D60" i="8"/>
  <c r="E60" i="8"/>
  <c r="F60" i="8"/>
  <c r="B61" i="8"/>
  <c r="C61" i="8"/>
  <c r="D61" i="8"/>
  <c r="E61" i="8"/>
  <c r="F61" i="8"/>
  <c r="B63" i="8"/>
  <c r="C63" i="8"/>
  <c r="D63" i="8"/>
  <c r="E63" i="8"/>
  <c r="F63" i="8"/>
  <c r="B64" i="8"/>
  <c r="C64" i="8"/>
  <c r="D64" i="8"/>
  <c r="E64" i="8"/>
  <c r="F64" i="8"/>
  <c r="B65" i="8"/>
  <c r="C65" i="8"/>
  <c r="D65" i="8"/>
  <c r="E65" i="8"/>
  <c r="F65" i="8"/>
  <c r="B66" i="8"/>
  <c r="C66" i="8"/>
  <c r="D66" i="8"/>
  <c r="E66" i="8"/>
  <c r="F66" i="8"/>
  <c r="B67" i="8"/>
  <c r="C67" i="8"/>
  <c r="D67" i="8"/>
  <c r="E67" i="8"/>
  <c r="F67" i="8"/>
  <c r="B68" i="8"/>
  <c r="C68" i="8"/>
  <c r="D68" i="8"/>
  <c r="E68" i="8"/>
  <c r="F68" i="8"/>
  <c r="B69" i="8"/>
  <c r="C69" i="8"/>
  <c r="D69" i="8"/>
  <c r="E69" i="8"/>
  <c r="F69" i="8"/>
  <c r="B70" i="8"/>
  <c r="C70" i="8"/>
  <c r="D70" i="8"/>
  <c r="E70" i="8"/>
  <c r="F70" i="8"/>
  <c r="B71" i="8"/>
  <c r="C71" i="8"/>
  <c r="D71" i="8"/>
  <c r="E71" i="8"/>
  <c r="F71" i="8"/>
  <c r="B72" i="8"/>
  <c r="C72" i="8"/>
  <c r="D72" i="8"/>
  <c r="E72" i="8"/>
  <c r="F72" i="8"/>
  <c r="B73" i="8"/>
  <c r="C73" i="8"/>
  <c r="D73" i="8"/>
  <c r="E73" i="8"/>
  <c r="F73" i="8"/>
  <c r="B74" i="8"/>
  <c r="C74" i="8"/>
  <c r="D74" i="8"/>
  <c r="E74" i="8"/>
  <c r="F74" i="8"/>
  <c r="B75" i="8"/>
  <c r="C75" i="8"/>
  <c r="D75" i="8"/>
  <c r="E75" i="8"/>
  <c r="F75" i="8"/>
  <c r="B76" i="8"/>
  <c r="C76" i="8"/>
  <c r="D76" i="8"/>
  <c r="E76" i="8"/>
  <c r="F76" i="8"/>
  <c r="B77" i="8"/>
  <c r="C77" i="8"/>
  <c r="D77" i="8"/>
  <c r="E77" i="8"/>
  <c r="F77" i="8"/>
  <c r="B78" i="8"/>
  <c r="C78" i="8"/>
  <c r="D78" i="8"/>
  <c r="E78" i="8"/>
  <c r="F78" i="8"/>
  <c r="B79" i="8"/>
  <c r="C79" i="8"/>
  <c r="D79" i="8"/>
  <c r="E79" i="8"/>
  <c r="F79" i="8"/>
  <c r="B80" i="8"/>
  <c r="C80" i="8"/>
  <c r="D80" i="8"/>
  <c r="E80" i="8"/>
  <c r="F80" i="8"/>
  <c r="B81" i="8"/>
  <c r="C81" i="8"/>
  <c r="D81" i="8"/>
  <c r="E81" i="8"/>
  <c r="F81" i="8"/>
  <c r="B82" i="8"/>
  <c r="C82" i="8"/>
  <c r="D82" i="8"/>
  <c r="E82" i="8"/>
  <c r="F82" i="8"/>
  <c r="B83" i="8"/>
  <c r="C83" i="8"/>
  <c r="D83" i="8"/>
  <c r="E83" i="8"/>
  <c r="F83" i="8"/>
  <c r="B84" i="8"/>
  <c r="C84" i="8"/>
  <c r="D84" i="8"/>
  <c r="E84" i="8"/>
  <c r="F84" i="8"/>
  <c r="B85" i="8"/>
  <c r="C85" i="8"/>
  <c r="D85" i="8"/>
  <c r="E85" i="8"/>
  <c r="F85" i="8"/>
  <c r="B86" i="8"/>
  <c r="C86" i="8"/>
  <c r="D86" i="8"/>
  <c r="E86" i="8"/>
  <c r="F86" i="8"/>
  <c r="B87" i="8"/>
  <c r="C87" i="8"/>
  <c r="D87" i="8"/>
  <c r="E87" i="8"/>
  <c r="F87" i="8"/>
  <c r="B88" i="8"/>
  <c r="C88" i="8"/>
  <c r="D88" i="8"/>
  <c r="E88" i="8"/>
  <c r="F88" i="8"/>
  <c r="B89" i="8"/>
  <c r="C89" i="8"/>
  <c r="D89" i="8"/>
  <c r="E89" i="8"/>
  <c r="F89" i="8"/>
  <c r="B90" i="8"/>
  <c r="C90" i="8"/>
  <c r="D90" i="8"/>
  <c r="E90" i="8"/>
  <c r="F90" i="8"/>
  <c r="B91" i="8"/>
  <c r="C91" i="8"/>
  <c r="D91" i="8"/>
  <c r="E91" i="8"/>
  <c r="F91" i="8"/>
  <c r="B92" i="8"/>
  <c r="C92" i="8"/>
  <c r="D92" i="8"/>
  <c r="E92" i="8"/>
  <c r="F92" i="8"/>
  <c r="B94" i="8"/>
  <c r="C94" i="8"/>
  <c r="D94" i="8"/>
  <c r="E94" i="8"/>
  <c r="F94" i="8"/>
  <c r="B95" i="8"/>
  <c r="C95" i="8"/>
  <c r="D95" i="8"/>
  <c r="E95" i="8"/>
  <c r="F95" i="8"/>
  <c r="B96" i="8"/>
  <c r="C96" i="8"/>
  <c r="D96" i="8"/>
  <c r="E96" i="8"/>
  <c r="F96" i="8"/>
  <c r="B97" i="8"/>
  <c r="C97" i="8"/>
  <c r="D97" i="8"/>
  <c r="E97" i="8"/>
  <c r="F97" i="8"/>
  <c r="B98" i="8"/>
  <c r="C98" i="8"/>
  <c r="D98" i="8"/>
  <c r="E98" i="8"/>
  <c r="F98" i="8"/>
  <c r="B99" i="8"/>
  <c r="C99" i="8"/>
  <c r="D99" i="8"/>
  <c r="E99" i="8"/>
  <c r="F99" i="8"/>
  <c r="B100" i="8"/>
  <c r="C100" i="8"/>
  <c r="D100" i="8"/>
  <c r="E100" i="8"/>
  <c r="F100" i="8"/>
  <c r="B101" i="8"/>
  <c r="C101" i="8"/>
  <c r="D101" i="8"/>
  <c r="E101" i="8"/>
  <c r="F101" i="8"/>
  <c r="B102" i="8"/>
  <c r="C102" i="8"/>
  <c r="D102" i="8"/>
  <c r="E102" i="8"/>
  <c r="F102" i="8"/>
  <c r="B103" i="8"/>
  <c r="C103" i="8"/>
  <c r="D103" i="8"/>
  <c r="E103" i="8"/>
  <c r="F103" i="8"/>
  <c r="B104" i="8"/>
  <c r="C104" i="8"/>
  <c r="D104" i="8"/>
  <c r="E104" i="8"/>
  <c r="F104" i="8"/>
  <c r="B105" i="8"/>
  <c r="C105" i="8"/>
  <c r="D105" i="8"/>
  <c r="E105" i="8"/>
  <c r="F105" i="8"/>
  <c r="B106" i="8"/>
  <c r="C106" i="8"/>
  <c r="D106" i="8"/>
  <c r="E106" i="8"/>
  <c r="F106" i="8"/>
  <c r="B107" i="8"/>
  <c r="C107" i="8"/>
  <c r="D107" i="8"/>
  <c r="E107" i="8"/>
  <c r="F107" i="8"/>
  <c r="B109" i="8"/>
  <c r="C109" i="8"/>
  <c r="D109" i="8"/>
  <c r="E109" i="8"/>
  <c r="F109" i="8"/>
  <c r="B110" i="8"/>
  <c r="C110" i="8"/>
  <c r="D110" i="8"/>
  <c r="E110" i="8"/>
  <c r="F110" i="8"/>
  <c r="B111" i="8"/>
  <c r="C111" i="8"/>
  <c r="D111" i="8"/>
  <c r="E111" i="8"/>
  <c r="F111" i="8"/>
  <c r="B2" i="15"/>
  <c r="C2" i="15"/>
  <c r="D2" i="15"/>
  <c r="E2" i="15"/>
  <c r="F2" i="15"/>
  <c r="B2" i="7"/>
  <c r="C2" i="7"/>
  <c r="D2" i="7"/>
  <c r="E2" i="7"/>
  <c r="C2" i="8"/>
  <c r="D2" i="8"/>
  <c r="E2" i="8"/>
  <c r="F2" i="8"/>
  <c r="B2" i="8"/>
  <c r="B3" i="15"/>
  <c r="C3" i="15"/>
  <c r="D3" i="15"/>
  <c r="E3" i="15"/>
  <c r="F3" i="15"/>
  <c r="B4" i="15"/>
  <c r="C4" i="15"/>
  <c r="D4" i="15"/>
  <c r="E4" i="15"/>
  <c r="F4" i="15"/>
  <c r="B5" i="15"/>
  <c r="C5" i="15"/>
  <c r="D5" i="15"/>
  <c r="E5" i="15"/>
  <c r="F5" i="15"/>
  <c r="B6" i="15"/>
  <c r="C6" i="15"/>
  <c r="D6" i="15"/>
  <c r="E6" i="15"/>
  <c r="F6" i="15"/>
  <c r="B7" i="15"/>
  <c r="C7" i="15"/>
  <c r="D7" i="15"/>
  <c r="E7" i="15"/>
  <c r="F7" i="15"/>
  <c r="B8" i="15"/>
  <c r="C8" i="15"/>
  <c r="D8" i="15"/>
  <c r="E8" i="15"/>
  <c r="F8" i="15"/>
  <c r="B9" i="15"/>
  <c r="C9" i="15"/>
  <c r="D9" i="15"/>
  <c r="E9" i="15"/>
  <c r="F9" i="15"/>
  <c r="B10" i="15"/>
  <c r="C10" i="15"/>
  <c r="D10" i="15"/>
  <c r="E10" i="15"/>
  <c r="F10" i="15"/>
  <c r="B11" i="15"/>
  <c r="C11" i="15"/>
  <c r="D11" i="15"/>
  <c r="E11" i="15"/>
  <c r="F11" i="15"/>
  <c r="B12" i="15"/>
  <c r="C12" i="15"/>
  <c r="D12" i="15"/>
  <c r="E12" i="15"/>
  <c r="F12" i="15"/>
  <c r="B13" i="15"/>
  <c r="C13" i="15"/>
  <c r="D13" i="15"/>
  <c r="E13" i="15"/>
  <c r="F13" i="15"/>
  <c r="B14" i="15"/>
  <c r="C14" i="15"/>
  <c r="D14" i="15"/>
  <c r="E14" i="15"/>
  <c r="F14" i="15"/>
  <c r="B15" i="15"/>
  <c r="C15" i="15"/>
  <c r="D15" i="15"/>
  <c r="E15" i="15"/>
  <c r="F15" i="15"/>
  <c r="B16" i="15"/>
  <c r="C16" i="15"/>
  <c r="D16" i="15"/>
  <c r="E16" i="15"/>
  <c r="F16" i="15"/>
  <c r="B17" i="15"/>
  <c r="C17" i="15"/>
  <c r="D17" i="15"/>
  <c r="E17" i="15"/>
  <c r="F17" i="15"/>
  <c r="B18" i="15"/>
  <c r="C18" i="15"/>
  <c r="D18" i="15"/>
  <c r="E18" i="15"/>
  <c r="F18" i="15"/>
  <c r="B19" i="15"/>
  <c r="C19" i="15"/>
  <c r="D19" i="15"/>
  <c r="E19" i="15"/>
  <c r="F19" i="15"/>
  <c r="B20" i="15"/>
  <c r="C20" i="15"/>
  <c r="D20" i="15"/>
  <c r="E20" i="15"/>
  <c r="F20" i="15"/>
  <c r="B21" i="15"/>
  <c r="C21" i="15"/>
  <c r="D21" i="15"/>
  <c r="E21" i="15"/>
  <c r="F21" i="15"/>
  <c r="B22" i="15"/>
  <c r="C22" i="15"/>
  <c r="D22" i="15"/>
  <c r="E22" i="15"/>
  <c r="F22" i="15"/>
  <c r="B23" i="15"/>
  <c r="C23" i="15"/>
  <c r="D23" i="15"/>
  <c r="E23" i="15"/>
  <c r="F23" i="15"/>
  <c r="B24" i="15"/>
  <c r="C24" i="15"/>
  <c r="D24" i="15"/>
  <c r="E24" i="15"/>
  <c r="F24" i="15"/>
  <c r="B25" i="15"/>
  <c r="C25" i="15"/>
  <c r="D25" i="15"/>
  <c r="E25" i="15"/>
  <c r="F25" i="15"/>
  <c r="B26" i="15"/>
  <c r="C26" i="15"/>
  <c r="D26" i="15"/>
  <c r="E26" i="15"/>
  <c r="F26" i="15"/>
  <c r="B27" i="15"/>
  <c r="C27" i="15"/>
  <c r="D27" i="15"/>
  <c r="E27" i="15"/>
  <c r="F27" i="15"/>
  <c r="B28" i="15"/>
  <c r="C28" i="15"/>
  <c r="D28" i="15"/>
  <c r="E28" i="15"/>
  <c r="F28" i="15"/>
  <c r="B29" i="15"/>
  <c r="C29" i="15"/>
  <c r="D29" i="15"/>
  <c r="E29" i="15"/>
  <c r="F29" i="15"/>
  <c r="B30" i="15"/>
  <c r="C30" i="15"/>
  <c r="D30" i="15"/>
  <c r="E30" i="15"/>
  <c r="F30" i="15"/>
  <c r="B31" i="15"/>
  <c r="C31" i="15"/>
  <c r="D31" i="15"/>
  <c r="E31" i="15"/>
  <c r="F31" i="15"/>
  <c r="B32" i="15"/>
  <c r="C32" i="15"/>
  <c r="D32" i="15"/>
  <c r="E32" i="15"/>
  <c r="F32" i="15"/>
  <c r="B33" i="15"/>
  <c r="C33" i="15"/>
  <c r="D33" i="15"/>
  <c r="E33" i="15"/>
  <c r="F33" i="15"/>
  <c r="B34" i="15"/>
  <c r="C34" i="15"/>
  <c r="D34" i="15"/>
  <c r="E34" i="15"/>
  <c r="F34" i="15"/>
  <c r="B35" i="15"/>
  <c r="C35" i="15"/>
  <c r="D35" i="15"/>
  <c r="E35" i="15"/>
  <c r="F35" i="15"/>
  <c r="B36" i="15"/>
  <c r="C36" i="15"/>
  <c r="D36" i="15"/>
  <c r="E36" i="15"/>
  <c r="F36" i="15"/>
  <c r="B37" i="15"/>
  <c r="C37" i="15"/>
  <c r="D37" i="15"/>
  <c r="E37" i="15"/>
  <c r="F37" i="15"/>
  <c r="B38" i="15"/>
  <c r="C38" i="15"/>
  <c r="D38" i="15"/>
  <c r="E38" i="15"/>
  <c r="F38" i="15"/>
  <c r="B40" i="15"/>
  <c r="C40" i="15"/>
  <c r="D40" i="15"/>
  <c r="E40" i="15"/>
  <c r="F40" i="15"/>
  <c r="B41" i="15"/>
  <c r="C41" i="15"/>
  <c r="D41" i="15"/>
  <c r="E41" i="15"/>
  <c r="F41" i="15"/>
  <c r="B43" i="15"/>
  <c r="C43" i="15"/>
  <c r="D43" i="15"/>
  <c r="E43" i="15"/>
  <c r="F43" i="15"/>
  <c r="B44" i="15"/>
  <c r="C44" i="15"/>
  <c r="D44" i="15"/>
  <c r="E44" i="15"/>
  <c r="F44" i="15"/>
  <c r="B45" i="15"/>
  <c r="C45" i="15"/>
  <c r="D45" i="15"/>
  <c r="E45" i="15"/>
  <c r="F45" i="15"/>
  <c r="B46" i="15"/>
  <c r="C46" i="15"/>
  <c r="D46" i="15"/>
  <c r="E46" i="15"/>
  <c r="F46" i="15"/>
  <c r="B47" i="15"/>
  <c r="C47" i="15"/>
  <c r="D47" i="15"/>
  <c r="E47" i="15"/>
  <c r="F47" i="15"/>
  <c r="B48" i="15"/>
  <c r="C48" i="15"/>
  <c r="D48" i="15"/>
  <c r="E48" i="15"/>
  <c r="F48" i="15"/>
  <c r="B49" i="15"/>
  <c r="C49" i="15"/>
  <c r="D49" i="15"/>
  <c r="E49" i="15"/>
  <c r="F49" i="15"/>
  <c r="B50" i="15"/>
  <c r="C50" i="15"/>
  <c r="D50" i="15"/>
  <c r="E50" i="15"/>
  <c r="F50" i="15"/>
  <c r="B52" i="15"/>
  <c r="C52" i="15"/>
  <c r="D52" i="15"/>
  <c r="E52" i="15"/>
  <c r="F52" i="15"/>
  <c r="B54" i="15"/>
  <c r="C54" i="15"/>
  <c r="D54" i="15"/>
  <c r="E54" i="15"/>
  <c r="F54" i="15"/>
  <c r="B55" i="15"/>
  <c r="C55" i="15"/>
  <c r="D55" i="15"/>
  <c r="E55" i="15"/>
  <c r="F55" i="15"/>
  <c r="B56" i="15"/>
  <c r="C56" i="15"/>
  <c r="D56" i="15"/>
  <c r="E56" i="15"/>
  <c r="F56" i="15"/>
  <c r="B57" i="15"/>
  <c r="C57" i="15"/>
  <c r="D57" i="15"/>
  <c r="E57" i="15"/>
  <c r="F57" i="15"/>
  <c r="B58" i="15"/>
  <c r="C58" i="15"/>
  <c r="D58" i="15"/>
  <c r="E58" i="15"/>
  <c r="F58" i="15"/>
  <c r="B59" i="15"/>
  <c r="C59" i="15"/>
  <c r="D59" i="15"/>
  <c r="E59" i="15"/>
  <c r="F59" i="15"/>
  <c r="B60" i="15"/>
  <c r="C60" i="15"/>
  <c r="D60" i="15"/>
  <c r="E60" i="15"/>
  <c r="F60" i="15"/>
  <c r="B61" i="15"/>
  <c r="C61" i="15"/>
  <c r="D61" i="15"/>
  <c r="E61" i="15"/>
  <c r="F61" i="15"/>
  <c r="B63" i="15"/>
  <c r="C63" i="15"/>
  <c r="D63" i="15"/>
  <c r="E63" i="15"/>
  <c r="F63" i="15"/>
  <c r="B64" i="15"/>
  <c r="C64" i="15"/>
  <c r="D64" i="15"/>
  <c r="E64" i="15"/>
  <c r="F64" i="15"/>
  <c r="B65" i="15"/>
  <c r="C65" i="15"/>
  <c r="D65" i="15"/>
  <c r="E65" i="15"/>
  <c r="F65" i="15"/>
  <c r="B66" i="15"/>
  <c r="C66" i="15"/>
  <c r="D66" i="15"/>
  <c r="E66" i="15"/>
  <c r="F66" i="15"/>
  <c r="B67" i="15"/>
  <c r="C67" i="15"/>
  <c r="D67" i="15"/>
  <c r="E67" i="15"/>
  <c r="F67" i="15"/>
  <c r="B68" i="15"/>
  <c r="C68" i="15"/>
  <c r="D68" i="15"/>
  <c r="E68" i="15"/>
  <c r="F68" i="15"/>
  <c r="B69" i="15"/>
  <c r="C69" i="15"/>
  <c r="D69" i="15"/>
  <c r="E69" i="15"/>
  <c r="F69" i="15"/>
  <c r="B70" i="15"/>
  <c r="C70" i="15"/>
  <c r="D70" i="15"/>
  <c r="E70" i="15"/>
  <c r="F70" i="15"/>
  <c r="B71" i="15"/>
  <c r="C71" i="15"/>
  <c r="D71" i="15"/>
  <c r="E71" i="15"/>
  <c r="F71" i="15"/>
  <c r="B72" i="15"/>
  <c r="C72" i="15"/>
  <c r="D72" i="15"/>
  <c r="E72" i="15"/>
  <c r="F72" i="15"/>
  <c r="B73" i="15"/>
  <c r="C73" i="15"/>
  <c r="D73" i="15"/>
  <c r="E73" i="15"/>
  <c r="F73" i="15"/>
  <c r="B74" i="15"/>
  <c r="C74" i="15"/>
  <c r="D74" i="15"/>
  <c r="E74" i="15"/>
  <c r="F74" i="15"/>
  <c r="B75" i="15"/>
  <c r="C75" i="15"/>
  <c r="D75" i="15"/>
  <c r="E75" i="15"/>
  <c r="F75" i="15"/>
  <c r="B76" i="15"/>
  <c r="C76" i="15"/>
  <c r="D76" i="15"/>
  <c r="E76" i="15"/>
  <c r="F76" i="15"/>
  <c r="B77" i="15"/>
  <c r="C77" i="15"/>
  <c r="D77" i="15"/>
  <c r="E77" i="15"/>
  <c r="F77" i="15"/>
  <c r="B78" i="15"/>
  <c r="C78" i="15"/>
  <c r="D78" i="15"/>
  <c r="E78" i="15"/>
  <c r="F78" i="15"/>
  <c r="B79" i="15"/>
  <c r="C79" i="15"/>
  <c r="D79" i="15"/>
  <c r="E79" i="15"/>
  <c r="F79" i="15"/>
  <c r="B80" i="15"/>
  <c r="C80" i="15"/>
  <c r="D80" i="15"/>
  <c r="E80" i="15"/>
  <c r="F80" i="15"/>
  <c r="B81" i="15"/>
  <c r="C81" i="15"/>
  <c r="D81" i="15"/>
  <c r="E81" i="15"/>
  <c r="F81" i="15"/>
  <c r="B82" i="15"/>
  <c r="C82" i="15"/>
  <c r="D82" i="15"/>
  <c r="E82" i="15"/>
  <c r="F82" i="15"/>
  <c r="B83" i="15"/>
  <c r="C83" i="15"/>
  <c r="D83" i="15"/>
  <c r="E83" i="15"/>
  <c r="F83" i="15"/>
  <c r="B84" i="15"/>
  <c r="C84" i="15"/>
  <c r="D84" i="15"/>
  <c r="E84" i="15"/>
  <c r="F84" i="15"/>
  <c r="B85" i="15"/>
  <c r="C85" i="15"/>
  <c r="D85" i="15"/>
  <c r="E85" i="15"/>
  <c r="F85" i="15"/>
  <c r="B86" i="15"/>
  <c r="C86" i="15"/>
  <c r="D86" i="15"/>
  <c r="E86" i="15"/>
  <c r="F86" i="15"/>
  <c r="B87" i="15"/>
  <c r="C87" i="15"/>
  <c r="D87" i="15"/>
  <c r="E87" i="15"/>
  <c r="F87" i="15"/>
  <c r="B88" i="15"/>
  <c r="C88" i="15"/>
  <c r="D88" i="15"/>
  <c r="E88" i="15"/>
  <c r="F88" i="15"/>
  <c r="B89" i="15"/>
  <c r="C89" i="15"/>
  <c r="D89" i="15"/>
  <c r="E89" i="15"/>
  <c r="F89" i="15"/>
  <c r="B90" i="15"/>
  <c r="C90" i="15"/>
  <c r="D90" i="15"/>
  <c r="E90" i="15"/>
  <c r="F90" i="15"/>
  <c r="B91" i="15"/>
  <c r="C91" i="15"/>
  <c r="D91" i="15"/>
  <c r="E91" i="15"/>
  <c r="F91" i="15"/>
  <c r="B92" i="15"/>
  <c r="C92" i="15"/>
  <c r="D92" i="15"/>
  <c r="E92" i="15"/>
  <c r="F92" i="15"/>
  <c r="B94" i="15"/>
  <c r="C94" i="15"/>
  <c r="D94" i="15"/>
  <c r="E94" i="15"/>
  <c r="F94" i="15"/>
  <c r="B95" i="15"/>
  <c r="C95" i="15"/>
  <c r="D95" i="15"/>
  <c r="E95" i="15"/>
  <c r="F95" i="15"/>
  <c r="B96" i="15"/>
  <c r="C96" i="15"/>
  <c r="D96" i="15"/>
  <c r="E96" i="15"/>
  <c r="F96" i="15"/>
  <c r="B97" i="15"/>
  <c r="C97" i="15"/>
  <c r="D97" i="15"/>
  <c r="E97" i="15"/>
  <c r="F97" i="15"/>
  <c r="B98" i="15"/>
  <c r="C98" i="15"/>
  <c r="D98" i="15"/>
  <c r="E98" i="15"/>
  <c r="F98" i="15"/>
  <c r="B99" i="15"/>
  <c r="C99" i="15"/>
  <c r="D99" i="15"/>
  <c r="E99" i="15"/>
  <c r="F99" i="15"/>
  <c r="B100" i="15"/>
  <c r="C100" i="15"/>
  <c r="D100" i="15"/>
  <c r="E100" i="15"/>
  <c r="F100" i="15"/>
  <c r="B101" i="15"/>
  <c r="C101" i="15"/>
  <c r="D101" i="15"/>
  <c r="E101" i="15"/>
  <c r="F101" i="15"/>
  <c r="B102" i="15"/>
  <c r="C102" i="15"/>
  <c r="D102" i="15"/>
  <c r="E102" i="15"/>
  <c r="F102" i="15"/>
  <c r="B103" i="15"/>
  <c r="C103" i="15"/>
  <c r="D103" i="15"/>
  <c r="E103" i="15"/>
  <c r="F103" i="15"/>
  <c r="B104" i="15"/>
  <c r="C104" i="15"/>
  <c r="D104" i="15"/>
  <c r="E104" i="15"/>
  <c r="F104" i="15"/>
  <c r="B105" i="15"/>
  <c r="C105" i="15"/>
  <c r="D105" i="15"/>
  <c r="E105" i="15"/>
  <c r="F105" i="15"/>
  <c r="B106" i="15"/>
  <c r="C106" i="15"/>
  <c r="D106" i="15"/>
  <c r="E106" i="15"/>
  <c r="F106" i="15"/>
  <c r="B107" i="15"/>
  <c r="C107" i="15"/>
  <c r="D107" i="15"/>
  <c r="E107" i="15"/>
  <c r="F107" i="15"/>
  <c r="B109" i="15"/>
  <c r="C109" i="15"/>
  <c r="D109" i="15"/>
  <c r="E109" i="15"/>
  <c r="F109" i="15"/>
  <c r="B110" i="15"/>
  <c r="C110" i="15"/>
  <c r="D110" i="15"/>
  <c r="E110" i="15"/>
  <c r="F110" i="15"/>
  <c r="B111" i="15"/>
  <c r="C111" i="15"/>
  <c r="D111" i="15"/>
  <c r="E111" i="15"/>
  <c r="F111" i="15"/>
  <c r="N111" i="7"/>
  <c r="N110" i="7"/>
  <c r="N109" i="7"/>
  <c r="N107" i="7"/>
  <c r="N106" i="7"/>
  <c r="N105" i="7"/>
  <c r="N104" i="7"/>
  <c r="N103" i="7"/>
  <c r="N102" i="7"/>
  <c r="N101" i="7"/>
  <c r="N100" i="7"/>
  <c r="N99" i="7"/>
  <c r="N98" i="7"/>
  <c r="N97" i="7"/>
  <c r="N96" i="7"/>
  <c r="N95" i="7"/>
  <c r="N94" i="7"/>
  <c r="N92" i="7"/>
  <c r="N91" i="7"/>
  <c r="N90" i="7"/>
  <c r="N89" i="7"/>
  <c r="N88" i="7"/>
  <c r="N87" i="7"/>
  <c r="N86" i="7"/>
  <c r="N85" i="7"/>
  <c r="N84" i="7"/>
  <c r="N83" i="7"/>
  <c r="N82" i="7"/>
  <c r="N81" i="7"/>
  <c r="N80" i="7"/>
  <c r="N79" i="7"/>
  <c r="N78" i="7"/>
  <c r="N77" i="7"/>
  <c r="N76" i="7"/>
  <c r="N75" i="7"/>
  <c r="N74" i="7"/>
  <c r="N73" i="7"/>
  <c r="N72" i="7"/>
  <c r="N71" i="7"/>
  <c r="N70" i="7"/>
  <c r="N69" i="7"/>
  <c r="N68" i="7"/>
  <c r="N67" i="7"/>
  <c r="N66" i="7"/>
  <c r="N65" i="7"/>
  <c r="N64" i="7"/>
  <c r="N63" i="7"/>
  <c r="N61" i="7"/>
  <c r="N60" i="7"/>
  <c r="N59" i="7"/>
  <c r="N58" i="7"/>
  <c r="N57" i="7"/>
  <c r="N56" i="7"/>
  <c r="N55" i="7"/>
  <c r="N54" i="7"/>
  <c r="N52" i="7"/>
  <c r="N50" i="7"/>
  <c r="N49" i="7"/>
  <c r="N48" i="7"/>
  <c r="N47" i="7"/>
  <c r="N46" i="7"/>
  <c r="N45" i="7"/>
  <c r="N44" i="7"/>
  <c r="N43" i="7"/>
  <c r="N41" i="7"/>
  <c r="N40" i="7"/>
  <c r="N38" i="7"/>
  <c r="N37" i="7"/>
  <c r="N36" i="7"/>
  <c r="N35" i="7"/>
  <c r="N34" i="7"/>
  <c r="N33" i="7"/>
  <c r="N32" i="7"/>
  <c r="N31" i="7"/>
  <c r="N30" i="7"/>
  <c r="N29" i="7"/>
  <c r="N28" i="7"/>
  <c r="N27" i="7"/>
  <c r="N26" i="7"/>
  <c r="N25" i="7"/>
  <c r="N24" i="7"/>
  <c r="N23" i="7"/>
  <c r="N22" i="7"/>
  <c r="N21" i="7"/>
  <c r="N20" i="7"/>
  <c r="N19" i="7"/>
  <c r="N18" i="7"/>
  <c r="N17" i="7"/>
  <c r="N16" i="7"/>
  <c r="N15" i="7"/>
  <c r="N14" i="7"/>
  <c r="N13" i="7"/>
  <c r="N12" i="7"/>
  <c r="N11" i="7"/>
  <c r="N10" i="7"/>
  <c r="N9" i="7"/>
  <c r="N8" i="7"/>
  <c r="N7" i="7"/>
  <c r="N6" i="7"/>
  <c r="N5" i="7"/>
  <c r="N4" i="7"/>
  <c r="N3" i="7"/>
  <c r="N2" i="7"/>
  <c r="B3" i="7"/>
  <c r="C3" i="7"/>
  <c r="D3" i="7"/>
  <c r="E3" i="7"/>
  <c r="F3" i="7"/>
  <c r="B4" i="7"/>
  <c r="C4" i="7"/>
  <c r="D4" i="7"/>
  <c r="E4" i="7"/>
  <c r="F4" i="7"/>
  <c r="B5" i="7"/>
  <c r="C5" i="7"/>
  <c r="D5" i="7"/>
  <c r="E5" i="7"/>
  <c r="F5" i="7"/>
  <c r="B6" i="7"/>
  <c r="C6" i="7"/>
  <c r="D6" i="7"/>
  <c r="E6" i="7"/>
  <c r="F6" i="7"/>
  <c r="B7" i="7"/>
  <c r="C7" i="7"/>
  <c r="D7" i="7"/>
  <c r="E7" i="7"/>
  <c r="F7" i="7"/>
  <c r="B8" i="7"/>
  <c r="C8" i="7"/>
  <c r="D8" i="7"/>
  <c r="E8" i="7"/>
  <c r="F8" i="7"/>
  <c r="B9" i="7"/>
  <c r="C9" i="7"/>
  <c r="D9" i="7"/>
  <c r="E9" i="7"/>
  <c r="F9" i="7"/>
  <c r="B10" i="7"/>
  <c r="C10" i="7"/>
  <c r="D10" i="7"/>
  <c r="E10" i="7"/>
  <c r="F10" i="7"/>
  <c r="B11" i="7"/>
  <c r="C11" i="7"/>
  <c r="D11" i="7"/>
  <c r="E11" i="7"/>
  <c r="F11" i="7"/>
  <c r="B12" i="7"/>
  <c r="C12" i="7"/>
  <c r="D12" i="7"/>
  <c r="E12" i="7"/>
  <c r="F12" i="7"/>
  <c r="B13" i="7"/>
  <c r="C13" i="7"/>
  <c r="D13" i="7"/>
  <c r="E13" i="7"/>
  <c r="F13" i="7"/>
  <c r="B14" i="7"/>
  <c r="C14" i="7"/>
  <c r="D14" i="7"/>
  <c r="E14" i="7"/>
  <c r="F14" i="7"/>
  <c r="B15" i="7"/>
  <c r="C15" i="7"/>
  <c r="D15" i="7"/>
  <c r="E15" i="7"/>
  <c r="F15" i="7"/>
  <c r="B16" i="7"/>
  <c r="C16" i="7"/>
  <c r="D16" i="7"/>
  <c r="E16" i="7"/>
  <c r="F16" i="7"/>
  <c r="B17" i="7"/>
  <c r="C17" i="7"/>
  <c r="D17" i="7"/>
  <c r="E17" i="7"/>
  <c r="F17" i="7"/>
  <c r="B18" i="7"/>
  <c r="C18" i="7"/>
  <c r="D18" i="7"/>
  <c r="E18" i="7"/>
  <c r="F18" i="7"/>
  <c r="B19" i="7"/>
  <c r="C19" i="7"/>
  <c r="D19" i="7"/>
  <c r="E19" i="7"/>
  <c r="F19" i="7"/>
  <c r="B20" i="7"/>
  <c r="C20" i="7"/>
  <c r="D20" i="7"/>
  <c r="E20" i="7"/>
  <c r="F20" i="7"/>
  <c r="B21" i="7"/>
  <c r="C21" i="7"/>
  <c r="D21" i="7"/>
  <c r="E21" i="7"/>
  <c r="F21" i="7"/>
  <c r="B22" i="7"/>
  <c r="C22" i="7"/>
  <c r="D22" i="7"/>
  <c r="E22" i="7"/>
  <c r="F22" i="7"/>
  <c r="B23" i="7"/>
  <c r="C23" i="7"/>
  <c r="D23" i="7"/>
  <c r="E23" i="7"/>
  <c r="F23" i="7"/>
  <c r="B24" i="7"/>
  <c r="C24" i="7"/>
  <c r="D24" i="7"/>
  <c r="E24" i="7"/>
  <c r="F24" i="7"/>
  <c r="B25" i="7"/>
  <c r="C25" i="7"/>
  <c r="D25" i="7"/>
  <c r="E25" i="7"/>
  <c r="F25" i="7"/>
  <c r="B26" i="7"/>
  <c r="C26" i="7"/>
  <c r="D26" i="7"/>
  <c r="E26" i="7"/>
  <c r="F26" i="7"/>
  <c r="B27" i="7"/>
  <c r="C27" i="7"/>
  <c r="D27" i="7"/>
  <c r="E27" i="7"/>
  <c r="F27" i="7"/>
  <c r="B28" i="7"/>
  <c r="C28" i="7"/>
  <c r="D28" i="7"/>
  <c r="E28" i="7"/>
  <c r="F28" i="7"/>
  <c r="B29" i="7"/>
  <c r="C29" i="7"/>
  <c r="D29" i="7"/>
  <c r="E29" i="7"/>
  <c r="F29" i="7"/>
  <c r="B30" i="7"/>
  <c r="C30" i="7"/>
  <c r="D30" i="7"/>
  <c r="E30" i="7"/>
  <c r="F30" i="7"/>
  <c r="B31" i="7"/>
  <c r="C31" i="7"/>
  <c r="D31" i="7"/>
  <c r="E31" i="7"/>
  <c r="F31" i="7"/>
  <c r="B32" i="7"/>
  <c r="C32" i="7"/>
  <c r="D32" i="7"/>
  <c r="E32" i="7"/>
  <c r="F32" i="7"/>
  <c r="B33" i="7"/>
  <c r="C33" i="7"/>
  <c r="D33" i="7"/>
  <c r="E33" i="7"/>
  <c r="F33" i="7"/>
  <c r="B34" i="7"/>
  <c r="C34" i="7"/>
  <c r="D34" i="7"/>
  <c r="E34" i="7"/>
  <c r="F34" i="7"/>
  <c r="B35" i="7"/>
  <c r="C35" i="7"/>
  <c r="D35" i="7"/>
  <c r="E35" i="7"/>
  <c r="F35" i="7"/>
  <c r="B36" i="7"/>
  <c r="C36" i="7"/>
  <c r="D36" i="7"/>
  <c r="E36" i="7"/>
  <c r="F36" i="7"/>
  <c r="B37" i="7"/>
  <c r="C37" i="7"/>
  <c r="D37" i="7"/>
  <c r="E37" i="7"/>
  <c r="F37" i="7"/>
  <c r="B38" i="7"/>
  <c r="C38" i="7"/>
  <c r="D38" i="7"/>
  <c r="E38" i="7"/>
  <c r="F38" i="7"/>
  <c r="B40" i="7"/>
  <c r="C40" i="7"/>
  <c r="D40" i="7"/>
  <c r="E40" i="7"/>
  <c r="F40" i="7"/>
  <c r="B41" i="7"/>
  <c r="C41" i="7"/>
  <c r="D41" i="7"/>
  <c r="E41" i="7"/>
  <c r="F41" i="7"/>
  <c r="B43" i="7"/>
  <c r="C43" i="7"/>
  <c r="D43" i="7"/>
  <c r="E43" i="7"/>
  <c r="F43" i="7"/>
  <c r="B44" i="7"/>
  <c r="C44" i="7"/>
  <c r="D44" i="7"/>
  <c r="E44" i="7"/>
  <c r="F44" i="7"/>
  <c r="B45" i="7"/>
  <c r="C45" i="7"/>
  <c r="D45" i="7"/>
  <c r="E45" i="7"/>
  <c r="F45" i="7"/>
  <c r="B46" i="7"/>
  <c r="C46" i="7"/>
  <c r="D46" i="7"/>
  <c r="E46" i="7"/>
  <c r="F46" i="7"/>
  <c r="B47" i="7"/>
  <c r="C47" i="7"/>
  <c r="D47" i="7"/>
  <c r="E47" i="7"/>
  <c r="F47" i="7"/>
  <c r="B48" i="7"/>
  <c r="C48" i="7"/>
  <c r="D48" i="7"/>
  <c r="E48" i="7"/>
  <c r="F48" i="7"/>
  <c r="B49" i="7"/>
  <c r="C49" i="7"/>
  <c r="D49" i="7"/>
  <c r="E49" i="7"/>
  <c r="F49" i="7"/>
  <c r="B50" i="7"/>
  <c r="C50" i="7"/>
  <c r="D50" i="7"/>
  <c r="E50" i="7"/>
  <c r="F50" i="7"/>
  <c r="B52" i="7"/>
  <c r="C52" i="7"/>
  <c r="D52" i="7"/>
  <c r="E52" i="7"/>
  <c r="F52" i="7"/>
  <c r="B54" i="7"/>
  <c r="C54" i="7"/>
  <c r="D54" i="7"/>
  <c r="E54" i="7"/>
  <c r="F54" i="7"/>
  <c r="B55" i="7"/>
  <c r="C55" i="7"/>
  <c r="D55" i="7"/>
  <c r="E55" i="7"/>
  <c r="F55" i="7"/>
  <c r="B56" i="7"/>
  <c r="C56" i="7"/>
  <c r="D56" i="7"/>
  <c r="E56" i="7"/>
  <c r="F56" i="7"/>
  <c r="B57" i="7"/>
  <c r="C57" i="7"/>
  <c r="D57" i="7"/>
  <c r="E57" i="7"/>
  <c r="F57" i="7"/>
  <c r="B58" i="7"/>
  <c r="C58" i="7"/>
  <c r="D58" i="7"/>
  <c r="E58" i="7"/>
  <c r="F58" i="7"/>
  <c r="B59" i="7"/>
  <c r="C59" i="7"/>
  <c r="D59" i="7"/>
  <c r="E59" i="7"/>
  <c r="F59" i="7"/>
  <c r="B60" i="7"/>
  <c r="C60" i="7"/>
  <c r="D60" i="7"/>
  <c r="E60" i="7"/>
  <c r="F60" i="7"/>
  <c r="B61" i="7"/>
  <c r="C61" i="7"/>
  <c r="D61" i="7"/>
  <c r="E61" i="7"/>
  <c r="F61" i="7"/>
  <c r="B63" i="7"/>
  <c r="C63" i="7"/>
  <c r="D63" i="7"/>
  <c r="E63" i="7"/>
  <c r="F63" i="7"/>
  <c r="B64" i="7"/>
  <c r="C64" i="7"/>
  <c r="D64" i="7"/>
  <c r="E64" i="7"/>
  <c r="F64" i="7"/>
  <c r="B65" i="7"/>
  <c r="C65" i="7"/>
  <c r="D65" i="7"/>
  <c r="E65" i="7"/>
  <c r="F65" i="7"/>
  <c r="B66" i="7"/>
  <c r="C66" i="7"/>
  <c r="D66" i="7"/>
  <c r="E66" i="7"/>
  <c r="F66" i="7"/>
  <c r="B67" i="7"/>
  <c r="C67" i="7"/>
  <c r="D67" i="7"/>
  <c r="E67" i="7"/>
  <c r="F67" i="7"/>
  <c r="B68" i="7"/>
  <c r="C68" i="7"/>
  <c r="D68" i="7"/>
  <c r="E68" i="7"/>
  <c r="F68" i="7"/>
  <c r="B69" i="7"/>
  <c r="C69" i="7"/>
  <c r="D69" i="7"/>
  <c r="E69" i="7"/>
  <c r="F69" i="7"/>
  <c r="B70" i="7"/>
  <c r="C70" i="7"/>
  <c r="D70" i="7"/>
  <c r="E70" i="7"/>
  <c r="F70" i="7"/>
  <c r="B71" i="7"/>
  <c r="C71" i="7"/>
  <c r="D71" i="7"/>
  <c r="E71" i="7"/>
  <c r="F71" i="7"/>
  <c r="B72" i="7"/>
  <c r="C72" i="7"/>
  <c r="D72" i="7"/>
  <c r="E72" i="7"/>
  <c r="F72" i="7"/>
  <c r="B73" i="7"/>
  <c r="C73" i="7"/>
  <c r="D73" i="7"/>
  <c r="E73" i="7"/>
  <c r="F73" i="7"/>
  <c r="B74" i="7"/>
  <c r="C74" i="7"/>
  <c r="D74" i="7"/>
  <c r="E74" i="7"/>
  <c r="F74" i="7"/>
  <c r="B75" i="7"/>
  <c r="C75" i="7"/>
  <c r="D75" i="7"/>
  <c r="E75" i="7"/>
  <c r="F75" i="7"/>
  <c r="B76" i="7"/>
  <c r="C76" i="7"/>
  <c r="D76" i="7"/>
  <c r="E76" i="7"/>
  <c r="F76" i="7"/>
  <c r="B77" i="7"/>
  <c r="C77" i="7"/>
  <c r="D77" i="7"/>
  <c r="E77" i="7"/>
  <c r="F77" i="7"/>
  <c r="B78" i="7"/>
  <c r="C78" i="7"/>
  <c r="D78" i="7"/>
  <c r="E78" i="7"/>
  <c r="F78" i="7"/>
  <c r="B79" i="7"/>
  <c r="C79" i="7"/>
  <c r="D79" i="7"/>
  <c r="E79" i="7"/>
  <c r="F79" i="7"/>
  <c r="B80" i="7"/>
  <c r="C80" i="7"/>
  <c r="D80" i="7"/>
  <c r="E80" i="7"/>
  <c r="F80" i="7"/>
  <c r="B81" i="7"/>
  <c r="C81" i="7"/>
  <c r="D81" i="7"/>
  <c r="E81" i="7"/>
  <c r="F81" i="7"/>
  <c r="B82" i="7"/>
  <c r="C82" i="7"/>
  <c r="D82" i="7"/>
  <c r="E82" i="7"/>
  <c r="F82" i="7"/>
  <c r="B83" i="7"/>
  <c r="C83" i="7"/>
  <c r="D83" i="7"/>
  <c r="E83" i="7"/>
  <c r="F83" i="7"/>
  <c r="B84" i="7"/>
  <c r="C84" i="7"/>
  <c r="D84" i="7"/>
  <c r="E84" i="7"/>
  <c r="F84" i="7"/>
  <c r="B85" i="7"/>
  <c r="C85" i="7"/>
  <c r="D85" i="7"/>
  <c r="E85" i="7"/>
  <c r="F85" i="7"/>
  <c r="B86" i="7"/>
  <c r="C86" i="7"/>
  <c r="D86" i="7"/>
  <c r="E86" i="7"/>
  <c r="F86" i="7"/>
  <c r="B87" i="7"/>
  <c r="C87" i="7"/>
  <c r="D87" i="7"/>
  <c r="E87" i="7"/>
  <c r="F87" i="7"/>
  <c r="B88" i="7"/>
  <c r="C88" i="7"/>
  <c r="D88" i="7"/>
  <c r="E88" i="7"/>
  <c r="F88" i="7"/>
  <c r="B89" i="7"/>
  <c r="C89" i="7"/>
  <c r="D89" i="7"/>
  <c r="E89" i="7"/>
  <c r="F89" i="7"/>
  <c r="B90" i="7"/>
  <c r="C90" i="7"/>
  <c r="D90" i="7"/>
  <c r="E90" i="7"/>
  <c r="F90" i="7"/>
  <c r="B91" i="7"/>
  <c r="C91" i="7"/>
  <c r="D91" i="7"/>
  <c r="E91" i="7"/>
  <c r="F91" i="7"/>
  <c r="B92" i="7"/>
  <c r="C92" i="7"/>
  <c r="D92" i="7"/>
  <c r="E92" i="7"/>
  <c r="F92" i="7"/>
  <c r="B94" i="7"/>
  <c r="C94" i="7"/>
  <c r="D94" i="7"/>
  <c r="E94" i="7"/>
  <c r="F94" i="7"/>
  <c r="B95" i="7"/>
  <c r="C95" i="7"/>
  <c r="D95" i="7"/>
  <c r="E95" i="7"/>
  <c r="F95" i="7"/>
  <c r="B96" i="7"/>
  <c r="C96" i="7"/>
  <c r="D96" i="7"/>
  <c r="E96" i="7"/>
  <c r="F96" i="7"/>
  <c r="B97" i="7"/>
  <c r="C97" i="7"/>
  <c r="D97" i="7"/>
  <c r="E97" i="7"/>
  <c r="F97" i="7"/>
  <c r="B98" i="7"/>
  <c r="C98" i="7"/>
  <c r="D98" i="7"/>
  <c r="E98" i="7"/>
  <c r="F98" i="7"/>
  <c r="B99" i="7"/>
  <c r="C99" i="7"/>
  <c r="D99" i="7"/>
  <c r="E99" i="7"/>
  <c r="F99" i="7"/>
  <c r="B100" i="7"/>
  <c r="C100" i="7"/>
  <c r="D100" i="7"/>
  <c r="E100" i="7"/>
  <c r="F100" i="7"/>
  <c r="B101" i="7"/>
  <c r="C101" i="7"/>
  <c r="D101" i="7"/>
  <c r="E101" i="7"/>
  <c r="F101" i="7"/>
  <c r="B102" i="7"/>
  <c r="C102" i="7"/>
  <c r="D102" i="7"/>
  <c r="E102" i="7"/>
  <c r="F102" i="7"/>
  <c r="B103" i="7"/>
  <c r="C103" i="7"/>
  <c r="D103" i="7"/>
  <c r="E103" i="7"/>
  <c r="F103" i="7"/>
  <c r="B104" i="7"/>
  <c r="C104" i="7"/>
  <c r="D104" i="7"/>
  <c r="E104" i="7"/>
  <c r="F104" i="7"/>
  <c r="B105" i="7"/>
  <c r="C105" i="7"/>
  <c r="D105" i="7"/>
  <c r="E105" i="7"/>
  <c r="F105" i="7"/>
  <c r="B106" i="7"/>
  <c r="C106" i="7"/>
  <c r="D106" i="7"/>
  <c r="E106" i="7"/>
  <c r="F106" i="7"/>
  <c r="B107" i="7"/>
  <c r="C107" i="7"/>
  <c r="D107" i="7"/>
  <c r="E107" i="7"/>
  <c r="F107" i="7"/>
  <c r="B109" i="7"/>
  <c r="C109" i="7"/>
  <c r="D109" i="7"/>
  <c r="E109" i="7"/>
  <c r="F109" i="7"/>
  <c r="B110" i="7"/>
  <c r="C110" i="7"/>
  <c r="D110" i="7"/>
  <c r="E110" i="7"/>
  <c r="F110" i="7"/>
  <c r="B111" i="7"/>
  <c r="C111" i="7"/>
  <c r="D111" i="7"/>
  <c r="E111" i="7"/>
  <c r="F111" i="7"/>
  <c r="U5" i="6"/>
  <c r="U7" i="6"/>
  <c r="U20" i="6"/>
  <c r="U26" i="6"/>
  <c r="M60" i="6"/>
  <c r="M65" i="6"/>
  <c r="M72" i="6"/>
  <c r="M81" i="6"/>
  <c r="M83" i="6"/>
  <c r="M88" i="6"/>
  <c r="S5" i="6"/>
  <c r="S7" i="6"/>
  <c r="S20" i="6"/>
  <c r="S26" i="6"/>
  <c r="M3" i="6"/>
  <c r="M4" i="6"/>
  <c r="M5" i="6"/>
  <c r="M7" i="6"/>
  <c r="M8" i="6"/>
  <c r="M9" i="6"/>
  <c r="M10" i="6"/>
  <c r="M11" i="6"/>
  <c r="M12" i="6"/>
  <c r="M13" i="6"/>
  <c r="M14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40" i="6"/>
  <c r="M41" i="6"/>
  <c r="M43" i="6"/>
  <c r="M44" i="6"/>
  <c r="M45" i="6"/>
  <c r="M46" i="6"/>
  <c r="M47" i="6"/>
  <c r="M48" i="6"/>
  <c r="M49" i="6"/>
  <c r="M50" i="6"/>
  <c r="M52" i="6"/>
  <c r="M54" i="6"/>
  <c r="M55" i="6"/>
  <c r="M56" i="6"/>
  <c r="M57" i="6"/>
  <c r="M59" i="6"/>
  <c r="M61" i="6"/>
  <c r="M63" i="6"/>
  <c r="M64" i="6"/>
  <c r="M66" i="6"/>
  <c r="M67" i="6"/>
  <c r="M68" i="6"/>
  <c r="M69" i="6"/>
  <c r="M70" i="6"/>
  <c r="M71" i="6"/>
  <c r="M73" i="6"/>
  <c r="M74" i="6"/>
  <c r="M75" i="6"/>
  <c r="M76" i="6"/>
  <c r="M77" i="6"/>
  <c r="M78" i="6"/>
  <c r="M79" i="6"/>
  <c r="M80" i="6"/>
  <c r="M82" i="6"/>
  <c r="M84" i="6"/>
  <c r="M85" i="6"/>
  <c r="M86" i="6"/>
  <c r="M87" i="6"/>
  <c r="M89" i="6"/>
  <c r="M90" i="6"/>
  <c r="M91" i="6"/>
  <c r="M92" i="6"/>
  <c r="M94" i="6"/>
  <c r="M95" i="6"/>
  <c r="M97" i="6"/>
  <c r="M98" i="6"/>
  <c r="M99" i="6"/>
  <c r="M100" i="6"/>
  <c r="M101" i="6"/>
  <c r="M102" i="6"/>
  <c r="M103" i="6"/>
  <c r="M104" i="6"/>
  <c r="M105" i="6"/>
  <c r="M106" i="6"/>
  <c r="M107" i="6"/>
  <c r="M109" i="6"/>
  <c r="M110" i="6"/>
  <c r="M2" i="6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40" i="6"/>
  <c r="K41" i="6"/>
  <c r="K43" i="6"/>
  <c r="K44" i="6"/>
  <c r="K45" i="6"/>
  <c r="K46" i="6"/>
  <c r="K47" i="6"/>
  <c r="K48" i="6"/>
  <c r="K49" i="6"/>
  <c r="K50" i="6"/>
  <c r="K52" i="6"/>
  <c r="K54" i="6"/>
  <c r="K55" i="6"/>
  <c r="K56" i="6"/>
  <c r="K57" i="6"/>
  <c r="K58" i="6"/>
  <c r="K59" i="6"/>
  <c r="K60" i="6"/>
  <c r="K61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9" i="6"/>
  <c r="K110" i="6"/>
  <c r="K111" i="6"/>
  <c r="K2" i="6"/>
  <c r="B2" i="6"/>
  <c r="K3" i="5"/>
  <c r="K4" i="5"/>
  <c r="K5" i="5"/>
  <c r="K6" i="5"/>
  <c r="K7" i="5"/>
  <c r="K8" i="5"/>
  <c r="K9" i="5"/>
  <c r="K10" i="5"/>
  <c r="K11" i="5"/>
  <c r="K12" i="5"/>
  <c r="K13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8" i="5"/>
  <c r="K40" i="5"/>
  <c r="K41" i="5"/>
  <c r="K43" i="5"/>
  <c r="K44" i="5"/>
  <c r="K45" i="5"/>
  <c r="K46" i="5"/>
  <c r="K47" i="5"/>
  <c r="K49" i="5"/>
  <c r="K50" i="5"/>
  <c r="K52" i="5"/>
  <c r="K54" i="5"/>
  <c r="K55" i="5"/>
  <c r="K56" i="5"/>
  <c r="K57" i="5"/>
  <c r="K58" i="5"/>
  <c r="K59" i="5"/>
  <c r="K60" i="5"/>
  <c r="K61" i="5"/>
  <c r="K63" i="5"/>
  <c r="K64" i="5"/>
  <c r="K65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4" i="5"/>
  <c r="K95" i="5"/>
  <c r="K96" i="5"/>
  <c r="K97" i="5"/>
  <c r="K98" i="5"/>
  <c r="K99" i="5"/>
  <c r="K101" i="5"/>
  <c r="K102" i="5"/>
  <c r="K103" i="5"/>
  <c r="K105" i="5"/>
  <c r="K106" i="5"/>
  <c r="K107" i="5"/>
  <c r="K109" i="5"/>
  <c r="K110" i="5"/>
  <c r="K111" i="5"/>
  <c r="K2" i="5"/>
  <c r="G3" i="5"/>
  <c r="H3" i="5"/>
  <c r="G4" i="5"/>
  <c r="H4" i="5"/>
  <c r="G5" i="5"/>
  <c r="H5" i="5"/>
  <c r="G6" i="5"/>
  <c r="H6" i="5"/>
  <c r="G7" i="5"/>
  <c r="H7" i="5"/>
  <c r="G8" i="5"/>
  <c r="H8" i="5"/>
  <c r="G9" i="5"/>
  <c r="H9" i="5"/>
  <c r="G10" i="5"/>
  <c r="H10" i="5"/>
  <c r="G11" i="5"/>
  <c r="H11" i="5"/>
  <c r="G12" i="5"/>
  <c r="H12" i="5"/>
  <c r="G13" i="5"/>
  <c r="H13" i="5"/>
  <c r="G14" i="5"/>
  <c r="H14" i="5"/>
  <c r="G15" i="5"/>
  <c r="H15" i="5"/>
  <c r="G16" i="5"/>
  <c r="H16" i="5"/>
  <c r="G17" i="5"/>
  <c r="H17" i="5"/>
  <c r="G18" i="5"/>
  <c r="H18" i="5"/>
  <c r="G19" i="5"/>
  <c r="H19" i="5"/>
  <c r="G20" i="5"/>
  <c r="H20" i="5"/>
  <c r="G21" i="5"/>
  <c r="H21" i="5"/>
  <c r="G22" i="5"/>
  <c r="H22" i="5"/>
  <c r="G23" i="5"/>
  <c r="H23" i="5"/>
  <c r="G24" i="5"/>
  <c r="H24" i="5"/>
  <c r="G25" i="5"/>
  <c r="H25" i="5"/>
  <c r="G26" i="5"/>
  <c r="H26" i="5"/>
  <c r="G27" i="5"/>
  <c r="H27" i="5"/>
  <c r="G28" i="5"/>
  <c r="H28" i="5"/>
  <c r="G29" i="5"/>
  <c r="H29" i="5"/>
  <c r="G30" i="5"/>
  <c r="H30" i="5"/>
  <c r="G31" i="5"/>
  <c r="H31" i="5"/>
  <c r="G32" i="5"/>
  <c r="H32" i="5"/>
  <c r="G33" i="5"/>
  <c r="H33" i="5"/>
  <c r="G34" i="5"/>
  <c r="H34" i="5"/>
  <c r="G35" i="5"/>
  <c r="H35" i="5"/>
  <c r="G36" i="5"/>
  <c r="H36" i="5"/>
  <c r="G37" i="5"/>
  <c r="H37" i="5"/>
  <c r="G38" i="5"/>
  <c r="H38" i="5"/>
  <c r="G40" i="5"/>
  <c r="H40" i="5"/>
  <c r="G41" i="5"/>
  <c r="H41" i="5"/>
  <c r="G43" i="5"/>
  <c r="H43" i="5"/>
  <c r="G44" i="5"/>
  <c r="H44" i="5"/>
  <c r="G45" i="5"/>
  <c r="H45" i="5"/>
  <c r="G46" i="5"/>
  <c r="H46" i="5"/>
  <c r="G47" i="5"/>
  <c r="H47" i="5"/>
  <c r="G48" i="5"/>
  <c r="H48" i="5"/>
  <c r="G49" i="5"/>
  <c r="H49" i="5"/>
  <c r="G50" i="5"/>
  <c r="H50" i="5"/>
  <c r="G52" i="5"/>
  <c r="H52" i="5"/>
  <c r="G54" i="5"/>
  <c r="H54" i="5"/>
  <c r="G55" i="5"/>
  <c r="H55" i="5"/>
  <c r="G56" i="5"/>
  <c r="H56" i="5"/>
  <c r="G57" i="5"/>
  <c r="H57" i="5"/>
  <c r="G58" i="5"/>
  <c r="H58" i="5"/>
  <c r="G59" i="5"/>
  <c r="H59" i="5"/>
  <c r="G60" i="5"/>
  <c r="H60" i="5"/>
  <c r="G61" i="5"/>
  <c r="H61" i="5"/>
  <c r="G63" i="5"/>
  <c r="H63" i="5"/>
  <c r="G64" i="5"/>
  <c r="H64" i="5"/>
  <c r="G65" i="5"/>
  <c r="H65" i="5"/>
  <c r="G66" i="5"/>
  <c r="H66" i="5"/>
  <c r="G67" i="5"/>
  <c r="H67" i="5"/>
  <c r="G68" i="5"/>
  <c r="H68" i="5"/>
  <c r="G69" i="5"/>
  <c r="H69" i="5"/>
  <c r="G70" i="5"/>
  <c r="H70" i="5"/>
  <c r="G71" i="5"/>
  <c r="H71" i="5"/>
  <c r="G72" i="5"/>
  <c r="H72" i="5"/>
  <c r="G73" i="5"/>
  <c r="H73" i="5"/>
  <c r="G74" i="5"/>
  <c r="H74" i="5"/>
  <c r="G75" i="5"/>
  <c r="H75" i="5"/>
  <c r="G76" i="5"/>
  <c r="H76" i="5"/>
  <c r="G77" i="5"/>
  <c r="H77" i="5"/>
  <c r="G78" i="5"/>
  <c r="H78" i="5"/>
  <c r="G79" i="5"/>
  <c r="H79" i="5"/>
  <c r="G80" i="5"/>
  <c r="H80" i="5"/>
  <c r="G81" i="5"/>
  <c r="H81" i="5"/>
  <c r="G82" i="5"/>
  <c r="H82" i="5"/>
  <c r="G83" i="5"/>
  <c r="H83" i="5"/>
  <c r="G84" i="5"/>
  <c r="H84" i="5"/>
  <c r="G85" i="5"/>
  <c r="H85" i="5"/>
  <c r="G86" i="5"/>
  <c r="H86" i="5"/>
  <c r="G87" i="5"/>
  <c r="H87" i="5"/>
  <c r="G88" i="5"/>
  <c r="H88" i="5"/>
  <c r="G89" i="5"/>
  <c r="H89" i="5"/>
  <c r="G90" i="5"/>
  <c r="H90" i="5"/>
  <c r="G91" i="5"/>
  <c r="H91" i="5"/>
  <c r="G92" i="5"/>
  <c r="H92" i="5"/>
  <c r="G94" i="5"/>
  <c r="H94" i="5"/>
  <c r="G95" i="5"/>
  <c r="H95" i="5"/>
  <c r="G96" i="5"/>
  <c r="H96" i="5"/>
  <c r="G97" i="5"/>
  <c r="H97" i="5"/>
  <c r="G98" i="5"/>
  <c r="H98" i="5"/>
  <c r="G99" i="5"/>
  <c r="H99" i="5"/>
  <c r="G100" i="5"/>
  <c r="H100" i="5"/>
  <c r="G101" i="5"/>
  <c r="H101" i="5"/>
  <c r="G102" i="5"/>
  <c r="H102" i="5"/>
  <c r="G103" i="5"/>
  <c r="H103" i="5"/>
  <c r="G104" i="5"/>
  <c r="H104" i="5"/>
  <c r="G105" i="5"/>
  <c r="H105" i="5"/>
  <c r="G106" i="5"/>
  <c r="H106" i="5"/>
  <c r="G107" i="5"/>
  <c r="H107" i="5"/>
  <c r="G109" i="5"/>
  <c r="H109" i="5"/>
  <c r="G110" i="5"/>
  <c r="H110" i="5"/>
  <c r="G111" i="5"/>
  <c r="H111" i="5"/>
  <c r="H2" i="5"/>
  <c r="G2" i="5"/>
  <c r="B5" i="5"/>
  <c r="C5" i="5"/>
  <c r="D5" i="5"/>
  <c r="E5" i="5"/>
  <c r="F5" i="5"/>
  <c r="B12" i="5"/>
  <c r="C12" i="5"/>
  <c r="D12" i="5"/>
  <c r="E12" i="5"/>
  <c r="F12" i="5"/>
  <c r="B18" i="5"/>
  <c r="C18" i="5"/>
  <c r="D18" i="5"/>
  <c r="E18" i="5"/>
  <c r="F18" i="5"/>
  <c r="B19" i="5"/>
  <c r="C19" i="5"/>
  <c r="D19" i="5"/>
  <c r="E19" i="5"/>
  <c r="F19" i="5"/>
  <c r="B20" i="5"/>
  <c r="C20" i="5"/>
  <c r="D20" i="5"/>
  <c r="E20" i="5"/>
  <c r="F20" i="5"/>
  <c r="B26" i="5"/>
  <c r="C26" i="5"/>
  <c r="D26" i="5"/>
  <c r="E26" i="5"/>
  <c r="F26" i="5"/>
  <c r="B41" i="5"/>
  <c r="C41" i="5"/>
  <c r="D41" i="5"/>
  <c r="E41" i="5"/>
  <c r="F41" i="5"/>
  <c r="B47" i="5"/>
  <c r="C47" i="5"/>
  <c r="D47" i="5"/>
  <c r="E47" i="5"/>
  <c r="F47" i="5"/>
  <c r="B54" i="5"/>
  <c r="C54" i="5"/>
  <c r="D54" i="5"/>
  <c r="E54" i="5"/>
  <c r="F54" i="5"/>
  <c r="B59" i="5"/>
  <c r="C59" i="5"/>
  <c r="D59" i="5"/>
  <c r="E59" i="5"/>
  <c r="F59" i="5"/>
  <c r="B60" i="5"/>
  <c r="C60" i="5"/>
  <c r="D60" i="5"/>
  <c r="E60" i="5"/>
  <c r="F60" i="5"/>
  <c r="B61" i="5"/>
  <c r="C61" i="5"/>
  <c r="D61" i="5"/>
  <c r="E61" i="5"/>
  <c r="F61" i="5"/>
  <c r="B65" i="5"/>
  <c r="C65" i="5"/>
  <c r="D65" i="5"/>
  <c r="E65" i="5"/>
  <c r="F65" i="5"/>
  <c r="B70" i="5"/>
  <c r="C70" i="5"/>
  <c r="D70" i="5"/>
  <c r="E70" i="5"/>
  <c r="F70" i="5"/>
  <c r="B71" i="5"/>
  <c r="C71" i="5"/>
  <c r="D71" i="5"/>
  <c r="E71" i="5"/>
  <c r="F71" i="5"/>
  <c r="B72" i="5"/>
  <c r="C72" i="5"/>
  <c r="D72" i="5"/>
  <c r="E72" i="5"/>
  <c r="F72" i="5"/>
  <c r="B75" i="5"/>
  <c r="C75" i="5"/>
  <c r="D75" i="5"/>
  <c r="E75" i="5"/>
  <c r="F75" i="5"/>
  <c r="B76" i="5"/>
  <c r="C76" i="5"/>
  <c r="D76" i="5"/>
  <c r="E76" i="5"/>
  <c r="F76" i="5"/>
  <c r="B81" i="5"/>
  <c r="C81" i="5"/>
  <c r="D81" i="5"/>
  <c r="E81" i="5"/>
  <c r="F81" i="5"/>
  <c r="B84" i="5"/>
  <c r="C84" i="5"/>
  <c r="D84" i="5"/>
  <c r="E84" i="5"/>
  <c r="F84" i="5"/>
  <c r="B87" i="5"/>
  <c r="C87" i="5"/>
  <c r="D87" i="5"/>
  <c r="E87" i="5"/>
  <c r="F87" i="5"/>
  <c r="B88" i="5"/>
  <c r="C88" i="5"/>
  <c r="D88" i="5"/>
  <c r="E88" i="5"/>
  <c r="F88" i="5"/>
  <c r="B91" i="5"/>
  <c r="C91" i="5"/>
  <c r="D91" i="5"/>
  <c r="E91" i="5"/>
  <c r="F91" i="5"/>
  <c r="B92" i="5"/>
  <c r="C92" i="5"/>
  <c r="D92" i="5"/>
  <c r="E92" i="5"/>
  <c r="F92" i="5"/>
  <c r="B95" i="5"/>
  <c r="C95" i="5"/>
  <c r="D95" i="5"/>
  <c r="E95" i="5"/>
  <c r="F95" i="5"/>
  <c r="B97" i="5"/>
  <c r="C97" i="5"/>
  <c r="D97" i="5"/>
  <c r="E97" i="5"/>
  <c r="F97" i="5"/>
  <c r="B107" i="5"/>
  <c r="C107" i="5"/>
  <c r="D107" i="5"/>
  <c r="E107" i="5"/>
  <c r="F107" i="5"/>
  <c r="B109" i="5"/>
  <c r="C109" i="5"/>
  <c r="D109" i="5"/>
  <c r="E109" i="5"/>
  <c r="F109" i="5"/>
  <c r="F2" i="5"/>
  <c r="E2" i="5"/>
  <c r="D2" i="5"/>
  <c r="C2" i="5"/>
  <c r="B2" i="5"/>
  <c r="H12" i="7"/>
  <c r="H20" i="7"/>
  <c r="H26" i="7"/>
  <c r="H34" i="7"/>
  <c r="H35" i="7"/>
  <c r="H36" i="7"/>
  <c r="H41" i="7"/>
  <c r="H47" i="7"/>
  <c r="H50" i="7"/>
  <c r="H54" i="7"/>
  <c r="H59" i="7"/>
  <c r="H60" i="7"/>
  <c r="H65" i="7"/>
  <c r="H72" i="7"/>
  <c r="H75" i="7"/>
  <c r="H81" i="7"/>
  <c r="H84" i="7"/>
  <c r="H87" i="7"/>
  <c r="H88" i="7"/>
  <c r="H91" i="7"/>
  <c r="H92" i="7"/>
  <c r="H100" i="7"/>
  <c r="H104" i="7"/>
  <c r="H107" i="7"/>
  <c r="G3" i="7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40" i="7"/>
  <c r="G41" i="7"/>
  <c r="G43" i="7"/>
  <c r="G44" i="7"/>
  <c r="G45" i="7"/>
  <c r="G46" i="7"/>
  <c r="G47" i="7"/>
  <c r="G48" i="7"/>
  <c r="G49" i="7"/>
  <c r="G50" i="7"/>
  <c r="G52" i="7"/>
  <c r="G54" i="7"/>
  <c r="G55" i="7"/>
  <c r="G56" i="7"/>
  <c r="G57" i="7"/>
  <c r="G58" i="7"/>
  <c r="G59" i="7"/>
  <c r="G60" i="7"/>
  <c r="G61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9" i="7"/>
  <c r="G110" i="7"/>
  <c r="G111" i="7"/>
  <c r="G2" i="7"/>
  <c r="L3" i="7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40" i="7"/>
  <c r="L41" i="7"/>
  <c r="L43" i="7"/>
  <c r="L44" i="7"/>
  <c r="L45" i="7"/>
  <c r="L46" i="7"/>
  <c r="L47" i="7"/>
  <c r="L48" i="7"/>
  <c r="L49" i="7"/>
  <c r="L50" i="7"/>
  <c r="L54" i="7"/>
  <c r="L55" i="7"/>
  <c r="L57" i="7"/>
  <c r="L58" i="7"/>
  <c r="L59" i="7"/>
  <c r="L60" i="7"/>
  <c r="L61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4" i="7"/>
  <c r="L95" i="7"/>
  <c r="L96" i="7"/>
  <c r="L97" i="7"/>
  <c r="L98" i="7"/>
  <c r="L99" i="7"/>
  <c r="L100" i="7"/>
  <c r="L101" i="7"/>
  <c r="L102" i="7"/>
  <c r="L103" i="7"/>
  <c r="L104" i="7"/>
  <c r="L105" i="7"/>
  <c r="L107" i="7"/>
  <c r="L109" i="7"/>
  <c r="L110" i="7"/>
  <c r="L111" i="7"/>
  <c r="L2" i="7"/>
  <c r="I64" i="11"/>
  <c r="I92" i="12"/>
  <c r="I92" i="11"/>
  <c r="K92" i="11"/>
  <c r="L92" i="11"/>
  <c r="M92" i="10"/>
  <c r="I100" i="12"/>
  <c r="I100" i="11"/>
  <c r="K100" i="11"/>
  <c r="L100" i="11"/>
  <c r="M100" i="10"/>
  <c r="I81" i="12"/>
  <c r="I81" i="11"/>
  <c r="K81" i="11"/>
  <c r="L81" i="11"/>
  <c r="K56" i="11"/>
  <c r="L56" i="11"/>
  <c r="I55" i="11"/>
  <c r="I56" i="11"/>
  <c r="M81" i="10"/>
  <c r="B112" i="9"/>
  <c r="I104" i="12"/>
  <c r="I104" i="11"/>
  <c r="K104" i="11"/>
  <c r="L104" i="11"/>
  <c r="M104" i="10"/>
  <c r="I14" i="12"/>
  <c r="I14" i="11"/>
  <c r="K14" i="11"/>
  <c r="L14" i="11"/>
  <c r="M14" i="10"/>
  <c r="I56" i="12"/>
  <c r="K55" i="11"/>
  <c r="L55" i="11"/>
  <c r="M55" i="10"/>
  <c r="I12" i="12"/>
  <c r="I12" i="11"/>
  <c r="K12" i="11"/>
  <c r="L12" i="11"/>
  <c r="M12" i="10"/>
  <c r="I43" i="11"/>
  <c r="I43" i="12"/>
  <c r="K43" i="11"/>
  <c r="L43" i="11"/>
  <c r="M43" i="10"/>
  <c r="M2" i="10"/>
  <c r="M3" i="10"/>
  <c r="M4" i="10"/>
  <c r="M5" i="10"/>
  <c r="M6" i="10"/>
  <c r="M7" i="10"/>
  <c r="M8" i="10"/>
  <c r="M9" i="10"/>
  <c r="M10" i="10"/>
  <c r="M11" i="10"/>
  <c r="M13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38" i="10"/>
  <c r="M40" i="10"/>
  <c r="M41" i="10"/>
  <c r="M44" i="10"/>
  <c r="M45" i="10"/>
  <c r="M46" i="10"/>
  <c r="M47" i="10"/>
  <c r="M48" i="10"/>
  <c r="M49" i="10"/>
  <c r="M50" i="10"/>
  <c r="M52" i="10"/>
  <c r="M54" i="10"/>
  <c r="M57" i="10"/>
  <c r="M59" i="10"/>
  <c r="M60" i="10"/>
  <c r="M61" i="10"/>
  <c r="M63" i="10"/>
  <c r="M64" i="10"/>
  <c r="M65" i="10"/>
  <c r="M66" i="10"/>
  <c r="M67" i="10"/>
  <c r="M68" i="10"/>
  <c r="M69" i="10"/>
  <c r="M70" i="10"/>
  <c r="M71" i="10"/>
  <c r="M72" i="10"/>
  <c r="M73" i="10"/>
  <c r="M74" i="10"/>
  <c r="M75" i="10"/>
  <c r="M76" i="10"/>
  <c r="M77" i="10"/>
  <c r="M78" i="10"/>
  <c r="M79" i="10"/>
  <c r="M80" i="10"/>
  <c r="M82" i="10"/>
  <c r="M83" i="10"/>
  <c r="M84" i="10"/>
  <c r="M85" i="10"/>
  <c r="M86" i="10"/>
  <c r="M87" i="10"/>
  <c r="M88" i="10"/>
  <c r="M89" i="10"/>
  <c r="M90" i="10"/>
  <c r="M91" i="10"/>
  <c r="M94" i="10"/>
  <c r="M95" i="10"/>
  <c r="M96" i="10"/>
  <c r="M97" i="10"/>
  <c r="M98" i="10"/>
  <c r="M99" i="10"/>
  <c r="M101" i="10"/>
  <c r="M102" i="10"/>
  <c r="M103" i="10"/>
  <c r="M105" i="10"/>
  <c r="M106" i="10"/>
  <c r="M107" i="10"/>
  <c r="M109" i="10"/>
  <c r="M110" i="10"/>
  <c r="M111" i="10"/>
  <c r="I2" i="12"/>
  <c r="I3" i="12"/>
  <c r="I4" i="12"/>
  <c r="I5" i="12"/>
  <c r="I6" i="12"/>
  <c r="I7" i="12"/>
  <c r="I8" i="12"/>
  <c r="I9" i="12"/>
  <c r="I10" i="12"/>
  <c r="I11" i="12"/>
  <c r="I13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7" i="12"/>
  <c r="I38" i="12"/>
  <c r="I40" i="12"/>
  <c r="I41" i="12"/>
  <c r="I44" i="12"/>
  <c r="I45" i="12"/>
  <c r="I46" i="12"/>
  <c r="I47" i="12"/>
  <c r="I48" i="12"/>
  <c r="I49" i="12"/>
  <c r="I50" i="12"/>
  <c r="I52" i="12"/>
  <c r="I54" i="12"/>
  <c r="I55" i="12"/>
  <c r="I57" i="12"/>
  <c r="I58" i="12"/>
  <c r="I59" i="12"/>
  <c r="I60" i="12"/>
  <c r="I61" i="12"/>
  <c r="I63" i="12"/>
  <c r="I64" i="12"/>
  <c r="I65" i="12"/>
  <c r="I66" i="12"/>
  <c r="I67" i="12"/>
  <c r="I68" i="12"/>
  <c r="I69" i="12"/>
  <c r="I70" i="12"/>
  <c r="I71" i="12"/>
  <c r="I72" i="12"/>
  <c r="I73" i="12"/>
  <c r="I74" i="12"/>
  <c r="I75" i="12"/>
  <c r="I76" i="12"/>
  <c r="I77" i="12"/>
  <c r="I78" i="12"/>
  <c r="I79" i="12"/>
  <c r="I80" i="12"/>
  <c r="I82" i="12"/>
  <c r="I83" i="12"/>
  <c r="I84" i="12"/>
  <c r="I85" i="12"/>
  <c r="I86" i="12"/>
  <c r="I87" i="12"/>
  <c r="I88" i="12"/>
  <c r="I89" i="12"/>
  <c r="I90" i="12"/>
  <c r="I91" i="12"/>
  <c r="I94" i="12"/>
  <c r="I95" i="12"/>
  <c r="I96" i="12"/>
  <c r="I97" i="12"/>
  <c r="I98" i="12"/>
  <c r="I99" i="12"/>
  <c r="I101" i="12"/>
  <c r="I102" i="12"/>
  <c r="I103" i="12"/>
  <c r="I105" i="12"/>
  <c r="I106" i="12"/>
  <c r="I107" i="12"/>
  <c r="I109" i="12"/>
  <c r="I110" i="12"/>
  <c r="I111" i="12"/>
  <c r="K3" i="11"/>
  <c r="L3" i="11"/>
  <c r="K4" i="11"/>
  <c r="L4" i="11"/>
  <c r="K5" i="11"/>
  <c r="L5" i="11"/>
  <c r="K6" i="11"/>
  <c r="L6" i="11"/>
  <c r="K7" i="11"/>
  <c r="L7" i="11"/>
  <c r="K8" i="11"/>
  <c r="L8" i="11"/>
  <c r="K9" i="11"/>
  <c r="L9" i="11"/>
  <c r="K10" i="11"/>
  <c r="L10" i="11"/>
  <c r="K11" i="11"/>
  <c r="L11" i="11"/>
  <c r="K13" i="11"/>
  <c r="L13" i="11"/>
  <c r="K15" i="11"/>
  <c r="L15" i="11"/>
  <c r="K16" i="11"/>
  <c r="L16" i="11"/>
  <c r="K17" i="11"/>
  <c r="L17" i="11"/>
  <c r="K18" i="11"/>
  <c r="L18" i="11"/>
  <c r="K19" i="11"/>
  <c r="L19" i="11"/>
  <c r="K20" i="11"/>
  <c r="L20" i="11"/>
  <c r="K21" i="11"/>
  <c r="L21" i="11"/>
  <c r="K22" i="11"/>
  <c r="L22" i="11"/>
  <c r="K23" i="11"/>
  <c r="L23" i="11"/>
  <c r="K24" i="11"/>
  <c r="L24" i="11"/>
  <c r="K25" i="11"/>
  <c r="L25" i="11"/>
  <c r="K26" i="11"/>
  <c r="L26" i="11"/>
  <c r="K27" i="11"/>
  <c r="L27" i="11"/>
  <c r="K28" i="11"/>
  <c r="L28" i="11"/>
  <c r="K29" i="11"/>
  <c r="L29" i="11"/>
  <c r="K30" i="11"/>
  <c r="L30" i="11"/>
  <c r="K31" i="11"/>
  <c r="L31" i="11"/>
  <c r="K32" i="11"/>
  <c r="L32" i="11"/>
  <c r="K33" i="11"/>
  <c r="L33" i="11"/>
  <c r="K34" i="11"/>
  <c r="L34" i="11"/>
  <c r="K35" i="11"/>
  <c r="L35" i="11"/>
  <c r="K36" i="11"/>
  <c r="L36" i="11"/>
  <c r="K37" i="11"/>
  <c r="L37" i="11"/>
  <c r="K38" i="11"/>
  <c r="L38" i="11"/>
  <c r="K40" i="11"/>
  <c r="L40" i="11"/>
  <c r="K41" i="11"/>
  <c r="L41" i="11"/>
  <c r="K44" i="11"/>
  <c r="L44" i="11"/>
  <c r="K45" i="11"/>
  <c r="L45" i="11"/>
  <c r="K46" i="11"/>
  <c r="L46" i="11"/>
  <c r="K47" i="11"/>
  <c r="L47" i="11"/>
  <c r="K48" i="11"/>
  <c r="L48" i="11"/>
  <c r="K49" i="11"/>
  <c r="L49" i="11"/>
  <c r="K50" i="11"/>
  <c r="L50" i="11"/>
  <c r="K52" i="11"/>
  <c r="L52" i="11"/>
  <c r="K54" i="11"/>
  <c r="L54" i="11"/>
  <c r="K57" i="11"/>
  <c r="L57" i="11"/>
  <c r="K58" i="11"/>
  <c r="L58" i="11"/>
  <c r="K59" i="11"/>
  <c r="L59" i="11"/>
  <c r="K60" i="11"/>
  <c r="L60" i="11"/>
  <c r="K63" i="11"/>
  <c r="L63" i="11"/>
  <c r="K64" i="11"/>
  <c r="L64" i="11"/>
  <c r="K65" i="11"/>
  <c r="L65" i="11"/>
  <c r="K66" i="11"/>
  <c r="L66" i="11"/>
  <c r="K67" i="11"/>
  <c r="L67" i="11"/>
  <c r="K68" i="11"/>
  <c r="L68" i="11"/>
  <c r="K69" i="11"/>
  <c r="L69" i="11"/>
  <c r="K70" i="11"/>
  <c r="L70" i="11"/>
  <c r="K71" i="11"/>
  <c r="L71" i="11"/>
  <c r="K72" i="11"/>
  <c r="L72" i="11"/>
  <c r="K73" i="11"/>
  <c r="L73" i="11"/>
  <c r="K74" i="11"/>
  <c r="L74" i="11"/>
  <c r="K75" i="11"/>
  <c r="L75" i="11"/>
  <c r="K76" i="11"/>
  <c r="L76" i="11"/>
  <c r="K77" i="11"/>
  <c r="L77" i="11"/>
  <c r="K78" i="11"/>
  <c r="L78" i="11"/>
  <c r="K79" i="11"/>
  <c r="L79" i="11"/>
  <c r="K80" i="11"/>
  <c r="L80" i="11"/>
  <c r="K82" i="11"/>
  <c r="L82" i="11"/>
  <c r="K83" i="11"/>
  <c r="L83" i="11"/>
  <c r="K84" i="11"/>
  <c r="L84" i="11"/>
  <c r="K85" i="11"/>
  <c r="L85" i="11"/>
  <c r="K86" i="11"/>
  <c r="L86" i="11"/>
  <c r="K87" i="11"/>
  <c r="L87" i="11"/>
  <c r="K88" i="11"/>
  <c r="L88" i="11"/>
  <c r="K89" i="11"/>
  <c r="L89" i="11"/>
  <c r="K90" i="11"/>
  <c r="L90" i="11"/>
  <c r="K91" i="11"/>
  <c r="L91" i="11"/>
  <c r="K94" i="11"/>
  <c r="L94" i="11"/>
  <c r="K95" i="11"/>
  <c r="L95" i="11"/>
  <c r="K96" i="11"/>
  <c r="L96" i="11"/>
  <c r="K97" i="11"/>
  <c r="L97" i="11"/>
  <c r="K98" i="11"/>
  <c r="L98" i="11"/>
  <c r="K99" i="11"/>
  <c r="L99" i="11"/>
  <c r="K101" i="11"/>
  <c r="L101" i="11"/>
  <c r="K102" i="11"/>
  <c r="L102" i="11"/>
  <c r="K103" i="11"/>
  <c r="L103" i="11"/>
  <c r="K105" i="11"/>
  <c r="L105" i="11"/>
  <c r="K106" i="11"/>
  <c r="L106" i="11"/>
  <c r="K107" i="11"/>
  <c r="L107" i="11"/>
  <c r="K109" i="11"/>
  <c r="L109" i="11"/>
  <c r="K110" i="11"/>
  <c r="L110" i="11"/>
  <c r="K111" i="11"/>
  <c r="L111" i="11"/>
  <c r="I3" i="11"/>
  <c r="I4" i="11"/>
  <c r="I5" i="11"/>
  <c r="I6" i="11"/>
  <c r="I7" i="11"/>
  <c r="I8" i="11"/>
  <c r="I9" i="11"/>
  <c r="I10" i="11"/>
  <c r="I11" i="11"/>
  <c r="I13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40" i="11"/>
  <c r="I41" i="11"/>
  <c r="I44" i="11"/>
  <c r="I45" i="11"/>
  <c r="I46" i="11"/>
  <c r="I47" i="11"/>
  <c r="I48" i="11"/>
  <c r="I49" i="11"/>
  <c r="I50" i="11"/>
  <c r="I52" i="11"/>
  <c r="I54" i="11"/>
  <c r="I57" i="11"/>
  <c r="I58" i="11"/>
  <c r="I59" i="11"/>
  <c r="I60" i="11"/>
  <c r="I63" i="11"/>
  <c r="I65" i="11"/>
  <c r="I66" i="11"/>
  <c r="I67" i="11"/>
  <c r="I68" i="11"/>
  <c r="I69" i="11"/>
  <c r="I70" i="11"/>
  <c r="I71" i="11"/>
  <c r="I72" i="11"/>
  <c r="I73" i="11"/>
  <c r="I74" i="11"/>
  <c r="I75" i="11"/>
  <c r="I76" i="11"/>
  <c r="I77" i="11"/>
  <c r="I78" i="11"/>
  <c r="I79" i="11"/>
  <c r="I80" i="11"/>
  <c r="I82" i="11"/>
  <c r="I83" i="11"/>
  <c r="I84" i="11"/>
  <c r="I85" i="11"/>
  <c r="I86" i="11"/>
  <c r="I87" i="11"/>
  <c r="I88" i="11"/>
  <c r="I89" i="11"/>
  <c r="I90" i="11"/>
  <c r="I91" i="11"/>
  <c r="I94" i="11"/>
  <c r="I95" i="11"/>
  <c r="I96" i="11"/>
  <c r="I97" i="11"/>
  <c r="I98" i="11"/>
  <c r="I99" i="11"/>
  <c r="I101" i="11"/>
  <c r="I102" i="11"/>
  <c r="I103" i="11"/>
  <c r="I105" i="11"/>
  <c r="I106" i="11"/>
  <c r="I107" i="11"/>
  <c r="I109" i="11"/>
  <c r="I110" i="11"/>
  <c r="I111" i="11"/>
  <c r="K2" i="11"/>
  <c r="L2" i="11"/>
  <c r="I2" i="11"/>
  <c r="F112" i="9"/>
  <c r="E112" i="9"/>
  <c r="D112" i="9"/>
  <c r="C112" i="9"/>
  <c r="I53" i="15"/>
  <c r="U21" i="6"/>
  <c r="I35" i="15"/>
  <c r="Q86" i="6" l="1"/>
  <c r="S86" i="6" s="1"/>
  <c r="U86" i="6" s="1"/>
  <c r="Q78" i="6"/>
  <c r="S78" i="6" s="1"/>
  <c r="U78" i="6" s="1"/>
  <c r="I81" i="15"/>
  <c r="I42" i="15"/>
  <c r="I111" i="15"/>
  <c r="I55" i="15"/>
  <c r="I86" i="15"/>
  <c r="Q44" i="6"/>
  <c r="S44" i="6" s="1"/>
  <c r="U44" i="6" s="1"/>
  <c r="Q34" i="6"/>
  <c r="S34" i="6" s="1"/>
  <c r="U34" i="6" s="1"/>
  <c r="Q26" i="6"/>
  <c r="Q18" i="6"/>
  <c r="S18" i="6" s="1"/>
  <c r="U18" i="6" s="1"/>
  <c r="Q8" i="6"/>
  <c r="S8" i="6" s="1"/>
  <c r="U8" i="6" s="1"/>
  <c r="I102" i="15"/>
  <c r="I62" i="15"/>
  <c r="I104" i="15"/>
  <c r="I94" i="15"/>
  <c r="I39" i="15"/>
  <c r="I96" i="15"/>
  <c r="I70" i="15"/>
  <c r="I58" i="15"/>
  <c r="I51" i="15"/>
  <c r="I108" i="15"/>
  <c r="Q111" i="6"/>
  <c r="S111" i="6" s="1"/>
  <c r="U111" i="6" s="1"/>
  <c r="Q102" i="6"/>
  <c r="S102" i="6" s="1"/>
  <c r="U102" i="6" s="1"/>
  <c r="Q94" i="6"/>
  <c r="S94" i="6" s="1"/>
  <c r="U94" i="6" s="1"/>
  <c r="Q52" i="6"/>
  <c r="S52" i="6" s="1"/>
  <c r="U52" i="6" s="1"/>
  <c r="Q43" i="6"/>
  <c r="S43" i="6" s="1"/>
  <c r="U43" i="6" s="1"/>
  <c r="Q33" i="6"/>
  <c r="S33" i="6" s="1"/>
  <c r="U33" i="6" s="1"/>
  <c r="Q25" i="6"/>
  <c r="S25" i="6" s="1"/>
  <c r="U25" i="6" s="1"/>
  <c r="Q17" i="6"/>
  <c r="S17" i="6" s="1"/>
  <c r="U17" i="6" s="1"/>
  <c r="Q7" i="6"/>
  <c r="Q61" i="6"/>
  <c r="S61" i="6" s="1"/>
  <c r="U61" i="6" s="1"/>
  <c r="Q70" i="6"/>
  <c r="S70" i="6" s="1"/>
  <c r="U70" i="6" s="1"/>
  <c r="Q109" i="6"/>
  <c r="S109" i="6" s="1"/>
  <c r="U109" i="6" s="1"/>
  <c r="Q100" i="6"/>
  <c r="S100" i="6" s="1"/>
  <c r="U100" i="6" s="1"/>
  <c r="Q84" i="6"/>
  <c r="S84" i="6" s="1"/>
  <c r="U84" i="6" s="1"/>
  <c r="Q54" i="6"/>
  <c r="S54" i="6" s="1"/>
  <c r="U54" i="6" s="1"/>
  <c r="Q59" i="6"/>
  <c r="S59" i="6" s="1"/>
  <c r="U59" i="6" s="1"/>
  <c r="Q49" i="6"/>
  <c r="S49" i="6" s="1"/>
  <c r="U49" i="6" s="1"/>
  <c r="Q40" i="6"/>
  <c r="S40" i="6" s="1"/>
  <c r="U40" i="6" s="1"/>
  <c r="Q31" i="6"/>
  <c r="S31" i="6" s="1"/>
  <c r="U31" i="6" s="1"/>
  <c r="Q23" i="6"/>
  <c r="S23" i="6" s="1"/>
  <c r="U23" i="6" s="1"/>
  <c r="Q13" i="6"/>
  <c r="S13" i="6" s="1"/>
  <c r="U13" i="6" s="1"/>
  <c r="Q5" i="6"/>
  <c r="Q68" i="6"/>
  <c r="S68" i="6" s="1"/>
  <c r="U68" i="6" s="1"/>
  <c r="Q76" i="6"/>
  <c r="S76" i="6" s="1"/>
  <c r="U76" i="6" s="1"/>
  <c r="Q92" i="6"/>
  <c r="S92" i="6" s="1"/>
  <c r="U92" i="6" s="1"/>
  <c r="F112" i="5"/>
  <c r="Q2" i="6"/>
  <c r="S2" i="6" s="1"/>
  <c r="U2" i="6" s="1"/>
  <c r="Q103" i="6"/>
  <c r="S103" i="6" s="1"/>
  <c r="U103" i="6" s="1"/>
  <c r="Q95" i="6"/>
  <c r="S95" i="6" s="1"/>
  <c r="U95" i="6" s="1"/>
  <c r="Q63" i="6"/>
  <c r="S63" i="6" s="1"/>
  <c r="U63" i="6" s="1"/>
  <c r="Q71" i="6"/>
  <c r="S71" i="6" s="1"/>
  <c r="U71" i="6" s="1"/>
  <c r="Q87" i="6"/>
  <c r="S87" i="6" s="1"/>
  <c r="U87" i="6" s="1"/>
  <c r="Q79" i="6"/>
  <c r="S79" i="6" s="1"/>
  <c r="U79" i="6" s="1"/>
  <c r="I101" i="15"/>
  <c r="I95" i="15"/>
  <c r="I29" i="15"/>
  <c r="I13" i="15"/>
  <c r="I72" i="15"/>
  <c r="I11" i="15"/>
  <c r="I49" i="15"/>
  <c r="I69" i="15"/>
  <c r="I91" i="15"/>
  <c r="I97" i="15"/>
  <c r="Q56" i="6"/>
  <c r="S56" i="6" s="1"/>
  <c r="U56" i="6" s="1"/>
  <c r="Q46" i="6"/>
  <c r="S46" i="6" s="1"/>
  <c r="U46" i="6" s="1"/>
  <c r="Q36" i="6"/>
  <c r="S36" i="6" s="1"/>
  <c r="U36" i="6" s="1"/>
  <c r="Q28" i="6"/>
  <c r="S28" i="6" s="1"/>
  <c r="U28" i="6" s="1"/>
  <c r="Q20" i="6"/>
  <c r="Q10" i="6"/>
  <c r="S10" i="6" s="1"/>
  <c r="U10" i="6" s="1"/>
  <c r="Q65" i="6"/>
  <c r="S65" i="6" s="1"/>
  <c r="U65" i="6" s="1"/>
  <c r="Q73" i="6"/>
  <c r="S73" i="6" s="1"/>
  <c r="U73" i="6" s="1"/>
  <c r="Q51" i="6"/>
  <c r="S51" i="6" s="1"/>
  <c r="U51" i="6" s="1"/>
  <c r="Q89" i="6"/>
  <c r="S89" i="6" s="1"/>
  <c r="U89" i="6" s="1"/>
  <c r="Q97" i="6"/>
  <c r="S97" i="6" s="1"/>
  <c r="U97" i="6" s="1"/>
  <c r="Q15" i="6"/>
  <c r="S15" i="6" s="1"/>
  <c r="U15" i="6" s="1"/>
  <c r="Q105" i="6"/>
  <c r="S105" i="6" s="1"/>
  <c r="U105" i="6" s="1"/>
  <c r="Q81" i="6"/>
  <c r="S81" i="6" s="1"/>
  <c r="U81" i="6" s="1"/>
  <c r="Q106" i="6"/>
  <c r="S106" i="6" s="1"/>
  <c r="U106" i="6" s="1"/>
  <c r="Q98" i="6"/>
  <c r="S98" i="6" s="1"/>
  <c r="U98" i="6" s="1"/>
  <c r="Q108" i="6"/>
  <c r="S108" i="6" s="1"/>
  <c r="U108" i="6" s="1"/>
  <c r="D112" i="6"/>
  <c r="Q93" i="6"/>
  <c r="S93" i="6" s="1"/>
  <c r="U93" i="6" s="1"/>
  <c r="Q60" i="6"/>
  <c r="S60" i="6" s="1"/>
  <c r="U60" i="6" s="1"/>
  <c r="Q50" i="6"/>
  <c r="S50" i="6" s="1"/>
  <c r="U50" i="6" s="1"/>
  <c r="Q41" i="6"/>
  <c r="S41" i="6" s="1"/>
  <c r="U41" i="6" s="1"/>
  <c r="Q32" i="6"/>
  <c r="S32" i="6" s="1"/>
  <c r="U32" i="6" s="1"/>
  <c r="Q24" i="6"/>
  <c r="S24" i="6" s="1"/>
  <c r="U24" i="6" s="1"/>
  <c r="Q14" i="6"/>
  <c r="S14" i="6" s="1"/>
  <c r="U14" i="6" s="1"/>
  <c r="Q6" i="6"/>
  <c r="S6" i="6" s="1"/>
  <c r="U6" i="6" s="1"/>
  <c r="Q69" i="6"/>
  <c r="S69" i="6" s="1"/>
  <c r="U69" i="6" s="1"/>
  <c r="Q85" i="6"/>
  <c r="S85" i="6" s="1"/>
  <c r="U85" i="6" s="1"/>
  <c r="Q77" i="6"/>
  <c r="S77" i="6" s="1"/>
  <c r="U77" i="6" s="1"/>
  <c r="Q110" i="6"/>
  <c r="S110" i="6" s="1"/>
  <c r="U110" i="6" s="1"/>
  <c r="Q101" i="6"/>
  <c r="S101" i="6" s="1"/>
  <c r="U101" i="6" s="1"/>
  <c r="C112" i="11"/>
  <c r="B112" i="8"/>
  <c r="Q72" i="6"/>
  <c r="S72" i="6" s="1"/>
  <c r="U72" i="6" s="1"/>
  <c r="I73" i="15"/>
  <c r="I18" i="15"/>
  <c r="I105" i="15"/>
  <c r="I110" i="15"/>
  <c r="I88" i="15"/>
  <c r="I28" i="15"/>
  <c r="I50" i="15"/>
  <c r="I75" i="15"/>
  <c r="I87" i="15"/>
  <c r="I22" i="15"/>
  <c r="I45" i="15"/>
  <c r="I48" i="15"/>
  <c r="I103" i="15"/>
  <c r="I7" i="15"/>
  <c r="I37" i="15"/>
  <c r="I19" i="15"/>
  <c r="I77" i="15"/>
  <c r="I99" i="15"/>
  <c r="I66" i="15"/>
  <c r="I36" i="15"/>
  <c r="I78" i="15"/>
  <c r="I63" i="15"/>
  <c r="I17" i="15"/>
  <c r="I32" i="15"/>
  <c r="I68" i="15"/>
  <c r="I57" i="15"/>
  <c r="I82" i="15"/>
  <c r="I56" i="15"/>
  <c r="I34" i="15"/>
  <c r="I84" i="15"/>
  <c r="I106" i="15"/>
  <c r="I4" i="15"/>
  <c r="I33" i="15"/>
  <c r="I31" i="15"/>
  <c r="I30" i="15"/>
  <c r="I5" i="15"/>
  <c r="I64" i="15"/>
  <c r="I59" i="15"/>
  <c r="I21" i="15"/>
  <c r="I3" i="15"/>
  <c r="I60" i="15"/>
  <c r="I83" i="15"/>
  <c r="I89" i="15"/>
  <c r="I2" i="15"/>
  <c r="I8" i="15"/>
  <c r="I107" i="15"/>
  <c r="I74" i="15"/>
  <c r="I26" i="15"/>
  <c r="I41" i="15"/>
  <c r="I90" i="15"/>
  <c r="I80" i="15"/>
  <c r="I9" i="15"/>
  <c r="I15" i="15"/>
  <c r="I47" i="15"/>
  <c r="I27" i="15"/>
  <c r="I85" i="15"/>
  <c r="I40" i="15"/>
  <c r="I38" i="15"/>
  <c r="I46" i="15"/>
  <c r="I98" i="15"/>
  <c r="I23" i="15"/>
  <c r="I61" i="15"/>
  <c r="I67" i="15"/>
  <c r="I65" i="15"/>
  <c r="I54" i="15"/>
  <c r="I109" i="15"/>
  <c r="I44" i="15"/>
  <c r="I20" i="15"/>
  <c r="I52" i="15"/>
  <c r="I24" i="15"/>
  <c r="I10" i="15"/>
  <c r="Q74" i="6"/>
  <c r="S74" i="6" s="1"/>
  <c r="U74" i="6" s="1"/>
  <c r="Q67" i="6"/>
  <c r="S67" i="6" s="1"/>
  <c r="U67" i="6" s="1"/>
  <c r="E112" i="7"/>
  <c r="D112" i="15"/>
  <c r="D112" i="10"/>
  <c r="F112" i="11"/>
  <c r="Q107" i="6"/>
  <c r="S107" i="6" s="1"/>
  <c r="U107" i="6" s="1"/>
  <c r="Q99" i="6"/>
  <c r="S99" i="6" s="1"/>
  <c r="U99" i="6" s="1"/>
  <c r="Q75" i="6"/>
  <c r="S75" i="6" s="1"/>
  <c r="U75" i="6" s="1"/>
  <c r="Q55" i="6"/>
  <c r="S55" i="6" s="1"/>
  <c r="U55" i="6" s="1"/>
  <c r="Q45" i="6"/>
  <c r="S45" i="6" s="1"/>
  <c r="U45" i="6" s="1"/>
  <c r="Q35" i="6"/>
  <c r="S35" i="6" s="1"/>
  <c r="U35" i="6" s="1"/>
  <c r="Q27" i="6"/>
  <c r="S27" i="6" s="1"/>
  <c r="U27" i="6" s="1"/>
  <c r="Q19" i="6"/>
  <c r="S19" i="6" s="1"/>
  <c r="U19" i="6" s="1"/>
  <c r="Q9" i="6"/>
  <c r="S9" i="6" s="1"/>
  <c r="U9" i="6" s="1"/>
  <c r="Q53" i="6"/>
  <c r="S53" i="6" s="1"/>
  <c r="U53" i="6" s="1"/>
  <c r="Q91" i="6"/>
  <c r="S91" i="6" s="1"/>
  <c r="U91" i="6" s="1"/>
  <c r="Q64" i="6"/>
  <c r="S64" i="6" s="1"/>
  <c r="U64" i="6" s="1"/>
  <c r="E112" i="5"/>
  <c r="B112" i="6"/>
  <c r="B112" i="5"/>
  <c r="C112" i="5"/>
  <c r="D112" i="5"/>
  <c r="F112" i="6"/>
  <c r="C112" i="6"/>
  <c r="E112" i="6"/>
  <c r="Q80" i="6"/>
  <c r="S80" i="6" s="1"/>
  <c r="U80" i="6" s="1"/>
  <c r="D112" i="7"/>
  <c r="F112" i="7"/>
  <c r="C112" i="7"/>
  <c r="E112" i="15"/>
  <c r="B112" i="15"/>
  <c r="F112" i="15"/>
  <c r="C112" i="15"/>
  <c r="F112" i="8"/>
  <c r="B112" i="7"/>
  <c r="D112" i="8"/>
  <c r="C112" i="8"/>
  <c r="E112" i="8"/>
  <c r="B112" i="10"/>
  <c r="E112" i="10"/>
  <c r="F112" i="10"/>
  <c r="C112" i="10"/>
  <c r="E112" i="11"/>
  <c r="B112" i="11"/>
  <c r="D112" i="11"/>
  <c r="B112" i="12"/>
  <c r="D112" i="12"/>
  <c r="F112" i="12"/>
  <c r="C112" i="12"/>
  <c r="E112" i="12"/>
  <c r="Q88" i="6"/>
  <c r="S88" i="6" s="1"/>
  <c r="U88" i="6" s="1"/>
  <c r="Q104" i="6"/>
  <c r="S104" i="6" s="1"/>
  <c r="U104" i="6" s="1"/>
  <c r="Q96" i="6"/>
  <c r="S96" i="6" s="1"/>
  <c r="U96" i="6" s="1"/>
  <c r="Q58" i="6"/>
  <c r="S58" i="6" s="1"/>
  <c r="U58" i="6" s="1"/>
  <c r="Q48" i="6"/>
  <c r="S48" i="6" s="1"/>
  <c r="U48" i="6" s="1"/>
  <c r="Q38" i="6"/>
  <c r="S38" i="6" s="1"/>
  <c r="U38" i="6" s="1"/>
  <c r="Q30" i="6"/>
  <c r="S30" i="6" s="1"/>
  <c r="U30" i="6" s="1"/>
  <c r="Q22" i="6"/>
  <c r="S22" i="6" s="1"/>
  <c r="U22" i="6" s="1"/>
  <c r="Q12" i="6"/>
  <c r="S12" i="6" s="1"/>
  <c r="U12" i="6" s="1"/>
  <c r="Q4" i="6"/>
  <c r="S4" i="6" s="1"/>
  <c r="U4" i="6" s="1"/>
  <c r="Q83" i="6"/>
  <c r="S83" i="6" s="1"/>
  <c r="U83" i="6" s="1"/>
  <c r="Q3" i="6"/>
  <c r="S3" i="6" s="1"/>
  <c r="U3" i="6" s="1"/>
  <c r="Q90" i="6"/>
  <c r="S90" i="6" s="1"/>
  <c r="U90" i="6" s="1"/>
  <c r="Q82" i="6"/>
  <c r="S82" i="6" s="1"/>
  <c r="U82" i="6" s="1"/>
  <c r="Q57" i="6"/>
  <c r="S57" i="6" s="1"/>
  <c r="U57" i="6" s="1"/>
  <c r="Q47" i="6"/>
  <c r="S47" i="6" s="1"/>
  <c r="U47" i="6" s="1"/>
  <c r="Q37" i="6"/>
  <c r="S37" i="6" s="1"/>
  <c r="U37" i="6" s="1"/>
  <c r="Q29" i="6"/>
  <c r="S29" i="6" s="1"/>
  <c r="U29" i="6" s="1"/>
  <c r="Q21" i="6"/>
  <c r="Q11" i="6"/>
  <c r="S11" i="6" s="1"/>
  <c r="U11" i="6" s="1"/>
  <c r="Q66" i="6"/>
  <c r="S66" i="6" s="1"/>
  <c r="U66" i="6" s="1"/>
  <c r="Q16" i="6"/>
  <c r="S16" i="6" s="1"/>
  <c r="U16" i="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tc={E54BA20E-F5BC-476E-BE76-B556D1D56353}</author>
    <author>tc={E8118930-E4B7-4322-8A67-EED230F97562}</author>
    <author>tc={EBA856F0-BA27-4953-AC99-F4EF991158BE}</author>
  </authors>
  <commentList>
    <comment ref="K7" authorId="0" shapeId="0" xr:uid="{E54BA20E-F5BC-476E-BE76-B556D1D56353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inter contrat</t>
        </r>
      </text>
    </comment>
    <comment ref="A33" authorId="1" shapeId="0" xr:uid="{E8118930-E4B7-4322-8A67-EED230F9756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prendre en compte 1 samedi dans le mois</t>
        </r>
      </text>
    </comment>
    <comment ref="A99" authorId="2" shapeId="0" xr:uid="{EBA856F0-BA27-4953-AC99-F4EF991158BE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prendre en compte 2 samedis dans le mois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tc={CE6768EE-05AC-4F7B-8300-49FF383E70AB}</author>
    <author>tc={88A1665B-A532-44A5-83FB-5D0B416C8A7C}</author>
    <author>tc={F358AD0C-8DBE-4388-96E1-A8F16624CF82}</author>
    <author>tc={D019D5F4-544D-44C7-BEC4-2319C11689FF}</author>
    <author>tc={43FF5483-0C00-4C1F-9FE1-CE956A61DD30}</author>
  </authors>
  <commentList>
    <comment ref="P2" authorId="0" shapeId="0" xr:uid="{CE6768EE-05AC-4F7B-8300-49FF383E70A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demande de congés sans solde</t>
        </r>
      </text>
    </comment>
    <comment ref="L14" authorId="1" shapeId="0" xr:uid="{88A1665B-A532-44A5-83FB-5D0B416C8A7C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sans solde demandé par M.Cardon</t>
        </r>
      </text>
    </comment>
    <comment ref="N14" authorId="2" shapeId="0" xr:uid="{F358AD0C-8DBE-4388-96E1-A8F16624CF8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sans solde à la demande de M. Cardon</t>
        </r>
      </text>
    </comment>
    <comment ref="N22" authorId="3" shapeId="0" xr:uid="{D019D5F4-544D-44C7-BEC4-2319C11689F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sans solde</t>
        </r>
      </text>
    </comment>
    <comment ref="N28" authorId="4" shapeId="0" xr:uid="{43FF5483-0C00-4C1F-9FE1-CE956A61DD30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absence demande de congés (on laisse tomber).</t>
        </r>
      </text>
    </comment>
  </commentList>
</comments>
</file>

<file path=xl/sharedStrings.xml><?xml version="1.0" encoding="utf-8"?>
<sst xmlns="http://schemas.openxmlformats.org/spreadsheetml/2006/main" count="2167" uniqueCount="296">
  <si>
    <t>Clients</t>
  </si>
  <si>
    <t>Affaires</t>
  </si>
  <si>
    <t>Frais</t>
  </si>
  <si>
    <t>DROCOURT Bernard</t>
  </si>
  <si>
    <t>CAZO Christophe</t>
  </si>
  <si>
    <t>KAMECHE Djamel</t>
  </si>
  <si>
    <t>JEUNEJEAN Thierry</t>
  </si>
  <si>
    <t>Projets</t>
  </si>
  <si>
    <t>Contrats</t>
  </si>
  <si>
    <t>SCHNEIDER</t>
  </si>
  <si>
    <t>SST</t>
  </si>
  <si>
    <t>Ingénieur Electricité</t>
  </si>
  <si>
    <t>CDI</t>
  </si>
  <si>
    <t>CDIC</t>
  </si>
  <si>
    <t>Postes</t>
  </si>
  <si>
    <t>IGD</t>
  </si>
  <si>
    <t>NBR</t>
  </si>
  <si>
    <t>JOFFRE Eric</t>
  </si>
  <si>
    <t>MARTIN Eric</t>
  </si>
  <si>
    <t>LEGENDRE Bertrand</t>
  </si>
  <si>
    <t>KOSZUTA Cédric</t>
  </si>
  <si>
    <t>SALAUN Arnaud</t>
  </si>
  <si>
    <t>PERREAL Alain</t>
  </si>
  <si>
    <t>SOUCHARD Lylian</t>
  </si>
  <si>
    <t>BRUCHET Patrick</t>
  </si>
  <si>
    <t>RENUCCI Stéphane</t>
  </si>
  <si>
    <t>Statut</t>
  </si>
  <si>
    <t>Fin de PE</t>
  </si>
  <si>
    <t>Cadre</t>
  </si>
  <si>
    <t>Non cadre</t>
  </si>
  <si>
    <t>Réception NDF</t>
  </si>
  <si>
    <t>X</t>
  </si>
  <si>
    <t>Relances</t>
  </si>
  <si>
    <t>CHATRON Bruno</t>
  </si>
  <si>
    <t>GRANVILLE Gauthier</t>
  </si>
  <si>
    <t>SUPERVIELLE Vincent</t>
  </si>
  <si>
    <t>DEFINOD Olivier</t>
  </si>
  <si>
    <t>BARKAN Hassan</t>
  </si>
  <si>
    <t>MONTERO BOGOTA Laura</t>
  </si>
  <si>
    <t>Bulletin de paie à envoyer par mail</t>
  </si>
  <si>
    <t>RéceptionTS</t>
  </si>
  <si>
    <t>STEPHAN Samuel</t>
  </si>
  <si>
    <t>BOUHET Eric</t>
  </si>
  <si>
    <t>ORLANDI Rémy</t>
  </si>
  <si>
    <t>GUILBERT FABIEN</t>
  </si>
  <si>
    <t>Lieux d'intervention</t>
  </si>
  <si>
    <t>DOS SANTOS Tiago</t>
  </si>
  <si>
    <t>LOUVION Marc</t>
  </si>
  <si>
    <t>MOREAU Jean-Claude</t>
  </si>
  <si>
    <t>HOCHBERG Magnolia</t>
  </si>
  <si>
    <t>SARR Fatimata</t>
  </si>
  <si>
    <t>CARUNTU Bogdan</t>
  </si>
  <si>
    <t>SOLANO Eduardo</t>
  </si>
  <si>
    <t>LAHMIDI Jamal</t>
  </si>
  <si>
    <t>TELLIER Jacky</t>
  </si>
  <si>
    <t>DURAND J. François</t>
  </si>
  <si>
    <t>CHENNOUF Mohamed</t>
  </si>
  <si>
    <t>WMA</t>
  </si>
  <si>
    <t>CAYROLLE Arnaud</t>
  </si>
  <si>
    <t>BENHAMMOU Alaiddine</t>
  </si>
  <si>
    <t>BLANCHET Guillaume</t>
  </si>
  <si>
    <t>DIJOUX Alain</t>
  </si>
  <si>
    <t>CHAUMONT Annabelle</t>
  </si>
  <si>
    <t>SEVEYRAC Alain</t>
  </si>
  <si>
    <t>TROUBAT Pascal</t>
  </si>
  <si>
    <t xml:space="preserve">X </t>
  </si>
  <si>
    <t>oui</t>
  </si>
  <si>
    <t>non</t>
  </si>
  <si>
    <t>LINKOWSKI Romain</t>
  </si>
  <si>
    <t>NSOME ELLA Jean-François</t>
  </si>
  <si>
    <t>ROSSELLE Fabrice</t>
  </si>
  <si>
    <t>CHIBANI Riad</t>
  </si>
  <si>
    <t>LAFLAQUIERE Philippe</t>
  </si>
  <si>
    <t>NGOMO PEREIRA Octavien</t>
  </si>
  <si>
    <t>BOUCHENTOUF Houari</t>
  </si>
  <si>
    <t>MANYACKA Christian</t>
  </si>
  <si>
    <t>EKEUANI BONGUE Bruce Kevin</t>
  </si>
  <si>
    <t>YAO Binyan</t>
  </si>
  <si>
    <t>Grenoble</t>
  </si>
  <si>
    <t>AYACHI Aymen</t>
  </si>
  <si>
    <t>CUMBERLAND</t>
  </si>
  <si>
    <t>CHEDID Toni</t>
  </si>
  <si>
    <t>DESCHATEAUX Sylvain</t>
  </si>
  <si>
    <t>FLETCHER Anthony</t>
  </si>
  <si>
    <t>DABAC Ivan</t>
  </si>
  <si>
    <t>TOLBIAC Quentin</t>
  </si>
  <si>
    <t>MEKKID Oualid</t>
  </si>
  <si>
    <t>DAOUI Ibrahim</t>
  </si>
  <si>
    <t>TUDOR Daniel</t>
  </si>
  <si>
    <t>CHAFEI Ali</t>
  </si>
  <si>
    <t>NICA Christian</t>
  </si>
  <si>
    <t>THIOMBANE Babacar</t>
  </si>
  <si>
    <t>SOUIHLI Slim</t>
  </si>
  <si>
    <t>FREY Elena</t>
  </si>
  <si>
    <t>KONATE Arouna</t>
  </si>
  <si>
    <t>ROSSI Romain</t>
  </si>
  <si>
    <t>BEAUPIED Sébastien</t>
  </si>
  <si>
    <t>ROUSSEAU Bruno</t>
  </si>
  <si>
    <t>POUTEAU Joel</t>
  </si>
  <si>
    <t>GJU</t>
  </si>
  <si>
    <t>HERVIEU  Gael</t>
  </si>
  <si>
    <t>DUCHEMIN Elise</t>
  </si>
  <si>
    <t>ROBIN Anthony</t>
  </si>
  <si>
    <t>DHIB Hassine</t>
  </si>
  <si>
    <t>LEGER Maxime</t>
  </si>
  <si>
    <t xml:space="preserve">ROCHA FERREIRA </t>
  </si>
  <si>
    <t>ACD</t>
  </si>
  <si>
    <t>Dates de Fin
Contrat</t>
  </si>
  <si>
    <t>Convocation à Envoyer</t>
  </si>
  <si>
    <t>Panier Repas</t>
  </si>
  <si>
    <t>Prime</t>
  </si>
  <si>
    <t>Avenant</t>
  </si>
  <si>
    <t>Abattement 3 mois</t>
  </si>
  <si>
    <t>Abattement 24 mois</t>
  </si>
  <si>
    <t>Dates de Début 
Contrat</t>
  </si>
  <si>
    <t>Dates de Début de Commande</t>
  </si>
  <si>
    <t>Dates de fin de Commande</t>
  </si>
  <si>
    <t>CONSULTANTS</t>
  </si>
  <si>
    <t>Nb de JT</t>
  </si>
  <si>
    <t>Procédure à Envoyer</t>
  </si>
  <si>
    <t>PE à Renouveler</t>
  </si>
  <si>
    <t>Tarif</t>
  </si>
  <si>
    <t>% de mb</t>
  </si>
  <si>
    <t>Salaire</t>
  </si>
  <si>
    <t>PE Validée</t>
  </si>
  <si>
    <t>IGD initiale</t>
  </si>
  <si>
    <t>Commentaires</t>
  </si>
  <si>
    <t>Procédure envoyée</t>
  </si>
  <si>
    <t>ABDOU DAN BAKI Moctar</t>
  </si>
  <si>
    <t>PAS DE COMMANDE</t>
  </si>
  <si>
    <t>PROLONGATION 2019 EN ATTENTE DATE</t>
  </si>
  <si>
    <t>EN ATTENTE COMMANDE PROLONGATION</t>
  </si>
  <si>
    <t>Date de fin de commande</t>
  </si>
  <si>
    <t/>
  </si>
  <si>
    <t>DPAE</t>
  </si>
  <si>
    <t>Prorogation envoyée</t>
  </si>
  <si>
    <t>DE TROIA Joffrey</t>
  </si>
  <si>
    <t>Démission</t>
  </si>
  <si>
    <t>GAID Kaddour</t>
  </si>
  <si>
    <t>EN ATTENTE COMMANDE</t>
  </si>
  <si>
    <t>EN ATTENTE COMMANDE JUIN</t>
  </si>
  <si>
    <t>EN ATTENTE COMMANDE PROLONGATION AOUT 2019</t>
  </si>
  <si>
    <t>KAB</t>
  </si>
  <si>
    <t>KBA</t>
  </si>
  <si>
    <t>Reception Renouvellement PE</t>
  </si>
  <si>
    <t>Date d'envoi FIDAA</t>
  </si>
  <si>
    <t>Date d'envoi PEI</t>
  </si>
  <si>
    <t>Validité FIDAA</t>
  </si>
  <si>
    <t>Validité PEI</t>
  </si>
  <si>
    <t>MOLLET Noël</t>
  </si>
  <si>
    <t>ROIGNANT Michel</t>
  </si>
  <si>
    <t>OUNI Haythem</t>
  </si>
  <si>
    <t>TCHATCHOUA Pierre</t>
  </si>
  <si>
    <t>KOUACHI Mehdi</t>
  </si>
  <si>
    <t>CORRIGAN Mégane</t>
  </si>
  <si>
    <t>BENDAHO Mohamed</t>
  </si>
  <si>
    <t>NOTEBAERT Arnaud</t>
  </si>
  <si>
    <t>Fin de Validité FIDAA</t>
  </si>
  <si>
    <t>Fin de validité PEI</t>
  </si>
  <si>
    <t>MOHAMEDI Nadir</t>
  </si>
  <si>
    <t>A VOR AVEC NICOLAS</t>
  </si>
  <si>
    <t>RENOUVELLEMENT PE 24 AVRIL</t>
  </si>
  <si>
    <t>Date de fin de mission</t>
  </si>
  <si>
    <t xml:space="preserve">RENOUVELLEMENT 20 MAI </t>
  </si>
  <si>
    <t>YOUCEF Merouane</t>
  </si>
  <si>
    <t>SOLESSE Serge</t>
  </si>
  <si>
    <t>BERROD Marc</t>
  </si>
  <si>
    <t>CASTEJON Alizée</t>
  </si>
  <si>
    <t xml:space="preserve"> </t>
  </si>
  <si>
    <t>MOHAMEDI  Nadir</t>
  </si>
  <si>
    <t>Commande à renouveler</t>
  </si>
  <si>
    <t>Nom à Ajouter / Supprimer</t>
  </si>
  <si>
    <t>LAMBERT Didier</t>
  </si>
  <si>
    <t>LAMBERT DIDIER</t>
  </si>
  <si>
    <t>Date de la convocation</t>
  </si>
  <si>
    <t>Visite renforcée</t>
  </si>
  <si>
    <t>Durée de validité</t>
  </si>
  <si>
    <t>Date de délivrance du A1</t>
  </si>
  <si>
    <t>Centre Médical</t>
  </si>
  <si>
    <t>Nb de Congés</t>
  </si>
  <si>
    <t>Nb de Repos</t>
  </si>
  <si>
    <t>Validité du A1</t>
  </si>
  <si>
    <t>Validité de la VM</t>
  </si>
  <si>
    <t>Colonne1</t>
  </si>
  <si>
    <t>CP</t>
  </si>
  <si>
    <t>Repos</t>
  </si>
  <si>
    <t>Absence</t>
  </si>
  <si>
    <t>Date de renouvellement</t>
  </si>
  <si>
    <t>Congés Janvier</t>
  </si>
  <si>
    <t>Repos Janvier</t>
  </si>
  <si>
    <t>Congés Février</t>
  </si>
  <si>
    <t>Repos Février</t>
  </si>
  <si>
    <t>Congés Mars</t>
  </si>
  <si>
    <t>Repos Mars</t>
  </si>
  <si>
    <t>Congés Avril</t>
  </si>
  <si>
    <t>Repos Avril</t>
  </si>
  <si>
    <t>Congés Mai</t>
  </si>
  <si>
    <t>Repos Mai</t>
  </si>
  <si>
    <t>Congés Juin</t>
  </si>
  <si>
    <t>Repos Juin</t>
  </si>
  <si>
    <t>Congés Juillet</t>
  </si>
  <si>
    <t>Repos Juillet</t>
  </si>
  <si>
    <t>Congés Août</t>
  </si>
  <si>
    <t>Repos Août</t>
  </si>
  <si>
    <t>Congés Septembre</t>
  </si>
  <si>
    <t>Repos Septembre</t>
  </si>
  <si>
    <t>Congés Octobre</t>
  </si>
  <si>
    <t>Repos Octobre</t>
  </si>
  <si>
    <t>Congés Novembre</t>
  </si>
  <si>
    <t>Repos Novembre</t>
  </si>
  <si>
    <t>Congés Décembre</t>
  </si>
  <si>
    <t>Repos Décembre</t>
  </si>
  <si>
    <t>FOURNEL Pierre</t>
  </si>
  <si>
    <t>Prorogation au 30.06.2019</t>
  </si>
  <si>
    <t>DEMISSION DEPART LE 09.02.19</t>
  </si>
  <si>
    <t>SORTIE LE 12 FEVRIER</t>
  </si>
  <si>
    <t>CIAMT (Paris)</t>
  </si>
  <si>
    <t>Oui</t>
  </si>
  <si>
    <t>Non</t>
  </si>
  <si>
    <t>Date VM</t>
  </si>
  <si>
    <t>Alpes Santé Travail</t>
  </si>
  <si>
    <t>Date renouvellement PE</t>
  </si>
  <si>
    <t>Date d'envoi de fin de PE</t>
  </si>
  <si>
    <t>Encore à facturer</t>
  </si>
  <si>
    <t>11.02.2019</t>
  </si>
  <si>
    <t>CARDON Bernard</t>
  </si>
  <si>
    <t>BRAULT Dominique</t>
  </si>
  <si>
    <t>SORTIE LE 8 FEVRIER</t>
  </si>
  <si>
    <t>SORTIE LE 31 MARS</t>
  </si>
  <si>
    <t>PERRIN Jérémie</t>
  </si>
  <si>
    <t>SENECAL Christophe</t>
  </si>
  <si>
    <t>TESSIER Denis</t>
  </si>
  <si>
    <t>KHEDIMI Fathi</t>
  </si>
  <si>
    <t>STOLTZ Marguerite</t>
  </si>
  <si>
    <t>Prorogation jusqu'au 31/05/2019</t>
  </si>
  <si>
    <t>AIMST13 (Marseille)</t>
  </si>
  <si>
    <t>PRISSM (Pau)</t>
  </si>
  <si>
    <t>Date dernière VM</t>
  </si>
  <si>
    <t>Commande en attente</t>
  </si>
  <si>
    <t>SIR</t>
  </si>
  <si>
    <t>Nb d'IGD</t>
  </si>
  <si>
    <t xml:space="preserve"> Entrée</t>
  </si>
  <si>
    <t>Sortie</t>
  </si>
  <si>
    <t>Colonne2</t>
  </si>
  <si>
    <t>Colonne3</t>
  </si>
  <si>
    <t>Colonne4</t>
  </si>
  <si>
    <t>Nb de Congés N-1</t>
  </si>
  <si>
    <t>Début</t>
  </si>
  <si>
    <t>Fin</t>
  </si>
  <si>
    <t>Aujourd'hui</t>
  </si>
  <si>
    <t>SISTM (SaintLô)</t>
  </si>
  <si>
    <t>A archiver</t>
  </si>
  <si>
    <t>SERDOUK Liamine</t>
  </si>
  <si>
    <t>01/07/20018</t>
  </si>
  <si>
    <t>Convocation envoyée</t>
  </si>
  <si>
    <t>JEUNEJEAN. Thierry</t>
  </si>
  <si>
    <t>JOLLOIS Alison</t>
  </si>
  <si>
    <t>Fin de mission</t>
  </si>
  <si>
    <t>Cde émise après CRA validé</t>
  </si>
  <si>
    <t>SORTIE le 9 MARS 2019</t>
  </si>
  <si>
    <t>Annulée par le CM</t>
  </si>
  <si>
    <t>Attente prolongation</t>
  </si>
  <si>
    <t>A facturer</t>
  </si>
  <si>
    <t>Cde à solder</t>
  </si>
  <si>
    <t>Cde ouverte</t>
  </si>
  <si>
    <t>TOMIN Pierre</t>
  </si>
  <si>
    <t>SANTRA PLUS (Le Havre)</t>
  </si>
  <si>
    <t>SSTRN (Nantes)</t>
  </si>
  <si>
    <t>mériterait un SIR, courrier du médecin</t>
  </si>
  <si>
    <t>Absence fiche aptitude</t>
  </si>
  <si>
    <t>056/03/2018</t>
  </si>
  <si>
    <t>Annulée</t>
  </si>
  <si>
    <t>sans ce mois-ci</t>
  </si>
  <si>
    <t>X (pas d'envoi postal)</t>
  </si>
  <si>
    <t>22/03/209</t>
  </si>
  <si>
    <t>25/03/209</t>
  </si>
  <si>
    <t>Etat compatible avec reprise de poste</t>
  </si>
  <si>
    <t>2703/2019</t>
  </si>
  <si>
    <t>RESILIATION PE le 25 mars, sortie le 25 AVRIL</t>
  </si>
  <si>
    <t>LETTRE DE DEMISSION SORTIE LE 2 AVRIL</t>
  </si>
  <si>
    <t>26/032019</t>
  </si>
  <si>
    <t>néant</t>
  </si>
  <si>
    <t>C4548T1670</t>
  </si>
  <si>
    <t>SIR catégorie B</t>
  </si>
  <si>
    <t>Attente prolongation (Avenant)</t>
  </si>
  <si>
    <t>sans</t>
  </si>
  <si>
    <t>²</t>
  </si>
  <si>
    <t>DZANGA Kevin</t>
  </si>
  <si>
    <t>A</t>
  </si>
  <si>
    <t>Informations Complémentaires</t>
  </si>
  <si>
    <t>VM annulée par le CM</t>
  </si>
  <si>
    <t>LAMBERT Didier-1</t>
  </si>
  <si>
    <t>CDD</t>
  </si>
  <si>
    <t>RENOUVELLEMENT PE FIN JUILLET</t>
  </si>
  <si>
    <t>RENOUVELLEMENT PE FIN AOUT</t>
  </si>
  <si>
    <t>FORT 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</si>
</sst>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6" formatCode="#,##0\ &quot;€&quot;;[Red]\-#,##0\ &quot;€&quot;"/>
    <numFmt numFmtId="164" formatCode="dd/mm/yy;@"/>
    <numFmt numFmtId="165" formatCode="#,##0\ &quot;€&quot;"/>
    <numFmt numFmtId="166" formatCode="#,##0.00\ &quot;€&quot;"/>
    <numFmt numFmtId="167" formatCode="0.0"/>
    <numFmt numFmtId="168" formatCode="#,##0.00\ _€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b/>
      <sz val="9"/>
      <color rgb="FFC00000"/>
      <name val="Arial"/>
      <family val="2"/>
    </font>
    <font>
      <b/>
      <sz val="9"/>
      <color rgb="FF000000"/>
      <name val="Arial"/>
      <family val="2"/>
    </font>
    <font>
      <b/>
      <sz val="9"/>
      <color rgb="FF363636"/>
      <name val="Arial"/>
      <family val="2"/>
    </font>
    <font>
      <u/>
      <sz val="9"/>
      <color theme="10"/>
      <name val="Arial"/>
      <family val="2"/>
    </font>
    <font>
      <sz val="9"/>
      <color rgb="FFFF0000"/>
      <name val="Arial"/>
      <family val="2"/>
    </font>
    <font>
      <b/>
      <sz val="9"/>
      <color theme="1"/>
      <name val="Arial"/>
      <family val="2"/>
    </font>
    <font>
      <b/>
      <sz val="9"/>
      <name val="Arial"/>
      <family val="2"/>
    </font>
    <font>
      <b/>
      <sz val="9"/>
      <color rgb="FFFF0000"/>
      <name val="Arial"/>
      <family val="2"/>
    </font>
    <font>
      <sz val="9"/>
      <color rgb="FF363636"/>
      <name val="Arial"/>
      <family val="2"/>
    </font>
    <font>
      <sz val="9"/>
      <color rgb="FF010000"/>
      <name val="Arial"/>
      <family val="2"/>
    </font>
    <font>
      <sz val="11"/>
      <color rgb="FF010000"/>
      <name val="Calibri"/>
      <family val="2"/>
      <scheme val="minor"/>
    </font>
    <font>
      <strike/>
      <sz val="9"/>
      <color rgb="FF00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6B8B7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66">
    <border>
      <left/>
      <right/>
      <top/>
      <bottom/>
      <diagonal/>
    </border>
    <border>
      <left/>
      <right style="thin">
        <color theme="3" tint="0.79998168889431442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double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</borders>
  <cellStyleXfs count="121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82">
    <xf numFmtId="0" fontId="0" fillId="0" borderId="0" xfId="0"/>
    <xf numFmtId="0" fontId="6" fillId="0" borderId="0" xfId="0" applyFont="1" applyAlignment="1">
      <alignment horizontal="center" vertical="center"/>
    </xf>
    <xf numFmtId="0" fontId="14" fillId="0" borderId="0" xfId="1" applyFont="1" applyAlignment="1">
      <alignment horizontal="center" vertical="center"/>
    </xf>
    <xf numFmtId="0" fontId="11" fillId="0" borderId="3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4" fontId="8" fillId="0" borderId="5" xfId="0" applyNumberFormat="1" applyFont="1" applyBorder="1" applyAlignment="1">
      <alignment horizontal="center" vertical="center" wrapText="1"/>
    </xf>
    <xf numFmtId="0" fontId="10" fillId="5" borderId="21" xfId="0" applyFont="1" applyFill="1" applyBorder="1" applyAlignment="1">
      <alignment horizontal="center" vertical="center" wrapText="1"/>
    </xf>
    <xf numFmtId="0" fontId="10" fillId="4" borderId="21" xfId="0" applyFont="1" applyFill="1" applyBorder="1" applyAlignment="1">
      <alignment horizontal="center" vertical="center" wrapText="1"/>
    </xf>
    <xf numFmtId="0" fontId="10" fillId="6" borderId="21" xfId="0" applyFont="1" applyFill="1" applyBorder="1" applyAlignment="1">
      <alignment horizontal="center" vertical="center" wrapText="1"/>
    </xf>
    <xf numFmtId="0" fontId="10" fillId="7" borderId="21" xfId="0" applyFont="1" applyFill="1" applyBorder="1" applyAlignment="1">
      <alignment horizontal="center" vertical="center" wrapText="1"/>
    </xf>
    <xf numFmtId="0" fontId="11" fillId="0" borderId="32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6" fillId="9" borderId="6" xfId="0" applyFont="1" applyFill="1" applyBorder="1" applyAlignment="1">
      <alignment horizontal="center" vertical="center" wrapText="1"/>
    </xf>
    <xf numFmtId="0" fontId="14" fillId="0" borderId="2" xfId="1" applyFont="1" applyBorder="1" applyAlignment="1">
      <alignment horizontal="center" vertical="center"/>
    </xf>
    <xf numFmtId="0" fontId="14" fillId="0" borderId="3" xfId="1" applyFont="1" applyBorder="1" applyAlignment="1">
      <alignment horizontal="center" vertical="center"/>
    </xf>
    <xf numFmtId="164" fontId="11" fillId="0" borderId="3" xfId="0" applyNumberFormat="1" applyFont="1" applyBorder="1" applyAlignment="1">
      <alignment horizontal="center" vertical="center" wrapText="1"/>
    </xf>
    <xf numFmtId="164" fontId="11" fillId="0" borderId="32" xfId="0" applyNumberFormat="1" applyFont="1" applyBorder="1" applyAlignment="1">
      <alignment horizontal="center" vertical="center" wrapText="1"/>
    </xf>
    <xf numFmtId="0" fontId="14" fillId="0" borderId="8" xfId="0" quotePrefix="1" applyFont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 wrapText="1"/>
    </xf>
    <xf numFmtId="164" fontId="7" fillId="0" borderId="8" xfId="0" applyNumberFormat="1" applyFont="1" applyBorder="1" applyAlignment="1">
      <alignment horizontal="center" vertical="center" wrapText="1"/>
    </xf>
    <xf numFmtId="164" fontId="6" fillId="0" borderId="8" xfId="0" applyNumberFormat="1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164" fontId="6" fillId="0" borderId="5" xfId="0" applyNumberFormat="1" applyFont="1" applyBorder="1" applyAlignment="1">
      <alignment horizontal="center" vertical="center" wrapText="1"/>
    </xf>
    <xf numFmtId="6" fontId="15" fillId="0" borderId="5" xfId="0" applyNumberFormat="1" applyFont="1" applyBorder="1" applyAlignment="1">
      <alignment horizontal="center" vertical="center" wrapText="1"/>
    </xf>
    <xf numFmtId="164" fontId="7" fillId="0" borderId="5" xfId="0" applyNumberFormat="1" applyFont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164" fontId="14" fillId="0" borderId="5" xfId="0" applyNumberFormat="1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164" fontId="15" fillId="0" borderId="5" xfId="0" applyNumberFormat="1" applyFont="1" applyBorder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/>
    </xf>
    <xf numFmtId="164" fontId="14" fillId="0" borderId="0" xfId="1" applyNumberFormat="1" applyFont="1" applyAlignment="1">
      <alignment horizontal="center" vertical="center"/>
    </xf>
    <xf numFmtId="14" fontId="17" fillId="0" borderId="32" xfId="0" applyNumberFormat="1" applyFont="1" applyBorder="1" applyAlignment="1">
      <alignment horizontal="center" vertical="center" wrapText="1"/>
    </xf>
    <xf numFmtId="14" fontId="17" fillId="0" borderId="5" xfId="0" applyNumberFormat="1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66" fontId="11" fillId="0" borderId="3" xfId="0" applyNumberFormat="1" applyFont="1" applyBorder="1" applyAlignment="1">
      <alignment horizontal="center" vertical="center" wrapText="1"/>
    </xf>
    <xf numFmtId="166" fontId="6" fillId="0" borderId="8" xfId="0" applyNumberFormat="1" applyFont="1" applyBorder="1" applyAlignment="1">
      <alignment horizontal="center" vertical="center" wrapText="1"/>
    </xf>
    <xf numFmtId="166" fontId="8" fillId="0" borderId="8" xfId="0" applyNumberFormat="1" applyFont="1" applyBorder="1" applyAlignment="1">
      <alignment horizontal="center" vertical="center" wrapText="1"/>
    </xf>
    <xf numFmtId="166" fontId="6" fillId="0" borderId="5" xfId="0" applyNumberFormat="1" applyFont="1" applyBorder="1" applyAlignment="1">
      <alignment horizontal="center" vertical="center" wrapText="1"/>
    </xf>
    <xf numFmtId="166" fontId="7" fillId="0" borderId="5" xfId="0" applyNumberFormat="1" applyFont="1" applyBorder="1" applyAlignment="1">
      <alignment horizontal="center" vertical="center" wrapText="1"/>
    </xf>
    <xf numFmtId="166" fontId="8" fillId="0" borderId="5" xfId="0" applyNumberFormat="1" applyFont="1" applyBorder="1" applyAlignment="1">
      <alignment horizontal="center" vertical="center" wrapText="1"/>
    </xf>
    <xf numFmtId="166" fontId="6" fillId="0" borderId="0" xfId="0" applyNumberFormat="1" applyFont="1" applyAlignment="1">
      <alignment horizontal="center" vertical="center"/>
    </xf>
    <xf numFmtId="166" fontId="14" fillId="0" borderId="0" xfId="1" applyNumberFormat="1" applyFont="1" applyAlignment="1">
      <alignment horizontal="center" vertical="center"/>
    </xf>
    <xf numFmtId="165" fontId="11" fillId="0" borderId="3" xfId="0" applyNumberFormat="1" applyFont="1" applyBorder="1" applyAlignment="1">
      <alignment horizontal="center" vertical="center" wrapText="1"/>
    </xf>
    <xf numFmtId="165" fontId="6" fillId="0" borderId="8" xfId="0" applyNumberFormat="1" applyFont="1" applyBorder="1" applyAlignment="1">
      <alignment horizontal="center" vertical="center" wrapText="1"/>
    </xf>
    <xf numFmtId="165" fontId="8" fillId="0" borderId="8" xfId="0" applyNumberFormat="1" applyFont="1" applyBorder="1" applyAlignment="1">
      <alignment horizontal="center" vertical="center" wrapText="1"/>
    </xf>
    <xf numFmtId="165" fontId="6" fillId="0" borderId="5" xfId="0" applyNumberFormat="1" applyFont="1" applyBorder="1" applyAlignment="1">
      <alignment horizontal="center" vertical="center" wrapText="1"/>
    </xf>
    <xf numFmtId="165" fontId="7" fillId="0" borderId="5" xfId="0" applyNumberFormat="1" applyFont="1" applyBorder="1" applyAlignment="1">
      <alignment horizontal="center" vertical="center" wrapText="1"/>
    </xf>
    <xf numFmtId="165" fontId="8" fillId="0" borderId="5" xfId="0" applyNumberFormat="1" applyFont="1" applyBorder="1" applyAlignment="1">
      <alignment horizontal="center" vertical="center" wrapText="1"/>
    </xf>
    <xf numFmtId="165" fontId="6" fillId="0" borderId="0" xfId="0" applyNumberFormat="1" applyFont="1" applyAlignment="1">
      <alignment horizontal="center" vertical="center"/>
    </xf>
    <xf numFmtId="165" fontId="14" fillId="0" borderId="0" xfId="1" applyNumberFormat="1" applyFont="1" applyAlignment="1">
      <alignment horizontal="center" vertical="center"/>
    </xf>
    <xf numFmtId="2" fontId="11" fillId="0" borderId="3" xfId="0" applyNumberFormat="1" applyFont="1" applyBorder="1" applyAlignment="1">
      <alignment horizontal="center" vertical="center" wrapText="1"/>
    </xf>
    <xf numFmtId="2" fontId="11" fillId="0" borderId="32" xfId="0" applyNumberFormat="1" applyFont="1" applyBorder="1" applyAlignment="1">
      <alignment horizontal="center" vertical="center" wrapText="1"/>
    </xf>
    <xf numFmtId="2" fontId="6" fillId="0" borderId="8" xfId="0" applyNumberFormat="1" applyFont="1" applyBorder="1" applyAlignment="1">
      <alignment horizontal="center" vertical="center" wrapText="1"/>
    </xf>
    <xf numFmtId="2" fontId="8" fillId="0" borderId="8" xfId="0" applyNumberFormat="1" applyFont="1" applyBorder="1" applyAlignment="1">
      <alignment horizontal="center" vertical="center" wrapText="1"/>
    </xf>
    <xf numFmtId="2" fontId="6" fillId="0" borderId="5" xfId="0" applyNumberFormat="1" applyFont="1" applyBorder="1" applyAlignment="1">
      <alignment horizontal="center" vertical="center" wrapText="1"/>
    </xf>
    <xf numFmtId="2" fontId="7" fillId="0" borderId="5" xfId="0" applyNumberFormat="1" applyFont="1" applyBorder="1" applyAlignment="1">
      <alignment horizontal="center" vertical="center" wrapText="1"/>
    </xf>
    <xf numFmtId="2" fontId="8" fillId="0" borderId="5" xfId="0" applyNumberFormat="1" applyFont="1" applyBorder="1" applyAlignment="1">
      <alignment horizontal="center" vertical="center" wrapText="1"/>
    </xf>
    <xf numFmtId="2" fontId="6" fillId="0" borderId="0" xfId="0" applyNumberFormat="1" applyFont="1" applyAlignment="1">
      <alignment horizontal="center" vertical="center"/>
    </xf>
    <xf numFmtId="2" fontId="14" fillId="0" borderId="0" xfId="1" applyNumberFormat="1" applyFont="1" applyAlignment="1">
      <alignment horizontal="center" vertical="center"/>
    </xf>
    <xf numFmtId="166" fontId="11" fillId="0" borderId="32" xfId="0" applyNumberFormat="1" applyFont="1" applyBorder="1" applyAlignment="1">
      <alignment horizontal="center" vertical="center" wrapText="1"/>
    </xf>
    <xf numFmtId="165" fontId="11" fillId="0" borderId="32" xfId="0" applyNumberFormat="1" applyFont="1" applyBorder="1" applyAlignment="1">
      <alignment horizontal="center" vertical="center" wrapText="1"/>
    </xf>
    <xf numFmtId="14" fontId="17" fillId="11" borderId="5" xfId="0" applyNumberFormat="1" applyFont="1" applyFill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11" fillId="0" borderId="31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0" borderId="13" xfId="0" applyFont="1" applyBorder="1" applyAlignment="1">
      <alignment horizontal="center" vertical="center" wrapText="1"/>
    </xf>
    <xf numFmtId="14" fontId="17" fillId="12" borderId="5" xfId="0" applyNumberFormat="1" applyFont="1" applyFill="1" applyBorder="1" applyAlignment="1">
      <alignment horizontal="center" vertical="center" wrapText="1"/>
    </xf>
    <xf numFmtId="14" fontId="17" fillId="3" borderId="5" xfId="0" applyNumberFormat="1" applyFont="1" applyFill="1" applyBorder="1" applyAlignment="1">
      <alignment horizontal="center" vertical="center" wrapText="1"/>
    </xf>
    <xf numFmtId="0" fontId="5" fillId="6" borderId="21" xfId="0" applyFont="1" applyFill="1" applyBorder="1" applyAlignment="1">
      <alignment horizontal="center" vertical="center" wrapText="1"/>
    </xf>
    <xf numFmtId="14" fontId="11" fillId="0" borderId="3" xfId="0" applyNumberFormat="1" applyFont="1" applyBorder="1" applyAlignment="1">
      <alignment horizontal="center" vertical="center" wrapText="1"/>
    </xf>
    <xf numFmtId="10" fontId="11" fillId="0" borderId="3" xfId="0" applyNumberFormat="1" applyFont="1" applyBorder="1" applyAlignment="1">
      <alignment horizontal="center" vertical="center" wrapText="1"/>
    </xf>
    <xf numFmtId="0" fontId="17" fillId="0" borderId="32" xfId="0" applyFont="1" applyBorder="1" applyAlignment="1">
      <alignment horizontal="center" vertical="center" wrapText="1"/>
    </xf>
    <xf numFmtId="165" fontId="17" fillId="0" borderId="32" xfId="0" applyNumberFormat="1" applyFont="1" applyBorder="1" applyAlignment="1">
      <alignment horizontal="center" vertical="center" wrapText="1"/>
    </xf>
    <xf numFmtId="10" fontId="17" fillId="0" borderId="32" xfId="0" applyNumberFormat="1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8" fillId="0" borderId="28" xfId="0" applyFont="1" applyBorder="1" applyAlignment="1">
      <alignment horizontal="center" vertical="center" wrapText="1"/>
    </xf>
    <xf numFmtId="0" fontId="8" fillId="0" borderId="30" xfId="0" applyFont="1" applyBorder="1" applyAlignment="1">
      <alignment horizontal="center" vertical="center" wrapText="1"/>
    </xf>
    <xf numFmtId="10" fontId="6" fillId="0" borderId="5" xfId="0" applyNumberFormat="1" applyFont="1" applyBorder="1" applyAlignment="1">
      <alignment horizontal="center" vertical="center" wrapText="1"/>
    </xf>
    <xf numFmtId="10" fontId="7" fillId="0" borderId="5" xfId="0" applyNumberFormat="1" applyFont="1" applyBorder="1" applyAlignment="1">
      <alignment horizontal="center" vertical="center" wrapText="1"/>
    </xf>
    <xf numFmtId="165" fontId="7" fillId="10" borderId="5" xfId="0" applyNumberFormat="1" applyFont="1" applyFill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165" fontId="6" fillId="10" borderId="5" xfId="0" applyNumberFormat="1" applyFont="1" applyFill="1" applyBorder="1" applyAlignment="1">
      <alignment horizontal="center" vertical="center" wrapText="1"/>
    </xf>
    <xf numFmtId="10" fontId="8" fillId="0" borderId="5" xfId="0" applyNumberFormat="1" applyFont="1" applyBorder="1" applyAlignment="1">
      <alignment horizontal="center" vertical="center" wrapText="1"/>
    </xf>
    <xf numFmtId="165" fontId="7" fillId="2" borderId="5" xfId="0" applyNumberFormat="1" applyFont="1" applyFill="1" applyBorder="1" applyAlignment="1">
      <alignment horizontal="center" vertical="center" wrapText="1"/>
    </xf>
    <xf numFmtId="10" fontId="7" fillId="2" borderId="5" xfId="0" applyNumberFormat="1" applyFont="1" applyFill="1" applyBorder="1" applyAlignment="1">
      <alignment horizontal="center" vertical="center" wrapText="1"/>
    </xf>
    <xf numFmtId="10" fontId="6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 wrapText="1"/>
    </xf>
    <xf numFmtId="14" fontId="6" fillId="0" borderId="8" xfId="0" applyNumberFormat="1" applyFont="1" applyBorder="1" applyAlignment="1">
      <alignment horizontal="center" vertical="center" wrapText="1"/>
    </xf>
    <xf numFmtId="14" fontId="6" fillId="0" borderId="4" xfId="0" applyNumberFormat="1" applyFont="1" applyBorder="1" applyAlignment="1">
      <alignment horizontal="center" vertical="center" wrapText="1"/>
    </xf>
    <xf numFmtId="14" fontId="8" fillId="0" borderId="4" xfId="0" applyNumberFormat="1" applyFont="1" applyBorder="1" applyAlignment="1">
      <alignment horizontal="center" vertical="center" wrapText="1"/>
    </xf>
    <xf numFmtId="14" fontId="7" fillId="0" borderId="4" xfId="0" applyNumberFormat="1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7" fillId="0" borderId="31" xfId="0" applyFont="1" applyBorder="1" applyAlignment="1">
      <alignment horizontal="center" vertical="center" wrapText="1"/>
    </xf>
    <xf numFmtId="0" fontId="17" fillId="0" borderId="33" xfId="0" applyFont="1" applyBorder="1" applyAlignment="1">
      <alignment horizontal="center" vertical="center" wrapText="1"/>
    </xf>
    <xf numFmtId="14" fontId="17" fillId="0" borderId="36" xfId="0" applyNumberFormat="1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center" wrapText="1"/>
    </xf>
    <xf numFmtId="14" fontId="6" fillId="0" borderId="32" xfId="0" applyNumberFormat="1" applyFont="1" applyBorder="1" applyAlignment="1">
      <alignment horizontal="center" vertical="center" wrapText="1"/>
    </xf>
    <xf numFmtId="0" fontId="6" fillId="0" borderId="37" xfId="0" applyFont="1" applyBorder="1" applyAlignment="1">
      <alignment horizontal="center" vertical="center" wrapText="1"/>
    </xf>
    <xf numFmtId="14" fontId="6" fillId="0" borderId="11" xfId="0" applyNumberFormat="1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14" fontId="8" fillId="0" borderId="11" xfId="0" applyNumberFormat="1" applyFont="1" applyBorder="1" applyAlignment="1">
      <alignment horizontal="center" vertical="center" wrapText="1"/>
    </xf>
    <xf numFmtId="0" fontId="8" fillId="0" borderId="23" xfId="0" applyFont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14" fontId="6" fillId="3" borderId="5" xfId="0" applyNumberFormat="1" applyFont="1" applyFill="1" applyBorder="1" applyAlignment="1">
      <alignment horizontal="center" vertical="center" wrapText="1"/>
    </xf>
    <xf numFmtId="0" fontId="6" fillId="11" borderId="5" xfId="0" applyFont="1" applyFill="1" applyBorder="1" applyAlignment="1">
      <alignment horizontal="center" vertical="center" wrapText="1"/>
    </xf>
    <xf numFmtId="14" fontId="6" fillId="11" borderId="5" xfId="0" applyNumberFormat="1" applyFont="1" applyFill="1" applyBorder="1" applyAlignment="1">
      <alignment horizontal="center" vertical="center" wrapText="1"/>
    </xf>
    <xf numFmtId="14" fontId="8" fillId="11" borderId="5" xfId="0" applyNumberFormat="1" applyFont="1" applyFill="1" applyBorder="1" applyAlignment="1">
      <alignment horizontal="center" vertical="center" wrapText="1"/>
    </xf>
    <xf numFmtId="0" fontId="8" fillId="11" borderId="5" xfId="0" applyFont="1" applyFill="1" applyBorder="1" applyAlignment="1">
      <alignment horizontal="center" vertical="center" wrapText="1"/>
    </xf>
    <xf numFmtId="0" fontId="8" fillId="11" borderId="23" xfId="0" applyFont="1" applyFill="1" applyBorder="1" applyAlignment="1">
      <alignment horizontal="center" vertical="center" wrapText="1"/>
    </xf>
    <xf numFmtId="14" fontId="8" fillId="3" borderId="5" xfId="0" applyNumberFormat="1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14" fontId="17" fillId="9" borderId="5" xfId="0" applyNumberFormat="1" applyFont="1" applyFill="1" applyBorder="1" applyAlignment="1">
      <alignment horizontal="center" vertical="center" wrapText="1"/>
    </xf>
    <xf numFmtId="0" fontId="6" fillId="9" borderId="23" xfId="0" applyFont="1" applyFill="1" applyBorder="1" applyAlignment="1">
      <alignment horizontal="center" vertical="center" wrapText="1"/>
    </xf>
    <xf numFmtId="0" fontId="6" fillId="9" borderId="4" xfId="0" applyFont="1" applyFill="1" applyBorder="1" applyAlignment="1">
      <alignment horizontal="center" vertical="center"/>
    </xf>
    <xf numFmtId="0" fontId="8" fillId="9" borderId="6" xfId="0" applyFont="1" applyFill="1" applyBorder="1" applyAlignment="1">
      <alignment horizontal="center" vertical="center" wrapText="1"/>
    </xf>
    <xf numFmtId="0" fontId="8" fillId="11" borderId="4" xfId="0" applyFont="1" applyFill="1" applyBorder="1" applyAlignment="1">
      <alignment horizontal="center" vertical="center" wrapText="1"/>
    </xf>
    <xf numFmtId="14" fontId="7" fillId="0" borderId="11" xfId="0" applyNumberFormat="1" applyFont="1" applyBorder="1" applyAlignment="1">
      <alignment horizontal="center" vertical="center" wrapText="1"/>
    </xf>
    <xf numFmtId="14" fontId="7" fillId="11" borderId="5" xfId="0" applyNumberFormat="1" applyFont="1" applyFill="1" applyBorder="1" applyAlignment="1">
      <alignment horizontal="center" vertical="center" wrapText="1"/>
    </xf>
    <xf numFmtId="0" fontId="7" fillId="11" borderId="5" xfId="0" applyFont="1" applyFill="1" applyBorder="1" applyAlignment="1">
      <alignment horizontal="center" vertical="center" wrapText="1"/>
    </xf>
    <xf numFmtId="0" fontId="7" fillId="11" borderId="23" xfId="0" applyFont="1" applyFill="1" applyBorder="1" applyAlignment="1">
      <alignment horizontal="center" vertical="center" wrapText="1"/>
    </xf>
    <xf numFmtId="14" fontId="7" fillId="9" borderId="4" xfId="0" applyNumberFormat="1" applyFont="1" applyFill="1" applyBorder="1" applyAlignment="1">
      <alignment horizontal="center" vertical="center" wrapText="1"/>
    </xf>
    <xf numFmtId="0" fontId="6" fillId="11" borderId="4" xfId="0" applyFont="1" applyFill="1" applyBorder="1" applyAlignment="1">
      <alignment horizontal="center" vertical="center" wrapText="1"/>
    </xf>
    <xf numFmtId="0" fontId="6" fillId="11" borderId="23" xfId="0" applyFont="1" applyFill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3" borderId="23" xfId="0" applyFont="1" applyFill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10" fillId="8" borderId="2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31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2" fillId="0" borderId="0" xfId="97" applyAlignment="1">
      <alignment horizontal="center" vertical="center"/>
    </xf>
    <xf numFmtId="14" fontId="17" fillId="0" borderId="19" xfId="0" applyNumberFormat="1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14" fontId="6" fillId="0" borderId="19" xfId="0" applyNumberFormat="1" applyFont="1" applyBorder="1" applyAlignment="1">
      <alignment horizontal="center" vertical="center" wrapText="1"/>
    </xf>
    <xf numFmtId="14" fontId="6" fillId="0" borderId="5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14" fontId="7" fillId="0" borderId="5" xfId="0" applyNumberFormat="1" applyFont="1" applyBorder="1" applyAlignment="1">
      <alignment horizontal="center" vertical="center" wrapText="1"/>
    </xf>
    <xf numFmtId="0" fontId="19" fillId="0" borderId="0" xfId="0" applyFont="1"/>
    <xf numFmtId="0" fontId="18" fillId="0" borderId="0" xfId="0" applyFont="1" applyAlignment="1">
      <alignment horizontal="center" vertical="center"/>
    </xf>
    <xf numFmtId="14" fontId="11" fillId="0" borderId="32" xfId="0" applyNumberFormat="1" applyFont="1" applyBorder="1" applyAlignment="1">
      <alignment horizontal="center" vertical="center" wrapText="1"/>
    </xf>
    <xf numFmtId="14" fontId="7" fillId="0" borderId="19" xfId="0" applyNumberFormat="1" applyFont="1" applyBorder="1" applyAlignment="1">
      <alignment horizontal="center" vertical="center" wrapText="1"/>
    </xf>
    <xf numFmtId="14" fontId="7" fillId="0" borderId="24" xfId="0" applyNumberFormat="1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19" xfId="0" applyFont="1" applyFill="1" applyBorder="1" applyAlignment="1">
      <alignment horizontal="center" vertical="center" wrapText="1"/>
    </xf>
    <xf numFmtId="14" fontId="7" fillId="3" borderId="19" xfId="0" applyNumberFormat="1" applyFont="1" applyFill="1" applyBorder="1" applyAlignment="1">
      <alignment horizontal="center" vertical="center" wrapText="1"/>
    </xf>
    <xf numFmtId="0" fontId="7" fillId="3" borderId="19" xfId="0" applyFont="1" applyFill="1" applyBorder="1" applyAlignment="1">
      <alignment horizontal="center" vertical="center" wrapText="1"/>
    </xf>
    <xf numFmtId="0" fontId="7" fillId="0" borderId="38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7" fillId="0" borderId="26" xfId="0" applyFont="1" applyBorder="1" applyAlignment="1">
      <alignment horizontal="center" vertical="center" wrapText="1"/>
    </xf>
    <xf numFmtId="14" fontId="6" fillId="0" borderId="20" xfId="0" applyNumberFormat="1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14" fontId="7" fillId="0" borderId="40" xfId="0" applyNumberFormat="1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14" fillId="0" borderId="22" xfId="1" applyFont="1" applyBorder="1" applyAlignment="1">
      <alignment horizontal="center" vertical="center"/>
    </xf>
    <xf numFmtId="0" fontId="8" fillId="9" borderId="13" xfId="0" applyFont="1" applyFill="1" applyBorder="1" applyAlignment="1">
      <alignment horizontal="center" vertical="center" wrapText="1"/>
    </xf>
    <xf numFmtId="0" fontId="8" fillId="9" borderId="16" xfId="0" applyFont="1" applyFill="1" applyBorder="1" applyAlignment="1">
      <alignment horizontal="center" vertical="center" wrapText="1"/>
    </xf>
    <xf numFmtId="14" fontId="7" fillId="0" borderId="13" xfId="0" applyNumberFormat="1" applyFont="1" applyBorder="1" applyAlignment="1">
      <alignment horizontal="center" vertical="center" wrapText="1"/>
    </xf>
    <xf numFmtId="14" fontId="6" fillId="0" borderId="13" xfId="0" applyNumberFormat="1" applyFont="1" applyBorder="1" applyAlignment="1">
      <alignment horizontal="center" vertical="center" wrapText="1"/>
    </xf>
    <xf numFmtId="0" fontId="6" fillId="9" borderId="13" xfId="0" applyFont="1" applyFill="1" applyBorder="1" applyAlignment="1">
      <alignment horizontal="center" vertical="center"/>
    </xf>
    <xf numFmtId="14" fontId="7" fillId="9" borderId="13" xfId="0" applyNumberFormat="1" applyFont="1" applyFill="1" applyBorder="1" applyAlignment="1">
      <alignment horizontal="center" vertical="center" wrapText="1"/>
    </xf>
    <xf numFmtId="0" fontId="6" fillId="9" borderId="13" xfId="0" applyFont="1" applyFill="1" applyBorder="1" applyAlignment="1">
      <alignment horizontal="center" vertical="center" wrapText="1"/>
    </xf>
    <xf numFmtId="14" fontId="8" fillId="0" borderId="13" xfId="0" applyNumberFormat="1" applyFont="1" applyBorder="1" applyAlignment="1">
      <alignment horizontal="center" vertical="center" wrapText="1"/>
    </xf>
    <xf numFmtId="0" fontId="4" fillId="0" borderId="34" xfId="0" applyFont="1" applyBorder="1" applyAlignment="1">
      <alignment horizontal="center" vertical="center" wrapText="1"/>
    </xf>
    <xf numFmtId="0" fontId="4" fillId="0" borderId="35" xfId="0" applyFont="1" applyBorder="1" applyAlignment="1">
      <alignment horizontal="center" vertical="center" wrapText="1"/>
    </xf>
    <xf numFmtId="0" fontId="9" fillId="9" borderId="41" xfId="0" applyFont="1" applyFill="1" applyBorder="1" applyAlignment="1">
      <alignment horizontal="center" vertical="center" wrapText="1"/>
    </xf>
    <xf numFmtId="0" fontId="8" fillId="14" borderId="18" xfId="0" applyFont="1" applyFill="1" applyBorder="1" applyAlignment="1">
      <alignment horizontal="center" vertical="center" wrapText="1"/>
    </xf>
    <xf numFmtId="0" fontId="8" fillId="0" borderId="42" xfId="0" applyFont="1" applyBorder="1" applyAlignment="1">
      <alignment horizontal="center" vertical="center" wrapText="1"/>
    </xf>
    <xf numFmtId="0" fontId="8" fillId="0" borderId="43" xfId="0" applyFont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 wrapText="1"/>
    </xf>
    <xf numFmtId="0" fontId="8" fillId="0" borderId="38" xfId="0" applyFont="1" applyBorder="1" applyAlignment="1">
      <alignment horizontal="center" vertical="center" wrapText="1"/>
    </xf>
    <xf numFmtId="0" fontId="8" fillId="13" borderId="18" xfId="0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11" fillId="0" borderId="37" xfId="0" applyFont="1" applyBorder="1" applyAlignment="1">
      <alignment horizontal="center" vertical="center" wrapText="1"/>
    </xf>
    <xf numFmtId="14" fontId="13" fillId="0" borderId="23" xfId="0" applyNumberFormat="1" applyFont="1" applyBorder="1" applyAlignment="1">
      <alignment horizontal="center" vertical="center" wrapText="1"/>
    </xf>
    <xf numFmtId="14" fontId="8" fillId="0" borderId="23" xfId="0" applyNumberFormat="1" applyFont="1" applyBorder="1" applyAlignment="1">
      <alignment horizontal="center" vertical="center" wrapText="1"/>
    </xf>
    <xf numFmtId="14" fontId="7" fillId="0" borderId="23" xfId="0" applyNumberFormat="1" applyFont="1" applyBorder="1" applyAlignment="1">
      <alignment horizontal="center" vertical="center" wrapText="1"/>
    </xf>
    <xf numFmtId="14" fontId="6" fillId="0" borderId="23" xfId="0" applyNumberFormat="1" applyFont="1" applyBorder="1" applyAlignment="1">
      <alignment horizontal="center" vertical="center" wrapText="1"/>
    </xf>
    <xf numFmtId="14" fontId="16" fillId="0" borderId="23" xfId="0" applyNumberFormat="1" applyFont="1" applyBorder="1" applyAlignment="1">
      <alignment horizontal="center" vertical="center" wrapText="1"/>
    </xf>
    <xf numFmtId="14" fontId="7" fillId="0" borderId="38" xfId="0" applyNumberFormat="1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  <xf numFmtId="14" fontId="8" fillId="0" borderId="40" xfId="0" applyNumberFormat="1" applyFont="1" applyBorder="1" applyAlignment="1">
      <alignment horizontal="center" vertical="center" wrapText="1"/>
    </xf>
    <xf numFmtId="14" fontId="8" fillId="0" borderId="19" xfId="0" applyNumberFormat="1" applyFont="1" applyBorder="1" applyAlignment="1">
      <alignment horizontal="center" vertical="center" wrapText="1"/>
    </xf>
    <xf numFmtId="14" fontId="13" fillId="0" borderId="38" xfId="0" applyNumberFormat="1" applyFont="1" applyBorder="1" applyAlignment="1">
      <alignment horizontal="center" vertical="center" wrapText="1"/>
    </xf>
    <xf numFmtId="164" fontId="11" fillId="0" borderId="10" xfId="0" applyNumberFormat="1" applyFont="1" applyBorder="1" applyAlignment="1">
      <alignment horizontal="center" vertical="center" wrapText="1"/>
    </xf>
    <xf numFmtId="164" fontId="11" fillId="0" borderId="37" xfId="0" applyNumberFormat="1" applyFont="1" applyBorder="1" applyAlignment="1">
      <alignment horizontal="center" vertical="center" wrapText="1"/>
    </xf>
    <xf numFmtId="0" fontId="14" fillId="0" borderId="44" xfId="0" applyFont="1" applyBorder="1" applyAlignment="1">
      <alignment horizontal="center" vertical="center" wrapText="1"/>
    </xf>
    <xf numFmtId="164" fontId="15" fillId="0" borderId="44" xfId="0" applyNumberFormat="1" applyFont="1" applyBorder="1" applyAlignment="1">
      <alignment horizontal="center" vertical="center" wrapText="1"/>
    </xf>
    <xf numFmtId="164" fontId="14" fillId="0" borderId="44" xfId="0" applyNumberFormat="1" applyFont="1" applyBorder="1" applyAlignment="1">
      <alignment horizontal="center" vertical="center" wrapText="1"/>
    </xf>
    <xf numFmtId="164" fontId="14" fillId="0" borderId="23" xfId="0" applyNumberFormat="1" applyFont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164" fontId="15" fillId="0" borderId="23" xfId="0" applyNumberFormat="1" applyFont="1" applyBorder="1" applyAlignment="1">
      <alignment horizontal="center" vertical="center" wrapText="1"/>
    </xf>
    <xf numFmtId="0" fontId="17" fillId="0" borderId="45" xfId="0" applyFont="1" applyBorder="1" applyAlignment="1">
      <alignment horizontal="center" vertical="center" wrapText="1"/>
    </xf>
    <xf numFmtId="165" fontId="6" fillId="0" borderId="20" xfId="0" applyNumberFormat="1" applyFont="1" applyBorder="1" applyAlignment="1">
      <alignment horizontal="center" vertical="center" wrapText="1"/>
    </xf>
    <xf numFmtId="2" fontId="6" fillId="0" borderId="20" xfId="0" applyNumberFormat="1" applyFont="1" applyBorder="1" applyAlignment="1">
      <alignment horizontal="center" vertical="center" wrapText="1"/>
    </xf>
    <xf numFmtId="166" fontId="6" fillId="0" borderId="20" xfId="0" applyNumberFormat="1" applyFont="1" applyBorder="1" applyAlignment="1">
      <alignment horizontal="center" vertical="center" wrapText="1"/>
    </xf>
    <xf numFmtId="164" fontId="7" fillId="0" borderId="20" xfId="0" applyNumberFormat="1" applyFont="1" applyBorder="1" applyAlignment="1">
      <alignment horizontal="center" vertical="center" wrapText="1"/>
    </xf>
    <xf numFmtId="164" fontId="15" fillId="0" borderId="46" xfId="0" applyNumberFormat="1" applyFont="1" applyBorder="1" applyAlignment="1">
      <alignment horizontal="center" vertical="center" wrapText="1"/>
    </xf>
    <xf numFmtId="0" fontId="0" fillId="0" borderId="16" xfId="0" applyBorder="1"/>
    <xf numFmtId="0" fontId="0" fillId="0" borderId="43" xfId="0" applyBorder="1"/>
    <xf numFmtId="0" fontId="12" fillId="0" borderId="29" xfId="97" applyFont="1" applyBorder="1" applyAlignment="1">
      <alignment horizontal="center" vertical="center"/>
    </xf>
    <xf numFmtId="0" fontId="12" fillId="0" borderId="29" xfId="97" applyFont="1" applyBorder="1" applyAlignment="1">
      <alignment horizontal="center" vertical="center" wrapText="1"/>
    </xf>
    <xf numFmtId="0" fontId="12" fillId="0" borderId="16" xfId="97" applyFont="1" applyBorder="1" applyAlignment="1">
      <alignment horizontal="center" vertical="center"/>
    </xf>
    <xf numFmtId="0" fontId="12" fillId="0" borderId="16" xfId="97" applyFont="1" applyBorder="1" applyAlignment="1">
      <alignment horizontal="center" vertical="center" wrapText="1"/>
    </xf>
    <xf numFmtId="0" fontId="2" fillId="0" borderId="16" xfId="97" applyBorder="1" applyAlignment="1">
      <alignment horizontal="center" vertical="center" wrapText="1"/>
    </xf>
    <xf numFmtId="0" fontId="12" fillId="9" borderId="16" xfId="97" applyFont="1" applyFill="1" applyBorder="1" applyAlignment="1">
      <alignment horizontal="center" vertical="center" wrapText="1"/>
    </xf>
    <xf numFmtId="0" fontId="12" fillId="2" borderId="16" xfId="97" applyFont="1" applyFill="1" applyBorder="1" applyAlignment="1">
      <alignment horizontal="center" vertical="center" wrapText="1"/>
    </xf>
    <xf numFmtId="0" fontId="8" fillId="2" borderId="16" xfId="0" applyFont="1" applyFill="1" applyBorder="1" applyAlignment="1">
      <alignment horizontal="center" vertical="center" wrapText="1"/>
    </xf>
    <xf numFmtId="0" fontId="2" fillId="0" borderId="16" xfId="97" applyBorder="1" applyAlignment="1">
      <alignment horizontal="center" vertical="center"/>
    </xf>
    <xf numFmtId="0" fontId="12" fillId="0" borderId="43" xfId="97" applyFont="1" applyBorder="1" applyAlignment="1">
      <alignment horizontal="center" vertical="center"/>
    </xf>
    <xf numFmtId="0" fontId="19" fillId="0" borderId="16" xfId="0" applyFont="1" applyBorder="1"/>
    <xf numFmtId="0" fontId="4" fillId="0" borderId="47" xfId="0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8" fillId="9" borderId="18" xfId="0" applyFont="1" applyFill="1" applyBorder="1" applyAlignment="1">
      <alignment horizontal="center" vertical="center" wrapText="1"/>
    </xf>
    <xf numFmtId="166" fontId="11" fillId="0" borderId="8" xfId="0" applyNumberFormat="1" applyFont="1" applyBorder="1" applyAlignment="1">
      <alignment horizontal="center" vertical="center" wrapText="1"/>
    </xf>
    <xf numFmtId="0" fontId="6" fillId="9" borderId="16" xfId="0" applyFont="1" applyFill="1" applyBorder="1" applyAlignment="1">
      <alignment horizontal="center" vertical="center" wrapText="1"/>
    </xf>
    <xf numFmtId="0" fontId="0" fillId="0" borderId="6" xfId="0" applyBorder="1"/>
    <xf numFmtId="0" fontId="8" fillId="9" borderId="4" xfId="0" applyFont="1" applyFill="1" applyBorder="1" applyAlignment="1">
      <alignment horizontal="center" vertical="center" wrapText="1"/>
    </xf>
    <xf numFmtId="0" fontId="6" fillId="9" borderId="4" xfId="0" applyFont="1" applyFill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11" fillId="0" borderId="49" xfId="0" applyFont="1" applyBorder="1" applyAlignment="1">
      <alignment horizontal="center" vertical="center" wrapText="1"/>
    </xf>
    <xf numFmtId="0" fontId="8" fillId="0" borderId="50" xfId="0" applyFont="1" applyBorder="1" applyAlignment="1">
      <alignment horizontal="center" vertical="center" wrapText="1"/>
    </xf>
    <xf numFmtId="0" fontId="8" fillId="0" borderId="48" xfId="0" applyFont="1" applyBorder="1" applyAlignment="1">
      <alignment horizontal="center" vertical="center" wrapText="1"/>
    </xf>
    <xf numFmtId="0" fontId="0" fillId="0" borderId="31" xfId="0" applyBorder="1"/>
    <xf numFmtId="0" fontId="0" fillId="0" borderId="33" xfId="0" applyBorder="1"/>
    <xf numFmtId="0" fontId="0" fillId="0" borderId="4" xfId="0" applyBorder="1"/>
    <xf numFmtId="0" fontId="0" fillId="0" borderId="50" xfId="0" applyBorder="1"/>
    <xf numFmtId="0" fontId="0" fillId="0" borderId="48" xfId="0" applyBorder="1"/>
    <xf numFmtId="0" fontId="19" fillId="0" borderId="4" xfId="0" applyFont="1" applyBorder="1"/>
    <xf numFmtId="0" fontId="19" fillId="0" borderId="6" xfId="0" applyFont="1" applyBorder="1"/>
    <xf numFmtId="14" fontId="17" fillId="0" borderId="12" xfId="0" applyNumberFormat="1" applyFont="1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19" fillId="0" borderId="16" xfId="0" applyFont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0" xfId="0" applyAlignment="1">
      <alignment horizontal="center"/>
    </xf>
    <xf numFmtId="0" fontId="17" fillId="0" borderId="14" xfId="0" applyFont="1" applyBorder="1" applyAlignment="1">
      <alignment horizontal="center" vertical="center" wrapText="1"/>
    </xf>
    <xf numFmtId="14" fontId="17" fillId="0" borderId="15" xfId="0" applyNumberFormat="1" applyFont="1" applyBorder="1" applyAlignment="1">
      <alignment horizontal="center" vertical="center" wrapText="1"/>
    </xf>
    <xf numFmtId="0" fontId="2" fillId="0" borderId="29" xfId="97" applyBorder="1" applyAlignment="1">
      <alignment horizontal="center" vertical="center"/>
    </xf>
    <xf numFmtId="0" fontId="2" fillId="0" borderId="43" xfId="97" applyBorder="1" applyAlignment="1">
      <alignment horizontal="center" vertical="center" wrapText="1"/>
    </xf>
    <xf numFmtId="0" fontId="2" fillId="0" borderId="0" xfId="97" applyAlignment="1">
      <alignment horizontal="center"/>
    </xf>
    <xf numFmtId="0" fontId="2" fillId="9" borderId="16" xfId="97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17" fontId="8" fillId="0" borderId="43" xfId="0" applyNumberFormat="1" applyFont="1" applyBorder="1" applyAlignment="1">
      <alignment horizontal="center" vertical="center" wrapText="1"/>
    </xf>
    <xf numFmtId="17" fontId="6" fillId="0" borderId="16" xfId="0" applyNumberFormat="1" applyFont="1" applyBorder="1" applyAlignment="1">
      <alignment horizontal="center" vertical="center" wrapText="1"/>
    </xf>
    <xf numFmtId="0" fontId="11" fillId="0" borderId="51" xfId="0" applyFont="1" applyBorder="1" applyAlignment="1">
      <alignment horizontal="center" vertical="center" wrapText="1"/>
    </xf>
    <xf numFmtId="0" fontId="0" fillId="0" borderId="29" xfId="0" applyBorder="1"/>
    <xf numFmtId="0" fontId="2" fillId="0" borderId="43" xfId="97" applyBorder="1" applyAlignment="1">
      <alignment horizontal="center" vertical="center"/>
    </xf>
    <xf numFmtId="14" fontId="16" fillId="2" borderId="23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9" fillId="9" borderId="53" xfId="0" applyFont="1" applyFill="1" applyBorder="1" applyAlignment="1">
      <alignment horizontal="center"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8" fillId="8" borderId="16" xfId="0" applyFont="1" applyFill="1" applyBorder="1" applyAlignment="1">
      <alignment horizontal="center" vertical="center" wrapText="1"/>
    </xf>
    <xf numFmtId="0" fontId="8" fillId="4" borderId="16" xfId="0" applyFont="1" applyFill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 vertical="center" wrapText="1"/>
    </xf>
    <xf numFmtId="0" fontId="7" fillId="8" borderId="16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  <xf numFmtId="0" fontId="7" fillId="3" borderId="16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7" fillId="6" borderId="16" xfId="0" applyFont="1" applyFill="1" applyBorder="1" applyAlignment="1">
      <alignment horizontal="center" vertical="center" wrapText="1"/>
    </xf>
    <xf numFmtId="0" fontId="6" fillId="7" borderId="16" xfId="0" applyFont="1" applyFill="1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9" fillId="0" borderId="52" xfId="0" applyFont="1" applyBorder="1" applyAlignment="1">
      <alignment horizontal="center" vertical="center" wrapText="1"/>
    </xf>
    <xf numFmtId="0" fontId="8" fillId="0" borderId="52" xfId="0" applyFont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 wrapText="1"/>
    </xf>
    <xf numFmtId="0" fontId="7" fillId="0" borderId="52" xfId="0" applyFont="1" applyBorder="1" applyAlignment="1">
      <alignment horizontal="center" vertical="center" wrapText="1"/>
    </xf>
    <xf numFmtId="0" fontId="0" fillId="0" borderId="52" xfId="0" applyBorder="1"/>
    <xf numFmtId="0" fontId="13" fillId="0" borderId="52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5" xfId="0" applyBorder="1"/>
    <xf numFmtId="17" fontId="8" fillId="0" borderId="16" xfId="0" applyNumberFormat="1" applyFont="1" applyBorder="1" applyAlignment="1">
      <alignment horizontal="center" vertical="center" wrapText="1"/>
    </xf>
    <xf numFmtId="14" fontId="8" fillId="0" borderId="16" xfId="0" applyNumberFormat="1" applyFont="1" applyBorder="1" applyAlignment="1">
      <alignment horizontal="center" vertical="center" wrapText="1"/>
    </xf>
    <xf numFmtId="14" fontId="6" fillId="0" borderId="16" xfId="0" applyNumberFormat="1" applyFont="1" applyBorder="1" applyAlignment="1">
      <alignment horizontal="center" vertical="center" wrapText="1"/>
    </xf>
    <xf numFmtId="14" fontId="8" fillId="0" borderId="27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14" fontId="14" fillId="0" borderId="5" xfId="0" applyNumberFormat="1" applyFont="1" applyBorder="1" applyAlignment="1">
      <alignment horizontal="center" vertical="center" wrapText="1"/>
    </xf>
    <xf numFmtId="0" fontId="17" fillId="0" borderId="27" xfId="0" applyFont="1" applyBorder="1" applyAlignment="1">
      <alignment horizontal="center" vertical="center" wrapText="1"/>
    </xf>
    <xf numFmtId="14" fontId="14" fillId="0" borderId="8" xfId="0" applyNumberFormat="1" applyFont="1" applyBorder="1" applyAlignment="1">
      <alignment horizontal="center" vertical="center" wrapText="1"/>
    </xf>
    <xf numFmtId="14" fontId="15" fillId="0" borderId="5" xfId="0" applyNumberFormat="1" applyFont="1" applyBorder="1" applyAlignment="1">
      <alignment horizontal="center" vertical="center" wrapText="1"/>
    </xf>
    <xf numFmtId="14" fontId="15" fillId="0" borderId="8" xfId="0" applyNumberFormat="1" applyFont="1" applyBorder="1" applyAlignment="1">
      <alignment horizontal="center" vertical="center" wrapText="1"/>
    </xf>
    <xf numFmtId="14" fontId="17" fillId="0" borderId="13" xfId="0" applyNumberFormat="1" applyFont="1" applyBorder="1" applyAlignment="1">
      <alignment horizontal="center" vertical="center" wrapText="1"/>
    </xf>
    <xf numFmtId="14" fontId="17" fillId="0" borderId="29" xfId="0" applyNumberFormat="1" applyFont="1" applyBorder="1" applyAlignment="1">
      <alignment horizontal="center" vertical="center" wrapText="1"/>
    </xf>
    <xf numFmtId="14" fontId="17" fillId="0" borderId="16" xfId="0" applyNumberFormat="1" applyFont="1" applyBorder="1" applyAlignment="1">
      <alignment horizontal="center" vertical="center" wrapText="1"/>
    </xf>
    <xf numFmtId="14" fontId="17" fillId="0" borderId="52" xfId="0" applyNumberFormat="1" applyFont="1" applyBorder="1" applyAlignment="1">
      <alignment horizontal="center" vertical="center" wrapText="1"/>
    </xf>
    <xf numFmtId="0" fontId="9" fillId="9" borderId="39" xfId="0" applyFont="1" applyFill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14" fontId="0" fillId="0" borderId="0" xfId="0" applyNumberFormat="1"/>
    <xf numFmtId="0" fontId="6" fillId="8" borderId="16" xfId="0" applyFont="1" applyFill="1" applyBorder="1" applyAlignment="1">
      <alignment horizontal="center" vertical="center" wrapText="1"/>
    </xf>
    <xf numFmtId="14" fontId="17" fillId="0" borderId="55" xfId="0" applyNumberFormat="1" applyFont="1" applyBorder="1" applyAlignment="1">
      <alignment horizontal="center" vertical="center" wrapText="1"/>
    </xf>
    <xf numFmtId="0" fontId="11" fillId="0" borderId="56" xfId="0" applyFont="1" applyBorder="1" applyAlignment="1">
      <alignment horizontal="center" vertical="center" wrapText="1"/>
    </xf>
    <xf numFmtId="14" fontId="8" fillId="9" borderId="5" xfId="0" applyNumberFormat="1" applyFont="1" applyFill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14" fontId="6" fillId="0" borderId="57" xfId="0" applyNumberFormat="1" applyFont="1" applyBorder="1" applyAlignment="1">
      <alignment horizontal="center" vertical="center" wrapText="1"/>
    </xf>
    <xf numFmtId="167" fontId="17" fillId="0" borderId="33" xfId="0" applyNumberFormat="1" applyFont="1" applyBorder="1" applyAlignment="1">
      <alignment horizontal="center" vertical="center" wrapText="1"/>
    </xf>
    <xf numFmtId="167" fontId="17" fillId="0" borderId="6" xfId="0" applyNumberFormat="1" applyFont="1" applyBorder="1" applyAlignment="1">
      <alignment horizontal="center" vertical="center" wrapText="1"/>
    </xf>
    <xf numFmtId="167" fontId="17" fillId="0" borderId="48" xfId="0" applyNumberFormat="1" applyFont="1" applyBorder="1" applyAlignment="1">
      <alignment horizontal="center" vertical="center" wrapText="1"/>
    </xf>
    <xf numFmtId="2" fontId="17" fillId="0" borderId="31" xfId="0" applyNumberFormat="1" applyFont="1" applyBorder="1" applyAlignment="1">
      <alignment horizontal="center" vertical="center" wrapText="1"/>
    </xf>
    <xf numFmtId="2" fontId="17" fillId="0" borderId="4" xfId="0" applyNumberFormat="1" applyFont="1" applyBorder="1" applyAlignment="1">
      <alignment horizontal="center" vertical="center" wrapText="1"/>
    </xf>
    <xf numFmtId="2" fontId="17" fillId="0" borderId="50" xfId="0" applyNumberFormat="1" applyFont="1" applyBorder="1" applyAlignment="1">
      <alignment horizontal="center" vertical="center" wrapText="1"/>
    </xf>
    <xf numFmtId="0" fontId="8" fillId="0" borderId="60" xfId="0" applyFont="1" applyBorder="1" applyAlignment="1">
      <alignment horizontal="center" vertical="center" wrapText="1"/>
    </xf>
    <xf numFmtId="0" fontId="8" fillId="0" borderId="61" xfId="0" applyFont="1" applyBorder="1" applyAlignment="1">
      <alignment horizontal="center" vertical="center" wrapText="1"/>
    </xf>
    <xf numFmtId="0" fontId="6" fillId="6" borderId="61" xfId="0" applyFont="1" applyFill="1" applyBorder="1" applyAlignment="1">
      <alignment horizontal="center" vertical="center" wrapText="1"/>
    </xf>
    <xf numFmtId="0" fontId="8" fillId="15" borderId="61" xfId="0" applyFont="1" applyFill="1" applyBorder="1" applyAlignment="1">
      <alignment horizontal="center" vertical="center" wrapText="1"/>
    </xf>
    <xf numFmtId="0" fontId="7" fillId="8" borderId="61" xfId="0" applyFont="1" applyFill="1" applyBorder="1" applyAlignment="1">
      <alignment horizontal="center" vertical="center" wrapText="1"/>
    </xf>
    <xf numFmtId="0" fontId="8" fillId="8" borderId="61" xfId="0" applyFont="1" applyFill="1" applyBorder="1" applyAlignment="1">
      <alignment horizontal="center" vertical="center" wrapText="1"/>
    </xf>
    <xf numFmtId="0" fontId="8" fillId="14" borderId="61" xfId="0" applyFont="1" applyFill="1" applyBorder="1" applyAlignment="1">
      <alignment horizontal="center" vertical="center" wrapText="1"/>
    </xf>
    <xf numFmtId="0" fontId="8" fillId="2" borderId="61" xfId="0" applyFont="1" applyFill="1" applyBorder="1" applyAlignment="1">
      <alignment horizontal="center" vertical="center" wrapText="1"/>
    </xf>
    <xf numFmtId="0" fontId="8" fillId="13" borderId="61" xfId="0" applyFont="1" applyFill="1" applyBorder="1" applyAlignment="1">
      <alignment horizontal="center" vertical="center" wrapText="1"/>
    </xf>
    <xf numFmtId="0" fontId="7" fillId="6" borderId="61" xfId="0" applyFont="1" applyFill="1" applyBorder="1" applyAlignment="1">
      <alignment horizontal="center" vertical="center" wrapText="1"/>
    </xf>
    <xf numFmtId="0" fontId="8" fillId="0" borderId="62" xfId="0" applyFont="1" applyBorder="1" applyAlignment="1">
      <alignment horizontal="center" vertical="center" wrapText="1"/>
    </xf>
    <xf numFmtId="0" fontId="6" fillId="0" borderId="59" xfId="0" applyFont="1" applyBorder="1" applyAlignment="1">
      <alignment horizontal="center" vertical="center" wrapText="1"/>
    </xf>
    <xf numFmtId="0" fontId="8" fillId="0" borderId="31" xfId="0" applyFont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8" fillId="0" borderId="58" xfId="0" applyFont="1" applyBorder="1" applyAlignment="1">
      <alignment horizontal="center" vertical="center" wrapText="1"/>
    </xf>
    <xf numFmtId="0" fontId="6" fillId="0" borderId="40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14" fontId="7" fillId="0" borderId="58" xfId="0" applyNumberFormat="1" applyFont="1" applyBorder="1" applyAlignment="1">
      <alignment horizontal="center" vertical="center" wrapText="1"/>
    </xf>
    <xf numFmtId="14" fontId="6" fillId="0" borderId="58" xfId="0" applyNumberFormat="1" applyFont="1" applyBorder="1" applyAlignment="1">
      <alignment horizontal="center" vertical="center" wrapText="1"/>
    </xf>
    <xf numFmtId="0" fontId="6" fillId="6" borderId="13" xfId="0" applyFont="1" applyFill="1" applyBorder="1" applyAlignment="1">
      <alignment horizontal="center" vertical="center" wrapText="1"/>
    </xf>
    <xf numFmtId="0" fontId="8" fillId="14" borderId="63" xfId="0" applyFont="1" applyFill="1" applyBorder="1" applyAlignment="1">
      <alignment horizontal="center" vertical="center" wrapText="1"/>
    </xf>
    <xf numFmtId="167" fontId="8" fillId="0" borderId="6" xfId="0" applyNumberFormat="1" applyFont="1" applyBorder="1" applyAlignment="1">
      <alignment horizontal="center" vertical="center" wrapText="1"/>
    </xf>
    <xf numFmtId="0" fontId="6" fillId="11" borderId="19" xfId="0" applyFont="1" applyFill="1" applyBorder="1" applyAlignment="1">
      <alignment horizontal="center" vertical="center" wrapText="1"/>
    </xf>
    <xf numFmtId="14" fontId="6" fillId="11" borderId="19" xfId="0" applyNumberFormat="1" applyFont="1" applyFill="1" applyBorder="1" applyAlignment="1">
      <alignment horizontal="center" vertical="center" wrapText="1"/>
    </xf>
    <xf numFmtId="0" fontId="8" fillId="4" borderId="23" xfId="0" applyFont="1" applyFill="1" applyBorder="1" applyAlignment="1">
      <alignment horizontal="center" vertical="center" wrapText="1"/>
    </xf>
    <xf numFmtId="0" fontId="8" fillId="0" borderId="63" xfId="0" applyFont="1" applyBorder="1" applyAlignment="1">
      <alignment horizontal="center" vertical="center" wrapText="1"/>
    </xf>
    <xf numFmtId="0" fontId="12" fillId="0" borderId="43" xfId="97" applyFont="1" applyBorder="1" applyAlignment="1">
      <alignment horizontal="center" vertical="center" wrapText="1"/>
    </xf>
    <xf numFmtId="14" fontId="20" fillId="0" borderId="13" xfId="0" applyNumberFormat="1" applyFont="1" applyBorder="1" applyAlignment="1">
      <alignment horizontal="center" vertical="center" wrapText="1"/>
    </xf>
    <xf numFmtId="165" fontId="6" fillId="3" borderId="5" xfId="0" applyNumberFormat="1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165" fontId="17" fillId="16" borderId="32" xfId="0" applyNumberFormat="1" applyFont="1" applyFill="1" applyBorder="1" applyAlignment="1">
      <alignment horizontal="center" vertical="center" wrapText="1"/>
    </xf>
    <xf numFmtId="165" fontId="6" fillId="16" borderId="5" xfId="0" applyNumberFormat="1" applyFont="1" applyFill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 wrapText="1"/>
    </xf>
    <xf numFmtId="165" fontId="7" fillId="16" borderId="5" xfId="0" applyNumberFormat="1" applyFont="1" applyFill="1" applyBorder="1" applyAlignment="1">
      <alignment horizontal="center" vertical="center" wrapText="1"/>
    </xf>
    <xf numFmtId="0" fontId="13" fillId="14" borderId="18" xfId="0" applyFont="1" applyFill="1" applyBorder="1" applyAlignment="1">
      <alignment horizontal="center" vertical="center" wrapText="1"/>
    </xf>
    <xf numFmtId="165" fontId="8" fillId="16" borderId="5" xfId="0" applyNumberFormat="1" applyFont="1" applyFill="1" applyBorder="1" applyAlignment="1">
      <alignment horizontal="center" vertical="center" wrapText="1"/>
    </xf>
    <xf numFmtId="14" fontId="7" fillId="2" borderId="5" xfId="0" applyNumberFormat="1" applyFont="1" applyFill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8" fillId="0" borderId="64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15" borderId="18" xfId="0" applyFont="1" applyFill="1" applyBorder="1" applyAlignment="1">
      <alignment horizontal="center" vertical="center" wrapText="1"/>
    </xf>
    <xf numFmtId="0" fontId="7" fillId="14" borderId="18" xfId="0" applyFont="1" applyFill="1" applyBorder="1" applyAlignment="1">
      <alignment horizontal="center" vertical="center" wrapText="1"/>
    </xf>
    <xf numFmtId="0" fontId="7" fillId="0" borderId="42" xfId="0" applyFont="1" applyBorder="1" applyAlignment="1">
      <alignment horizontal="center" vertical="center" wrapText="1"/>
    </xf>
    <xf numFmtId="0" fontId="6" fillId="16" borderId="5" xfId="0" applyFont="1" applyFill="1" applyBorder="1" applyAlignment="1">
      <alignment horizontal="center" vertical="center" wrapText="1"/>
    </xf>
    <xf numFmtId="165" fontId="6" fillId="0" borderId="32" xfId="0" applyNumberFormat="1" applyFont="1" applyBorder="1" applyAlignment="1">
      <alignment horizontal="center" vertical="center" wrapText="1"/>
    </xf>
    <xf numFmtId="14" fontId="8" fillId="16" borderId="5" xfId="0" applyNumberFormat="1" applyFont="1" applyFill="1" applyBorder="1" applyAlignment="1">
      <alignment horizontal="center" vertical="center" wrapText="1"/>
    </xf>
    <xf numFmtId="0" fontId="6" fillId="16" borderId="5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22" fontId="7" fillId="0" borderId="5" xfId="0" applyNumberFormat="1" applyFont="1" applyBorder="1" applyAlignment="1">
      <alignment horizontal="center" vertical="center" wrapText="1"/>
    </xf>
    <xf numFmtId="0" fontId="7" fillId="0" borderId="50" xfId="0" applyFont="1" applyBorder="1" applyAlignment="1">
      <alignment horizontal="center" vertical="center" wrapText="1"/>
    </xf>
    <xf numFmtId="0" fontId="7" fillId="0" borderId="58" xfId="0" applyFont="1" applyBorder="1" applyAlignment="1">
      <alignment horizontal="center" vertical="center" wrapText="1"/>
    </xf>
    <xf numFmtId="165" fontId="7" fillId="0" borderId="58" xfId="0" applyNumberFormat="1" applyFont="1" applyBorder="1" applyAlignment="1">
      <alignment horizontal="center" vertical="center" wrapText="1"/>
    </xf>
    <xf numFmtId="10" fontId="7" fillId="0" borderId="58" xfId="0" applyNumberFormat="1" applyFont="1" applyBorder="1" applyAlignment="1">
      <alignment horizontal="center" vertical="center" wrapText="1"/>
    </xf>
    <xf numFmtId="165" fontId="6" fillId="0" borderId="58" xfId="0" applyNumberFormat="1" applyFont="1" applyBorder="1" applyAlignment="1">
      <alignment horizontal="center" vertical="center" wrapText="1"/>
    </xf>
    <xf numFmtId="165" fontId="7" fillId="16" borderId="58" xfId="0" applyNumberFormat="1" applyFont="1" applyFill="1" applyBorder="1" applyAlignment="1">
      <alignment horizontal="center" vertical="center" wrapText="1"/>
    </xf>
    <xf numFmtId="165" fontId="7" fillId="3" borderId="5" xfId="0" applyNumberFormat="1" applyFont="1" applyFill="1" applyBorder="1" applyAlignment="1">
      <alignment horizontal="center" vertical="center" wrapText="1"/>
    </xf>
    <xf numFmtId="10" fontId="7" fillId="3" borderId="5" xfId="0" applyNumberFormat="1" applyFont="1" applyFill="1" applyBorder="1" applyAlignment="1">
      <alignment horizontal="center" vertical="center" wrapText="1"/>
    </xf>
    <xf numFmtId="10" fontId="6" fillId="3" borderId="5" xfId="0" applyNumberFormat="1" applyFont="1" applyFill="1" applyBorder="1" applyAlignment="1">
      <alignment horizontal="center" vertical="center" wrapText="1"/>
    </xf>
    <xf numFmtId="168" fontId="11" fillId="0" borderId="3" xfId="0" applyNumberFormat="1" applyFont="1" applyBorder="1" applyAlignment="1">
      <alignment horizontal="center" vertical="center" wrapText="1"/>
    </xf>
    <xf numFmtId="168" fontId="17" fillId="16" borderId="32" xfId="0" applyNumberFormat="1" applyFont="1" applyFill="1" applyBorder="1" applyAlignment="1">
      <alignment horizontal="center" vertical="center" wrapText="1"/>
    </xf>
    <xf numFmtId="168" fontId="6" fillId="16" borderId="5" xfId="0" applyNumberFormat="1" applyFont="1" applyFill="1" applyBorder="1" applyAlignment="1">
      <alignment horizontal="center" vertical="center" wrapText="1"/>
    </xf>
    <xf numFmtId="168" fontId="7" fillId="16" borderId="5" xfId="0" applyNumberFormat="1" applyFont="1" applyFill="1" applyBorder="1" applyAlignment="1">
      <alignment horizontal="center" vertical="center" wrapText="1"/>
    </xf>
    <xf numFmtId="168" fontId="6" fillId="0" borderId="5" xfId="0" applyNumberFormat="1" applyFont="1" applyBorder="1" applyAlignment="1">
      <alignment horizontal="center" vertical="center" wrapText="1"/>
    </xf>
    <xf numFmtId="168" fontId="7" fillId="0" borderId="5" xfId="0" applyNumberFormat="1" applyFont="1" applyBorder="1" applyAlignment="1">
      <alignment horizontal="center" vertical="center" wrapText="1"/>
    </xf>
    <xf numFmtId="168" fontId="7" fillId="10" borderId="5" xfId="0" applyNumberFormat="1" applyFont="1" applyFill="1" applyBorder="1" applyAlignment="1">
      <alignment horizontal="center" vertical="center" wrapText="1"/>
    </xf>
    <xf numFmtId="168" fontId="6" fillId="3" borderId="5" xfId="0" applyNumberFormat="1" applyFont="1" applyFill="1" applyBorder="1" applyAlignment="1">
      <alignment horizontal="center" vertical="center" wrapText="1"/>
    </xf>
    <xf numFmtId="168" fontId="8" fillId="16" borderId="5" xfId="0" applyNumberFormat="1" applyFont="1" applyFill="1" applyBorder="1" applyAlignment="1">
      <alignment horizontal="center" vertical="center" wrapText="1"/>
    </xf>
    <xf numFmtId="168" fontId="7" fillId="2" borderId="5" xfId="0" applyNumberFormat="1" applyFont="1" applyFill="1" applyBorder="1" applyAlignment="1">
      <alignment horizontal="center" vertical="center" wrapText="1"/>
    </xf>
    <xf numFmtId="168" fontId="7" fillId="16" borderId="58" xfId="0" applyNumberFormat="1" applyFont="1" applyFill="1" applyBorder="1" applyAlignment="1">
      <alignment horizontal="center" vertical="center" wrapText="1"/>
    </xf>
    <xf numFmtId="168" fontId="6" fillId="0" borderId="0" xfId="0" applyNumberFormat="1" applyFont="1" applyAlignment="1">
      <alignment horizontal="center" vertical="center"/>
    </xf>
    <xf numFmtId="14" fontId="15" fillId="0" borderId="20" xfId="0" applyNumberFormat="1" applyFont="1" applyBorder="1" applyAlignment="1">
      <alignment horizontal="center" vertical="center" wrapText="1"/>
    </xf>
    <xf numFmtId="166" fontId="6" fillId="3" borderId="5" xfId="0" applyNumberFormat="1" applyFont="1" applyFill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13" fillId="0" borderId="32" xfId="0" applyFont="1" applyBorder="1" applyAlignment="1">
      <alignment horizontal="center" vertical="center" wrapText="1"/>
    </xf>
    <xf numFmtId="166" fontId="6" fillId="5" borderId="5" xfId="0" applyNumberFormat="1" applyFont="1" applyFill="1" applyBorder="1" applyAlignment="1">
      <alignment horizontal="center" vertical="center" wrapText="1"/>
    </xf>
    <xf numFmtId="166" fontId="6" fillId="9" borderId="5" xfId="0" applyNumberFormat="1" applyFont="1" applyFill="1" applyBorder="1" applyAlignment="1">
      <alignment horizontal="center" vertical="center" wrapText="1"/>
    </xf>
    <xf numFmtId="0" fontId="10" fillId="15" borderId="18" xfId="0" applyFont="1" applyFill="1" applyBorder="1" applyAlignment="1">
      <alignment horizontal="center" vertical="center" wrapText="1"/>
    </xf>
    <xf numFmtId="0" fontId="10" fillId="14" borderId="18" xfId="0" applyFont="1" applyFill="1" applyBorder="1" applyAlignment="1">
      <alignment horizontal="center" vertical="center" wrapText="1"/>
    </xf>
    <xf numFmtId="14" fontId="13" fillId="0" borderId="16" xfId="0" applyNumberFormat="1" applyFont="1" applyBorder="1" applyAlignment="1">
      <alignment horizontal="center" vertical="center" wrapText="1"/>
    </xf>
    <xf numFmtId="164" fontId="6" fillId="0" borderId="23" xfId="0" applyNumberFormat="1" applyFont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 wrapText="1"/>
    </xf>
    <xf numFmtId="0" fontId="8" fillId="5" borderId="16" xfId="0" applyFont="1" applyFill="1" applyBorder="1" applyAlignment="1">
      <alignment horizontal="center" vertical="center" wrapText="1"/>
    </xf>
    <xf numFmtId="0" fontId="8" fillId="17" borderId="26" xfId="0" applyFont="1" applyFill="1" applyBorder="1" applyAlignment="1">
      <alignment horizontal="center" vertical="center" wrapText="1"/>
    </xf>
    <xf numFmtId="0" fontId="8" fillId="17" borderId="20" xfId="0" applyFont="1" applyFill="1" applyBorder="1" applyAlignment="1">
      <alignment horizontal="center" vertical="center" wrapText="1"/>
    </xf>
    <xf numFmtId="0" fontId="8" fillId="17" borderId="64" xfId="0" applyFont="1" applyFill="1" applyBorder="1" applyAlignment="1">
      <alignment horizontal="center" vertical="center" wrapText="1"/>
    </xf>
    <xf numFmtId="0" fontId="8" fillId="17" borderId="5" xfId="0" applyFont="1" applyFill="1" applyBorder="1" applyAlignment="1">
      <alignment horizontal="center" vertical="center" wrapText="1"/>
    </xf>
    <xf numFmtId="0" fontId="8" fillId="17" borderId="4" xfId="0" applyFont="1" applyFill="1" applyBorder="1" applyAlignment="1">
      <alignment horizontal="center" vertical="center" wrapText="1"/>
    </xf>
    <xf numFmtId="0" fontId="8" fillId="17" borderId="6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7" fillId="0" borderId="65" xfId="0" applyFont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14" fontId="8" fillId="0" borderId="28" xfId="0" applyNumberFormat="1" applyFont="1" applyBorder="1" applyAlignment="1">
      <alignment horizontal="center" vertical="center" wrapText="1"/>
    </xf>
    <xf numFmtId="0" fontId="6" fillId="6" borderId="54" xfId="0" applyFont="1" applyFill="1" applyBorder="1" applyAlignment="1">
      <alignment horizontal="center" vertical="center" wrapText="1"/>
    </xf>
    <xf numFmtId="14" fontId="17" fillId="0" borderId="5" xfId="0" applyNumberFormat="1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14" fontId="6" fillId="0" borderId="5" xfId="0" applyNumberFormat="1" applyFont="1" applyFill="1" applyBorder="1" applyAlignment="1">
      <alignment horizontal="center" vertical="center" wrapText="1"/>
    </xf>
    <xf numFmtId="0" fontId="6" fillId="6" borderId="23" xfId="0" applyFont="1" applyFill="1" applyBorder="1" applyAlignment="1">
      <alignment horizontal="center" vertical="center" wrapText="1"/>
    </xf>
    <xf numFmtId="0" fontId="8" fillId="0" borderId="16" xfId="0" applyFont="1" applyFill="1" applyBorder="1" applyAlignment="1" applyProtection="1">
      <alignment horizontal="center" vertical="center" wrapText="1"/>
    </xf>
    <xf numFmtId="0" fontId="8" fillId="0" borderId="13" xfId="0" applyFont="1" applyFill="1" applyBorder="1" applyAlignment="1" applyProtection="1">
      <alignment horizontal="center" vertical="center" wrapText="1"/>
    </xf>
    <xf numFmtId="0" fontId="8" fillId="0" borderId="18" xfId="0" applyFont="1" applyFill="1" applyBorder="1" applyAlignment="1" applyProtection="1">
      <alignment horizontal="center" vertical="center" wrapText="1"/>
    </xf>
    <xf numFmtId="0" fontId="7" fillId="0" borderId="5" xfId="0" applyFont="1" applyFill="1" applyBorder="1" applyAlignment="1" applyProtection="1">
      <alignment horizontal="center" vertical="center" wrapText="1"/>
    </xf>
    <xf numFmtId="14" fontId="7" fillId="0" borderId="5" xfId="0" applyNumberFormat="1" applyFont="1" applyFill="1" applyBorder="1" applyAlignment="1" applyProtection="1">
      <alignment horizontal="center" vertical="center" wrapText="1"/>
    </xf>
    <xf numFmtId="165" fontId="7" fillId="0" borderId="5" xfId="0" applyNumberFormat="1" applyFont="1" applyFill="1" applyBorder="1" applyAlignment="1" applyProtection="1">
      <alignment horizontal="center" vertical="center" wrapText="1"/>
    </xf>
    <xf numFmtId="10" fontId="7" fillId="0" borderId="5" xfId="0" applyNumberFormat="1" applyFont="1" applyFill="1" applyBorder="1" applyAlignment="1" applyProtection="1">
      <alignment horizontal="center" vertical="center" wrapText="1"/>
    </xf>
    <xf numFmtId="0" fontId="6" fillId="0" borderId="5" xfId="0" applyNumberFormat="1" applyFont="1" applyFill="1" applyBorder="1" applyAlignment="1" applyProtection="1">
      <alignment horizontal="center" vertical="center" wrapText="1"/>
    </xf>
    <xf numFmtId="168" fontId="7" fillId="0" borderId="5" xfId="0" applyNumberFormat="1" applyFont="1" applyFill="1" applyBorder="1" applyAlignment="1" applyProtection="1">
      <alignment horizontal="center" vertical="center" wrapText="1"/>
    </xf>
    <xf numFmtId="14" fontId="6" fillId="0" borderId="5" xfId="0" applyNumberFormat="1" applyFont="1" applyFill="1" applyBorder="1" applyAlignment="1" applyProtection="1">
      <alignment horizontal="center" vertical="center" wrapText="1"/>
    </xf>
    <xf numFmtId="0" fontId="8" fillId="0" borderId="6" xfId="0" applyFont="1" applyFill="1" applyBorder="1" applyAlignment="1" applyProtection="1">
      <alignment horizontal="center" vertical="center" wrapText="1"/>
    </xf>
    <xf numFmtId="0" fontId="8" fillId="14" borderId="18" xfId="0" applyFont="1" applyFill="1" applyBorder="1" applyAlignment="1" applyProtection="1">
      <alignment horizontal="center" vertical="center" wrapText="1"/>
    </xf>
    <xf numFmtId="0" fontId="8" fillId="0" borderId="4" xfId="0" applyFont="1" applyFill="1" applyBorder="1" applyAlignment="1" applyProtection="1">
      <alignment horizontal="center" vertical="center" wrapText="1"/>
    </xf>
    <xf numFmtId="0" fontId="8" fillId="0" borderId="5" xfId="0" applyFont="1" applyFill="1" applyBorder="1" applyAlignment="1" applyProtection="1">
      <alignment horizontal="center" vertical="center" wrapText="1"/>
    </xf>
    <xf numFmtId="0" fontId="8" fillId="14" borderId="63" xfId="0" applyFont="1" applyFill="1" applyBorder="1" applyAlignment="1" applyProtection="1">
      <alignment horizontal="center" vertical="center" wrapText="1"/>
    </xf>
    <xf numFmtId="14" fontId="17" fillId="0" borderId="19" xfId="0" applyNumberFormat="1" applyFont="1" applyFill="1" applyBorder="1" applyAlignment="1" applyProtection="1">
      <alignment horizontal="center" vertical="center" wrapText="1"/>
    </xf>
    <xf numFmtId="0" fontId="6" fillId="0" borderId="19" xfId="0" applyNumberFormat="1" applyFont="1" applyFill="1" applyBorder="1" applyAlignment="1" applyProtection="1">
      <alignment horizontal="center" vertical="center" wrapText="1"/>
    </xf>
    <xf numFmtId="14" fontId="6" fillId="0" borderId="19" xfId="0" applyNumberFormat="1" applyFont="1" applyFill="1" applyBorder="1" applyAlignment="1" applyProtection="1">
      <alignment horizontal="center" vertical="center" wrapText="1"/>
    </xf>
    <xf numFmtId="14" fontId="13" fillId="0" borderId="23" xfId="0" applyNumberFormat="1" applyFont="1" applyFill="1" applyBorder="1" applyAlignment="1" applyProtection="1">
      <alignment horizontal="center" vertical="center" wrapText="1"/>
    </xf>
    <xf numFmtId="0" fontId="17" fillId="0" borderId="13" xfId="0" applyNumberFormat="1" applyFont="1" applyFill="1" applyBorder="1" applyAlignment="1" applyProtection="1">
      <alignment horizontal="center" vertical="center" wrapText="1"/>
    </xf>
    <xf numFmtId="14" fontId="17" fillId="0" borderId="13" xfId="0" applyNumberFormat="1" applyFont="1" applyFill="1" applyBorder="1" applyAlignment="1" applyProtection="1">
      <alignment horizontal="center" vertical="center" wrapText="1"/>
    </xf>
    <xf numFmtId="14" fontId="17" fillId="0" borderId="55" xfId="0" applyNumberFormat="1" applyFont="1" applyFill="1" applyBorder="1" applyAlignment="1" applyProtection="1">
      <alignment horizontal="center" vertical="center" wrapText="1"/>
    </xf>
    <xf numFmtId="0" fontId="7" fillId="0" borderId="11" xfId="0" applyNumberFormat="1" applyFont="1" applyFill="1" applyBorder="1" applyAlignment="1" applyProtection="1">
      <alignment horizontal="center" vertical="center" wrapText="1"/>
    </xf>
    <xf numFmtId="0" fontId="6" fillId="0" borderId="8" xfId="0" applyNumberFormat="1" applyFont="1" applyFill="1" applyBorder="1" applyAlignment="1" applyProtection="1">
      <alignment horizontal="center" vertical="center" wrapText="1"/>
    </xf>
    <xf numFmtId="0" fontId="6" fillId="0" borderId="5" xfId="0" applyNumberFormat="1" applyFont="1" applyBorder="1" applyAlignment="1">
      <alignment horizontal="center" vertical="center" wrapText="1"/>
    </xf>
    <xf numFmtId="14" fontId="6" fillId="0" borderId="8" xfId="0" applyNumberFormat="1" applyFont="1" applyFill="1" applyBorder="1" applyAlignment="1" applyProtection="1">
      <alignment horizontal="center" vertical="center" wrapText="1"/>
    </xf>
    <xf numFmtId="0" fontId="15" fillId="0" borderId="5" xfId="0" applyFont="1" applyFill="1" applyBorder="1" applyAlignment="1" applyProtection="1">
      <alignment horizontal="center" vertical="center" wrapText="1"/>
    </xf>
    <xf numFmtId="164" fontId="7" fillId="0" borderId="5" xfId="0" applyNumberFormat="1" applyFont="1" applyFill="1" applyBorder="1" applyAlignment="1" applyProtection="1">
      <alignment horizontal="center" vertical="center" wrapText="1"/>
    </xf>
    <xf numFmtId="164" fontId="15" fillId="0" borderId="23" xfId="0" applyNumberFormat="1" applyFont="1" applyFill="1" applyBorder="1" applyAlignment="1" applyProtection="1">
      <alignment horizontal="center" vertical="center" wrapText="1"/>
    </xf>
    <xf numFmtId="167" fontId="8" fillId="0" borderId="6" xfId="0" applyNumberFormat="1" applyFont="1" applyFill="1" applyBorder="1" applyAlignment="1" applyProtection="1">
      <alignment horizontal="center" vertical="center" wrapText="1"/>
    </xf>
    <xf numFmtId="0" fontId="12" fillId="0" borderId="43" xfId="97" applyFont="1" applyFill="1" applyBorder="1" applyAlignment="1">
      <alignment horizontal="center" vertical="center"/>
    </xf>
    <xf numFmtId="0" fontId="17" fillId="0" borderId="13" xfId="0" applyFont="1" applyFill="1" applyBorder="1" applyAlignment="1" applyProtection="1">
      <alignment horizontal="center" vertical="center" wrapText="1"/>
    </xf>
    <xf numFmtId="0" fontId="0" fillId="0" borderId="16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/>
    </xf>
  </cellXfs>
  <cellStyles count="121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97" builtinId="8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NiveauLigne_1" xfId="1" builtinId="1" iLevel="0"/>
    <cellStyle name="Normal" xfId="0" builtinId="0"/>
    <cellStyle name="Normal 2" xfId="2" xr:uid="{00000000-0005-0000-0000-000078000000}"/>
  </cellStyles>
  <dxfs count="715">
    <dxf>
      <numFmt numFmtId="0" formatCode="General"/>
      <alignment horizontal="center" textRotation="0" indent="0" justifyLastLine="0" shrinkToFit="0" readingOrder="0"/>
      <border diagonalUp="0" diagonalDown="0" outline="0">
        <left style="thick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left style="thick">
          <color auto="1"/>
        </left>
        <right style="thick">
          <color auto="1"/>
        </right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363636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  <protection locked="1" hidden="0"/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left style="thick">
          <color auto="1"/>
        </left>
        <right style="thick">
          <color auto="1"/>
        </right>
        <bottom style="thick">
          <color auto="1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</border>
      <protection locked="1" hidden="0"/>
    </dxf>
    <dxf>
      <border diagonalUp="0" diagonalDown="0" outline="0">
        <left/>
        <top style="thin">
          <color auto="1"/>
        </top>
        <bottom style="thin">
          <color auto="1"/>
        </bottom>
      </border>
    </dxf>
    <dxf>
      <border diagonalUp="0" diagonalDown="0" outline="0">
        <left style="thick">
          <color auto="1"/>
        </left>
        <right/>
        <top/>
        <bottom/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ck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63636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ck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ck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ck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left style="thick">
          <color auto="1"/>
        </left>
        <right style="thick">
          <color auto="1"/>
        </right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363636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  <protection locked="1" hidden="0"/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/>
        <vertAlign val="baseline"/>
        <sz val="9"/>
        <color theme="1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left style="thick">
          <color auto="1"/>
        </left>
        <right style="thick">
          <color auto="1"/>
        </right>
        <bottom style="thick">
          <color auto="1"/>
        </bottom>
      </border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numFmt numFmtId="2" formatCode="0.0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ck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left style="thick">
          <color auto="1"/>
        </left>
        <right style="thick">
          <color auto="1"/>
        </right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363636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  <protection locked="1" hidden="0"/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border outline="0">
        <right style="thin">
          <color auto="1"/>
        </right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63636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63636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63636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left style="thick">
          <color auto="1"/>
        </left>
        <right style="thick">
          <color auto="1"/>
        </right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363636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  <protection locked="1" hidden="0"/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63636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63636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left style="thick">
          <color auto="1"/>
        </left>
        <right style="thick">
          <color auto="1"/>
        </right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363636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  <protection locked="1" hidden="0"/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0"/>
    </dxf>
    <dxf>
      <border outline="0">
        <left style="thick">
          <color auto="1"/>
        </left>
        <right style="thick">
          <color auto="1"/>
        </right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363636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  <protection locked="1" hidden="0"/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5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5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5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8" formatCode="#,##0.00\ _€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5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5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ck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border outline="0">
        <left style="thick">
          <color auto="1"/>
        </left>
        <right style="thick">
          <color auto="1"/>
        </right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363636"/>
        <name val="Arial"/>
        <family val="2"/>
        <scheme val="none"/>
      </font>
      <numFmt numFmtId="165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  <protection locked="1" hidden="0"/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0</xdr:colOff>
          <xdr:row>1</xdr:row>
          <xdr:rowOff>0</xdr:rowOff>
        </xdr:from>
        <xdr:to>
          <xdr:col>7</xdr:col>
          <xdr:colOff>0</xdr:colOff>
          <xdr:row>3</xdr:row>
          <xdr:rowOff>9525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9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0</xdr:colOff>
          <xdr:row>5</xdr:row>
          <xdr:rowOff>0</xdr:rowOff>
        </xdr:from>
        <xdr:to>
          <xdr:col>7</xdr:col>
          <xdr:colOff>0</xdr:colOff>
          <xdr:row>8</xdr:row>
          <xdr:rowOff>19050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9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Catherine Vassilieff" id="{6005D1E1-83FB-411E-ACAE-0D0CD7577F1D}" userId="Catherine Vassilieff" providerId="None"/>
  <person displayName="Amel SAMAH" id="{F5CBE1B3-1FA2-4F2E-A1D1-80859FDFFEC0}" userId="S-1-5-21-2671407683-3578501609-2443888817-6456" providerId="AD"/>
  <person displayName="Catherine Vassilieff" id="{BF35E61D-F5D6-4BD6-9FC2-D7A591D52DF0}" userId="S::catherine.vassilieff@iota-group.com::a1c31e97-c1e4-40da-a19c-88ac1452e953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9FE148-9B67-4D4C-8DEA-73622D5A6ACE}" name="Tableau1" displayName="Tableau1" ref="A1:X111" totalsRowShown="0" headerRowDxfId="334" dataDxfId="333" tableBorderDxfId="332">
  <sortState ref="A2:X111">
    <sortCondition ref="A1:A111"/>
  </sortState>
  <tableColumns count="24">
    <tableColumn id="1" xr3:uid="{41A3DEE8-501D-42A3-B2A6-AED6FFF25A89}" name="CONSULTANTS" dataDxfId="331"/>
    <tableColumn id="2" xr3:uid="{22BAF1A0-7AAA-4C20-9313-6AC17EFAFEE0}" name="NBR" dataDxfId="330"/>
    <tableColumn id="3" xr3:uid="{5CCA3C6B-5A4B-4435-A178-B655C793C4A1}" name="GJU" dataDxfId="329"/>
    <tableColumn id="4" xr3:uid="{8A695C2F-6A07-43E1-BAC5-4E16F0CF137A}" name="WMA" dataDxfId="328"/>
    <tableColumn id="5" xr3:uid="{A49CA4C0-FE69-4CFA-A895-5F28933EB23A}" name="ACD" dataDxfId="327"/>
    <tableColumn id="6" xr3:uid="{4B5926A2-0A4D-472C-A9C1-3EC4A2BAFB45}" name="KAB" dataDxfId="326"/>
    <tableColumn id="7" xr3:uid="{DDEE5F61-4061-4910-8149-F6E8E92825F3}" name="Affaires" dataDxfId="325"/>
    <tableColumn id="22" xr3:uid="{9C247BEF-617F-4567-9367-E29F4786C98A}" name="Colonne2" dataDxfId="324"/>
    <tableColumn id="8" xr3:uid="{48F86500-B72A-455B-99FB-DC9944F5AA53}" name="Postes" dataDxfId="323"/>
    <tableColumn id="9" xr3:uid="{74C3922E-2A4E-4EE2-B57E-2C2CC831E4B6}" name="Clients" dataDxfId="322"/>
    <tableColumn id="10" xr3:uid="{61C88D46-5EF4-46A2-97A6-373CB3A21F8F}" name="Projets" dataDxfId="321"/>
    <tableColumn id="11" xr3:uid="{6683FAE5-8C49-4A8C-ABEC-72680B49BD7B}" name="Lieux d'intervention" dataDxfId="320"/>
    <tableColumn id="12" xr3:uid="{EADB5A46-7A6B-480A-882E-23BD5E42CAC3}" name="Colonne1" dataDxfId="319"/>
    <tableColumn id="13" xr3:uid="{6F91A1AC-3EBF-45DA-AC17-7FAB5598E215}" name="Tarif" dataDxfId="318"/>
    <tableColumn id="14" xr3:uid="{744AB784-FE74-4651-9B9F-645DCDC9F59B}" name="% de mb" dataDxfId="317"/>
    <tableColumn id="15" xr3:uid="{25BA0001-1512-453E-A4FC-315EF51322C7}" name="Salaire" dataDxfId="316"/>
    <tableColumn id="24" xr3:uid="{89264CA8-9962-40BB-B5A8-151B1F90F0DE}" name="Colonne4" dataDxfId="315"/>
    <tableColumn id="16" xr3:uid="{FC8B9803-7443-4F02-A68C-DEF2C1560C5D}" name="IGD initiale" dataDxfId="314"/>
    <tableColumn id="17" xr3:uid="{C510FD60-815F-4C90-A3D7-0EDEEC838644}" name="Panier Repas" dataDxfId="313"/>
    <tableColumn id="23" xr3:uid="{B51CFF91-6FA2-4D9E-A3CF-082025E1118A}" name="Colonne3" dataDxfId="312"/>
    <tableColumn id="18" xr3:uid="{288590DD-C72A-4A3C-8C45-E88A18B111E3}" name="Frais" dataDxfId="311"/>
    <tableColumn id="19" xr3:uid="{11622C19-3F53-47BE-9093-9C12EA14E2A3}" name="Prime" dataDxfId="310"/>
    <tableColumn id="20" xr3:uid="{31C3FCD3-C43B-4235-A5AE-A51ACD410563}" name="Statut" dataDxfId="309"/>
    <tableColumn id="21" xr3:uid="{56ECE6AA-DE2B-48ED-A63A-B11CB1AAF34B}" name="Contrats" dataDxfId="30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97E06B-3ABA-4181-9171-06D17144C3F1}" name="Tableau2" displayName="Tableau2" ref="A1:M111" totalsRowShown="0" headerRowDxfId="277" tableBorderDxfId="276">
  <tableColumns count="13">
    <tableColumn id="1" xr3:uid="{80B93543-E452-4B58-98D7-C2EAF835736D}" name="CONSULTANTS" dataDxfId="275"/>
    <tableColumn id="2" xr3:uid="{60CECC17-029B-4B09-B6BB-A6451D0DBBBB}" name="NBR" dataDxfId="274">
      <calculatedColumnFormula>IF(Tableau1[[#This Row],[NBR]]&lt;&gt;"",Tableau1[[#This Row],[NBR]],"")</calculatedColumnFormula>
    </tableColumn>
    <tableColumn id="3" xr3:uid="{A95BF632-7EF2-4905-B7BB-FBD95E7824E6}" name="GJU" dataDxfId="273">
      <calculatedColumnFormula>IF(Tableau1[[#This Row],[GJU]]&lt;&gt;"",Tableau1[[#This Row],[GJU]],"")</calculatedColumnFormula>
    </tableColumn>
    <tableColumn id="4" xr3:uid="{525EA898-2ED9-43B8-8200-0DC686304DCC}" name="WMA" dataDxfId="272">
      <calculatedColumnFormula>IF(Tableau1[[#This Row],[WMA]]&lt;&gt;"",Tableau1[[#This Row],[WMA]],"")</calculatedColumnFormula>
    </tableColumn>
    <tableColumn id="5" xr3:uid="{792675BA-3F20-4582-A7F1-32AF19C1E719}" name="ACD" dataDxfId="271">
      <calculatedColumnFormula>IF(Tableau1[[#This Row],[ACD]]&lt;&gt;"",Tableau1[[#This Row],[ACD]],"")</calculatedColumnFormula>
    </tableColumn>
    <tableColumn id="6" xr3:uid="{147BA8F1-DE21-4DCC-91CE-D120DC4420B3}" name="KBA" dataDxfId="270">
      <calculatedColumnFormula>IF(Tableau1[[#This Row],[KAB]]&lt;&gt;"",Tableau1[[#This Row],[KAB]],"")</calculatedColumnFormula>
    </tableColumn>
    <tableColumn id="7" xr3:uid="{1352004C-D885-45F0-BC7E-B85A724A84CD}" name="Affaires" dataDxfId="269">
      <calculatedColumnFormula>IF(Tableau1[[#This Row],[Affaires]]&lt;&gt;"",Tableau1[[#This Row],[Affaires]],"")</calculatedColumnFormula>
    </tableColumn>
    <tableColumn id="8" xr3:uid="{7F9CD1EF-7AA3-4C19-82AA-2DA1D5875A70}" name="Clients">
      <calculatedColumnFormula>IF(Tableau1[[#This Row],[Clients]]&lt;&gt;"",Tableau1[[#This Row],[Clients]],"")</calculatedColumnFormula>
    </tableColumn>
    <tableColumn id="9" xr3:uid="{484A2C6F-1D32-4FEC-85EC-FB4AD6ED17E3}" name="Dates de Début de Commande"/>
    <tableColumn id="10" xr3:uid="{DBD8D380-5F8F-4B0F-8C09-4BDDC52154B8}" name="Dates de fin de Commande" dataDxfId="268"/>
    <tableColumn id="11" xr3:uid="{BF3E2DF0-9858-4E53-AB34-96790C3F15F4}" name="Commande à renouveler">
      <calculatedColumnFormula>IF(Tableau2[[#This Row],[Dates de fin de Commande]]&lt;&gt;"",IF(TODAY()&gt;Tableau2[[#This Row],[Dates de fin de Commande]],2,IF(TODAY()&gt;=Tableau2[[#This Row],[Dates de fin de Commande]]-30,1,IF(TODAY()&lt;Tableau2[[#This Row],[Dates de fin de Commande]],0,""))),"")</calculatedColumnFormula>
    </tableColumn>
    <tableColumn id="12" xr3:uid="{E387D4D2-3A1B-4C4B-B863-9EE0D37EC7A8}" name="Date de fin de mission"/>
    <tableColumn id="13" xr3:uid="{9116E650-DFC0-4519-8B51-6D48345E707E}" name="Commentaires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B7AB40A-FC44-4DB6-9732-108E7408E946}" name="Tableau3" displayName="Tableau3" ref="A1:Y111" totalsRowShown="0" headerRowDxfId="238" tableBorderDxfId="237">
  <sortState ref="A2:Y111">
    <sortCondition ref="A1:A111"/>
  </sortState>
  <tableColumns count="25">
    <tableColumn id="1" xr3:uid="{05F4635A-BB6F-4F4E-BA3A-EE2843846EBE}" name="CONSULTANTS" dataDxfId="236"/>
    <tableColumn id="2" xr3:uid="{4ADFE108-702C-42FD-9FE7-5F2CEB06DAA4}" name="NBR" dataDxfId="235">
      <calculatedColumnFormula>IF(Tableau1[[#This Row],[NBR]]&lt;&gt;"",Tableau1[[#This Row],[NBR]],"")</calculatedColumnFormula>
    </tableColumn>
    <tableColumn id="3" xr3:uid="{8C5E2D1A-2F1C-476F-A59D-CC818BB01183}" name="GJU" dataDxfId="234">
      <calculatedColumnFormula>IF(Tableau1[[#This Row],[GJU]]&lt;&gt;"",Tableau1[[#This Row],[GJU]],"")</calculatedColumnFormula>
    </tableColumn>
    <tableColumn id="4" xr3:uid="{24842157-016E-4E63-8EC0-CB7102205869}" name="WMA" dataDxfId="233">
      <calculatedColumnFormula>IF(Tableau1[[#This Row],[WMA]]&lt;&gt;"",Tableau1[[#This Row],[WMA]],"")</calculatedColumnFormula>
    </tableColumn>
    <tableColumn id="5" xr3:uid="{1432A693-EBA0-48AC-A662-081E1E505859}" name="ACD" dataDxfId="232">
      <calculatedColumnFormula>IF(Tableau1[[#This Row],[ACD]]&lt;&gt;"",Tableau1[[#This Row],[ACD]],"")</calculatedColumnFormula>
    </tableColumn>
    <tableColumn id="6" xr3:uid="{2CE2390C-39E6-4797-BC24-B471F4A9CBB5}" name="KAB" dataDxfId="231">
      <calculatedColumnFormula>IF(Tableau1[[#This Row],[KAB]]&lt;&gt;"",Tableau1[[#This Row],[KAB]],"")</calculatedColumnFormula>
    </tableColumn>
    <tableColumn id="7" xr3:uid="{08D465C4-72D6-498F-BEC3-6A49D8E5A799}" name="Statut"/>
    <tableColumn id="8" xr3:uid="{315F752E-208C-4D30-B1E9-4F19B459803B}" name="Contrats" dataDxfId="230"/>
    <tableColumn id="9" xr3:uid="{1E040C88-50B3-48C0-9CFE-6A68286F2F92}" name="DPAE" dataDxfId="229"/>
    <tableColumn id="10" xr3:uid="{8118B466-3F8D-43A1-8190-92EF26A82A82}" name="Dates de Début _x000a_Contrat"/>
    <tableColumn id="11" xr3:uid="{8DAFBA8F-CE58-4C28-BBFD-483BFFCCADA9}" name="Date de fin de commande" dataDxfId="228">
      <calculatedColumnFormula>IF(Tableau2[[#This Row],[Dates de fin de Commande]]="","",Tableau2[[#This Row],[Dates de fin de Commande]])</calculatedColumnFormula>
    </tableColumn>
    <tableColumn id="12" xr3:uid="{54B06557-8751-4C6B-B2EF-C2C7C3BFF311}" name="Dates de Fin_x000a_Contrat" dataDxfId="227"/>
    <tableColumn id="13" xr3:uid="{0937A6F3-EB27-4968-A3E6-ABE933D2A161}" name="PE à Renouveler" dataDxfId="226">
      <calculatedColumnFormula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calculatedColumnFormula>
    </tableColumn>
    <tableColumn id="14" xr3:uid="{BB43E53B-C77E-46F0-843E-7C0433969F2F}" name="Date renouvellement PE" dataDxfId="225"/>
    <tableColumn id="15" xr3:uid="{585B4407-AE95-4B50-8803-0457196C6BB8}" name="Reception Renouvellement PE" dataDxfId="224"/>
    <tableColumn id="16" xr3:uid="{93CEE11F-9D2A-4B0B-9FEA-36952407A7F0}" name="Fin de PE" dataDxfId="223">
      <calculatedColumnFormula>IF(Tableau3[[#This Row],[Dates de Début 
Contrat]]="","",IF(Tableau3[[#This Row],[Statut]]="Cadre",Tableau3[[#This Row],[Dates de Début 
Contrat]]+212,IF(Tableau3[[#This Row],[Statut]]="Non cadre",Tableau3[[#This Row],[Dates de Début 
Contrat]]+152,"")))</calculatedColumnFormula>
    </tableColumn>
    <tableColumn id="17" xr3:uid="{82930FED-865E-41F3-8C99-3A1DD06DC647}" name="PE Validée" dataDxfId="222">
      <calculatedColumnFormula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calculatedColumnFormula>
    </tableColumn>
    <tableColumn id="18" xr3:uid="{A2C36576-1840-4423-A7B2-90DDF94FEA8D}" name="Date d'envoi de fin de PE" dataDxfId="221"/>
    <tableColumn id="19" xr3:uid="{7000D8F4-28CB-4076-A895-910E0F3CF212}" name="Convocation à Envoyer" dataDxfId="220">
      <calculatedColumnFormula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calculatedColumnFormula>
    </tableColumn>
    <tableColumn id="20" xr3:uid="{0F2AF3EE-54B5-40E1-8D40-86BF668E675B}" name="Convocation envoyée"/>
    <tableColumn id="21" xr3:uid="{464C894E-3A6D-46C9-BF93-98842B5B02A3}" name="Procédure à Envoyer" dataDxfId="219">
      <calculatedColumnFormula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calculatedColumnFormula>
    </tableColumn>
    <tableColumn id="22" xr3:uid="{7E85E157-7FA6-48F8-9B43-774D34018DEF}" name="Procédure envoyée"/>
    <tableColumn id="23" xr3:uid="{A8825CE2-D6C7-4777-B22D-AFF9AF181DF3}" name="Prorogation envoyée"/>
    <tableColumn id="24" xr3:uid="{5994C14A-5F86-469B-89F1-5ECA528B3AA8}" name="Démission"/>
    <tableColumn id="25" xr3:uid="{A2BF2CB9-28B7-4292-A05F-83899E2A7312}" name="Commentaires" dataDxfId="218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6C37245-7DB3-4CAA-80AE-9CA063C72EFA}" name="Tableau4" displayName="Tableau4" ref="A1:Y111" totalsRowShown="0" headerRowDxfId="197" tableBorderDxfId="196">
  <sortState ref="A2:Y111">
    <sortCondition ref="A1:A111"/>
  </sortState>
  <tableColumns count="25">
    <tableColumn id="1" xr3:uid="{F312CE42-7F9F-4159-BF97-E1EA373DF23D}" name="CONSULTANTS" dataDxfId="195"/>
    <tableColumn id="2" xr3:uid="{6F6F2233-22E0-4927-A23A-FC39C012C5FC}" name="NBR" dataDxfId="194">
      <calculatedColumnFormula>IF(Tableau1[[#This Row],[NBR]]&lt;&gt;"",Tableau1[[#This Row],[NBR]],"")</calculatedColumnFormula>
    </tableColumn>
    <tableColumn id="3" xr3:uid="{EC2553A6-78BE-4459-B264-69B876B8EC70}" name="GJU" dataDxfId="193">
      <calculatedColumnFormula>IF(Tableau1[[#This Row],[GJU]]&lt;&gt;"",Tableau1[[#This Row],[GJU]],"")</calculatedColumnFormula>
    </tableColumn>
    <tableColumn id="4" xr3:uid="{E12C712B-FB58-48DA-A454-E2612D88349D}" name="WMA" dataDxfId="192">
      <calculatedColumnFormula>IF(Tableau1[[#This Row],[WMA]]&lt;&gt;"",Tableau1[[#This Row],[WMA]],"")</calculatedColumnFormula>
    </tableColumn>
    <tableColumn id="5" xr3:uid="{DA687833-995E-4189-84C1-55FB0CB4D780}" name="ACD" dataDxfId="191">
      <calculatedColumnFormula>IF(Tableau1[[#This Row],[ACD]]&lt;&gt;"",Tableau1[[#This Row],[ACD]],"")</calculatedColumnFormula>
    </tableColumn>
    <tableColumn id="6" xr3:uid="{BB60CC0F-5025-4EDE-95DF-4754A4312D38}" name="KAB" dataDxfId="190">
      <calculatedColumnFormula>IF(Tableau1[[#This Row],[KAB]]&lt;&gt;"",Tableau1[[#This Row],[KAB]],"")</calculatedColumnFormula>
    </tableColumn>
    <tableColumn id="7" xr3:uid="{D98AA929-B555-40D6-A946-50708679329C}" name="Affaires" dataDxfId="189">
      <calculatedColumnFormula>IF(Tableau1[[#This Row],[Affaires]]="","",Tableau1[[#This Row],[Affaires]])</calculatedColumnFormula>
    </tableColumn>
    <tableColumn id="25" xr3:uid="{B062903C-0DE7-47B2-89FF-BCC4788EA98E}" name=" Entrée" dataDxfId="188">
      <calculatedColumnFormula>IF(AND(TODAY()&gt;=Tableau3[[#This Row],[Dates de Début 
Contrat]],TODAY()&lt;Tableau3[[#This Row],[Dates de Début 
Contrat]]+31),Tableau3[[#This Row],[Dates de Début 
Contrat]],"")</calculatedColumnFormula>
    </tableColumn>
    <tableColumn id="26" xr3:uid="{EDCCB425-1A0F-48D3-93A5-FE8232807BDD}" name="Sortie" dataDxfId="187">
      <calculatedColumnFormula>IF(AND(TODAY()&gt;=Tableau3[[#This Row],[Dates de Fin
Contrat]],TODAY()&lt;=Tableau3[[#This Row],[Dates de Fin
Contrat]]+31),Tableau3[[#This Row],[Dates de Fin
Contrat]],"")</calculatedColumnFormula>
    </tableColumn>
    <tableColumn id="8" xr3:uid="{472F8A78-436A-416D-B4A1-B42EF2924E00}" name="Avenant" dataDxfId="186">
      <calculatedColumnFormula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calculatedColumnFormula>
    </tableColumn>
    <tableColumn id="10" xr3:uid="{1BB97D91-E26D-43FB-BE8A-E1EDC9643A28}" name="Nb de JT"/>
    <tableColumn id="11" xr3:uid="{8AA83E6F-3716-4104-A1A5-CA68259B1E33}" name="IGD" dataDxfId="185">
      <calculatedColumnFormula>IF(Tableau1[[#This Row],[IGD initiale]]="","",Tableau1[[#This Row],[IGD initiale]])</calculatedColumnFormula>
    </tableColumn>
    <tableColumn id="12" xr3:uid="{C1AB95CD-BB73-4090-BF8C-B821F1D0948C}" name="Nb d'IGD"/>
    <tableColumn id="13" xr3:uid="{5D9CB793-E735-4551-A1C2-2FD3FE90C33A}" name="Panier Repas" dataDxfId="184">
      <calculatedColumnFormula>IF(Tableau1[[#This Row],[Panier Repas]]="","",Tableau1[[#This Row],[Panier Repas]])</calculatedColumnFormula>
    </tableColumn>
    <tableColumn id="14" xr3:uid="{3F4955D8-E7E2-4D92-AE34-9BC5C47935AE}" name="Prime"/>
    <tableColumn id="15" xr3:uid="{F67AA096-AB8C-4DE7-AE95-438872ABC0FD}" name="Frais"/>
    <tableColumn id="22" xr3:uid="{7379124B-6D6A-4C68-BBEC-6DDB345AD604}" name="CP"/>
    <tableColumn id="23" xr3:uid="{DF76F4F4-6B11-4C9E-8045-49FD13698C7B}" name="Repos"/>
    <tableColumn id="24" xr3:uid="{3FDE5B18-1611-4E01-82DF-A2289AF37A38}" name="Absence" dataDxfId="183"/>
    <tableColumn id="16" xr3:uid="{C1D965C0-9EBB-4B47-A8AF-806E41942A2F}" name="Abattement 3 mois" dataDxfId="182">
      <calculatedColumnFormula>IF(Tableau1[[#This Row],[Colonne1]]="",Tableau3[[#This Row],[Dates de Début 
Contrat]]+90,Tableau1[[#This Row],[Colonne1]]+90)</calculatedColumnFormula>
    </tableColumn>
    <tableColumn id="17" xr3:uid="{12BBB52E-6102-4FBB-B52D-811703FE155B}" name="Abattement 24 mois" dataDxfId="181">
      <calculatedColumnFormula>IF(Tableau1[[#This Row],[Colonne1]]="",Tableau3[[#This Row],[Dates de Début 
Contrat]]+720,Tableau1[[#This Row],[Colonne1]]+720)</calculatedColumnFormula>
    </tableColumn>
    <tableColumn id="18" xr3:uid="{8B2D336F-53BF-4616-A43D-72D20A6153A9}" name="Réception NDF" dataDxfId="180"/>
    <tableColumn id="19" xr3:uid="{3E35B63B-8098-4912-BAB8-4BE813444666}" name="RéceptionTS" dataDxfId="179"/>
    <tableColumn id="20" xr3:uid="{C7CFE06C-C5B1-4443-AD28-299C0E0A71E9}" name="Relances" dataDxfId="178"/>
    <tableColumn id="21" xr3:uid="{04416C9F-2A88-4B44-B5BB-9245A6EA589F}" name="Bulletin de paie à envoyer par mail" dataDxfId="177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86116FC-5073-4A60-92BA-7D3BA4041434}" name="Tableau5" displayName="Tableau5" ref="A1:AG111" totalsRowShown="0" headerRowDxfId="158" tableBorderDxfId="157">
  <sortState ref="A2:AG111">
    <sortCondition ref="A1:A111"/>
  </sortState>
  <tableColumns count="33">
    <tableColumn id="1" xr3:uid="{16FCF9A2-2F9E-4ED4-9E35-A21973AC71C8}" name="CONSULTANTS" dataDxfId="156"/>
    <tableColumn id="2" xr3:uid="{A43C69B1-1FFD-4253-B4FD-9B29CF9268F1}" name="NBR" dataDxfId="155">
      <calculatedColumnFormula>IF(Tableau1[[#This Row],[NBR]]&lt;&gt;"",Tableau1[[#This Row],[NBR]],"")</calculatedColumnFormula>
    </tableColumn>
    <tableColumn id="3" xr3:uid="{F4B95835-0D13-40D3-ADED-401CB4D0F6E0}" name="GJU" dataDxfId="154">
      <calculatedColumnFormula>IF(Tableau1[[#This Row],[GJU]]&lt;&gt;"",Tableau1[[#This Row],[GJU]],"")</calculatedColumnFormula>
    </tableColumn>
    <tableColumn id="4" xr3:uid="{397ED37D-5E98-4CB5-AF5F-E19CA5A2410F}" name="WMA" dataDxfId="153">
      <calculatedColumnFormula>IF(Tableau1[[#This Row],[WMA]]&lt;&gt;"",Tableau1[[#This Row],[WMA]],"")</calculatedColumnFormula>
    </tableColumn>
    <tableColumn id="5" xr3:uid="{B9904BD7-5B0E-4AE4-BE81-8D7695388346}" name="ACD" dataDxfId="152">
      <calculatedColumnFormula>IF(Tableau1[[#This Row],[ACD]]&lt;&gt;"",Tableau1[[#This Row],[ACD]],"")</calculatedColumnFormula>
    </tableColumn>
    <tableColumn id="6" xr3:uid="{1A22B8BB-5AC0-4D28-85BA-3EB850540891}" name="KAB" dataDxfId="151">
      <calculatedColumnFormula>IF(Tableau1[[#This Row],[KAB]]&lt;&gt;"",Tableau1[[#This Row],[KAB]],"")</calculatedColumnFormula>
    </tableColumn>
    <tableColumn id="33" xr3:uid="{18568888-32F4-4F2E-811A-BFCB307E7CF6}" name="Nb de Congés N-1" dataDxfId="150"/>
    <tableColumn id="7" xr3:uid="{FF63F546-5D15-455C-8543-BA7CA4F618B9}" name="Nb de Congés" dataDxfId="149">
      <calculatedColumnFormula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calculatedColumnFormula>
    </tableColumn>
    <tableColumn id="8" xr3:uid="{97D992C6-8587-49D7-B029-B9A07CE6F321}" name="Nb de Repos" dataDxfId="148">
      <calculatedColumnFormula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calculatedColumnFormula>
    </tableColumn>
    <tableColumn id="9" xr3:uid="{90E4220B-A095-4290-95D3-CD270F8E313D}" name="Congés Janvier" dataDxfId="147"/>
    <tableColumn id="21" xr3:uid="{E4351592-94BD-4B6E-98C6-DEA247A68EBE}" name="Repos Janvier" dataDxfId="146"/>
    <tableColumn id="10" xr3:uid="{41B5C4C6-9253-4383-8012-49CF06A91E68}" name="Congés Février" dataDxfId="145"/>
    <tableColumn id="22" xr3:uid="{51A03C6B-1511-4D6C-9448-7C4B1E6EF8C6}" name="Repos Février" dataDxfId="144"/>
    <tableColumn id="11" xr3:uid="{310BA039-E985-49F4-8430-1A9F67898A6F}" name="Congés Mars" dataDxfId="143"/>
    <tableColumn id="23" xr3:uid="{C37A6208-C748-4F5B-AA84-ECFC772F54BE}" name="Repos Mars" dataDxfId="142"/>
    <tableColumn id="12" xr3:uid="{1D7D019C-62F1-4A8C-AB00-30748971A613}" name="Congés Avril" dataDxfId="141"/>
    <tableColumn id="24" xr3:uid="{CE6D6EC0-5D64-4A08-9969-45BA0365C0A9}" name="Repos Avril" dataDxfId="140"/>
    <tableColumn id="13" xr3:uid="{0367C3F7-F802-4467-81EE-7515DB98F385}" name="Congés Mai" dataDxfId="139"/>
    <tableColumn id="25" xr3:uid="{EBDE8FFF-9912-4BCE-9317-FE11BE59BE17}" name="Repos Mai" dataDxfId="138"/>
    <tableColumn id="14" xr3:uid="{2BDCBD58-C9D3-4793-A766-57C170339FEA}" name="Congés Juin" dataDxfId="137"/>
    <tableColumn id="26" xr3:uid="{54A996F6-19E3-4919-AD9A-29C4A01C278C}" name="Repos Juin" dataDxfId="136"/>
    <tableColumn id="15" xr3:uid="{70481188-737C-4536-9401-19C182A65486}" name="Congés Juillet" dataDxfId="135"/>
    <tableColumn id="27" xr3:uid="{1F42A749-CE59-437E-A03C-C82E2BDDAFC1}" name="Repos Juillet" dataDxfId="134"/>
    <tableColumn id="16" xr3:uid="{85126C0A-A3B4-4A61-9BA3-F92EFB60F1CB}" name="Congés Août" dataDxfId="133"/>
    <tableColumn id="28" xr3:uid="{07177084-559B-4DFC-A3B1-932BD305FA7A}" name="Repos Août" dataDxfId="132"/>
    <tableColumn id="17" xr3:uid="{64755409-6A0A-4DF0-AA6E-458FDDBE19C1}" name="Congés Septembre" dataDxfId="131"/>
    <tableColumn id="29" xr3:uid="{B1D7FF11-E530-4C63-A3DD-27E58921949F}" name="Repos Septembre" dataDxfId="130"/>
    <tableColumn id="18" xr3:uid="{3FF12F71-4E85-45F6-A41D-C5C13B3E01B0}" name="Congés Octobre" dataDxfId="129"/>
    <tableColumn id="30" xr3:uid="{6C53DBFA-26D9-4615-ADD5-65BB22CD51CE}" name="Repos Octobre" dataDxfId="128"/>
    <tableColumn id="19" xr3:uid="{85841B80-C789-40C6-9C6F-C936E2E12686}" name="Congés Novembre" dataDxfId="127"/>
    <tableColumn id="31" xr3:uid="{97048156-EDE7-4470-B595-A97F713F7EFC}" name="Repos Novembre" dataDxfId="126"/>
    <tableColumn id="32" xr3:uid="{9CFCD7D7-5C6A-423D-92CF-65A299B605E9}" name="Congés Décembre" dataDxfId="125"/>
    <tableColumn id="20" xr3:uid="{64198A2E-C361-47F3-A335-845E3B4FCBF2}" name="Repos Décembre" dataDxfId="124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CC5508F-03A3-4234-A614-6F6E8630753E}" name="Tableau6" displayName="Tableau6" ref="A1:G111" totalsRowShown="0" tableBorderDxfId="103">
  <autoFilter ref="A1:G111" xr:uid="{6F74B829-B4E4-4E64-B781-45D07A36CB0B}"/>
  <sortState ref="A2:G111">
    <sortCondition ref="A1:A111"/>
  </sortState>
  <tableColumns count="7">
    <tableColumn id="1" xr3:uid="{D036A2F3-B8B3-4DB1-A9C8-FE4FBE1E3B3F}" name="CONSULTANTS" dataDxfId="102"/>
    <tableColumn id="2" xr3:uid="{5794EC65-9B8F-471B-9D9B-DCD77EF23BD7}" name="NBR" dataDxfId="101">
      <calculatedColumnFormula>IF(Tableau1[[#This Row],[NBR]]&lt;&gt;"",Tableau1[[#This Row],[NBR]],"")</calculatedColumnFormula>
    </tableColumn>
    <tableColumn id="3" xr3:uid="{CE43C2BB-75D3-4220-BF89-242433EFAC96}" name="GJU" dataDxfId="100">
      <calculatedColumnFormula>IF(Tableau1[[#This Row],[GJU]]&lt;&gt;"",Tableau1[[#This Row],[GJU]],"")</calculatedColumnFormula>
    </tableColumn>
    <tableColumn id="4" xr3:uid="{DE21E6AB-EB90-4FD6-8AB4-CC1EC5CF5907}" name="WMA" dataDxfId="99">
      <calculatedColumnFormula>IF(Tableau1[[#This Row],[WMA]]&lt;&gt;"",Tableau1[[#This Row],[WMA]],"")</calculatedColumnFormula>
    </tableColumn>
    <tableColumn id="5" xr3:uid="{E5BBDB2F-1C9A-45C7-81D9-C18739BB7AAA}" name="ACD" dataDxfId="98">
      <calculatedColumnFormula>IF(Tableau1[[#This Row],[ACD]]&lt;&gt;"",Tableau1[[#This Row],[ACD]],"")</calculatedColumnFormula>
    </tableColumn>
    <tableColumn id="6" xr3:uid="{D27A4C8A-3A9A-4DFF-9695-F405EEC1F91E}" name="KAB" dataDxfId="97">
      <calculatedColumnFormula>IF(Tableau1[[#This Row],[KAB]]&lt;&gt;"",Tableau1[[#This Row],[KAB]],"")</calculatedColumnFormula>
    </tableColumn>
    <tableColumn id="7" xr3:uid="{BE6D57F2-5E4B-4094-8D83-851EF91B7457}" name="Colonne1" dataDxfId="96" dataCellStyle="Lien hypertexte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1FA1009-7F7A-4AC4-B9A2-185E0CD8AF2E}" name="Tableau7" displayName="Tableau7" ref="A1:N111" headerRowDxfId="80" tableBorderDxfId="79">
  <autoFilter ref="A1:N111" xr:uid="{75FBBD9B-590B-4331-ADEF-223C42D864F8}"/>
  <sortState ref="A2:N111">
    <sortCondition ref="A1:A111"/>
  </sortState>
  <tableColumns count="14">
    <tableColumn id="1" xr3:uid="{3CA9E8EC-02B2-4DAF-A2AB-2735AB0CDCAD}" name="CONSULTANTS" totalsRowLabel="Total" dataDxfId="78" totalsRowDxfId="77"/>
    <tableColumn id="2" xr3:uid="{1C3EFF00-F5F7-4C1D-B633-5A6F9EAEB80B}" name="NBR" dataDxfId="76" totalsRowDxfId="75">
      <calculatedColumnFormula>IF(Tableau1[[#This Row],[NBR]]&lt;&gt;"",Tableau1[[#This Row],[NBR]],"")</calculatedColumnFormula>
    </tableColumn>
    <tableColumn id="3" xr3:uid="{3542CBF1-33C0-4BFA-8F95-5E7E0C988445}" name="GJU" dataDxfId="74" totalsRowDxfId="73">
      <calculatedColumnFormula>IF(Tableau1[[#This Row],[GJU]]&lt;&gt;"",Tableau1[[#This Row],[GJU]],"")</calculatedColumnFormula>
    </tableColumn>
    <tableColumn id="4" xr3:uid="{7CF98019-8772-4ACB-AC4C-9C996D71D0CD}" name="WMA" dataDxfId="72" totalsRowDxfId="71">
      <calculatedColumnFormula>IF(Tableau1[[#This Row],[WMA]]&lt;&gt;"",Tableau1[[#This Row],[WMA]],"")</calculatedColumnFormula>
    </tableColumn>
    <tableColumn id="5" xr3:uid="{B665FB7D-A55C-4EEC-BE46-0E48D9E1CA9C}" name="ACD" dataDxfId="70" totalsRowDxfId="69">
      <calculatedColumnFormula>IF(Tableau1[[#This Row],[ACD]]&lt;&gt;"",Tableau1[[#This Row],[ACD]],"")</calculatedColumnFormula>
    </tableColumn>
    <tableColumn id="6" xr3:uid="{4E6CB301-61E7-4A66-B812-B3518F8FEDFD}" name="KAB" dataDxfId="68" totalsRowDxfId="67">
      <calculatedColumnFormula>IF(Tableau1[[#This Row],[KAB]]&lt;&gt;"",Tableau1[[#This Row],[KAB]],"")</calculatedColumnFormula>
    </tableColumn>
    <tableColumn id="7" xr3:uid="{76F5050A-8904-4A8D-9E4C-FFA510032F17}" name="Centre Médical" dataDxfId="66"/>
    <tableColumn id="14" xr3:uid="{7CC978B4-8FCD-458D-86FB-F74359A4D688}" name="Date dernière VM" dataDxfId="65"/>
    <tableColumn id="8" xr3:uid="{74245970-6CFE-4B7C-BD48-1783E4E221E0}" name="Date de la convocation"/>
    <tableColumn id="9" xr3:uid="{39ED629F-7246-47C9-9D60-58AA4630F66A}" name="Visite renforcée" dataDxfId="64" totalsRowDxfId="63"/>
    <tableColumn id="10" xr3:uid="{E3233724-B236-4AC3-8F11-325915A3DF5E}" name="Date VM" dataDxfId="62" totalsRowDxfId="61"/>
    <tableColumn id="12" xr3:uid="{4D6C5E4C-F658-4880-BE5D-A5B006832DF9}" name="Date de renouvellement" dataDxfId="60" totalsRowDxfId="59"/>
    <tableColumn id="11" xr3:uid="{F20F5838-B9F3-41D0-B32F-267351D8B280}" name="Validité de la VM" totalsRowFunction="count" dataDxfId="58" totalsRowDxfId="57">
      <calculatedColumnFormula>IF(Tableau7[[#This Row],[Date de renouvellement]]="","",IF(TODAY()&lt;Tableau7[[#This Row],[Date de renouvellement]]-90,0,IF(AND(TODAY()&gt;=Tableau7[[#This Row],[Date de renouvellement]]-90,TODAY()&lt;Tableau7[[#This Row],[Date de renouvellement]]),1,2)))</calculatedColumnFormula>
    </tableColumn>
    <tableColumn id="13" xr3:uid="{87A17514-AFE2-4A70-83FA-095DA6DA2E97}" name="Commentaires" dataDxfId="56" totalsRowDxfId="55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A0566EC-4D36-4D9E-A503-F130CD41F019}" name="Tableau8" displayName="Tableau8" ref="A1:L111" totalsRowShown="0" headerRowDxfId="39" dataDxfId="38" tableBorderDxfId="37">
  <autoFilter ref="A1:L111" xr:uid="{2ADEB911-42EE-4255-8BDA-1B2C61E83497}"/>
  <sortState ref="A2:L111">
    <sortCondition ref="A1:A111"/>
  </sortState>
  <tableColumns count="12">
    <tableColumn id="1" xr3:uid="{30A5A621-F65C-4AB3-9CBF-D0CF6B6FF55C}" name="CONSULTANTS" dataDxfId="36"/>
    <tableColumn id="2" xr3:uid="{D0126871-7FE5-4390-AFDB-D77CD4321534}" name="NBR" dataDxfId="35">
      <calculatedColumnFormula>IF(Tableau1[[#This Row],[NBR]]&lt;&gt;"",Tableau1[[#This Row],[NBR]],"")</calculatedColumnFormula>
    </tableColumn>
    <tableColumn id="3" xr3:uid="{D17696D2-F6D9-41B5-A9B2-A98F81360E13}" name="GJU" dataDxfId="34">
      <calculatedColumnFormula>IF(Tableau1[[#This Row],[GJU]]&lt;&gt;"",Tableau1[[#This Row],[GJU]],"")</calculatedColumnFormula>
    </tableColumn>
    <tableColumn id="4" xr3:uid="{4B5DAD48-7B8C-4467-997C-4622927C2CEA}" name="WMA" dataDxfId="33">
      <calculatedColumnFormula>IF(Tableau1[[#This Row],[WMA]]&lt;&gt;"",Tableau1[[#This Row],[WMA]],"")</calculatedColumnFormula>
    </tableColumn>
    <tableColumn id="5" xr3:uid="{0430DFF4-57CF-454F-BFA9-70EF7EFF9FBA}" name="ACD" dataDxfId="32">
      <calculatedColumnFormula>IF(Tableau1[[#This Row],[ACD]]&lt;&gt;"",Tableau1[[#This Row],[ACD]],"")</calculatedColumnFormula>
    </tableColumn>
    <tableColumn id="6" xr3:uid="{4E850C87-20FC-4406-BD92-E17AEAADB513}" name="KAB" dataDxfId="31">
      <calculatedColumnFormula>IF(Tableau1[[#This Row],[KAB]]&lt;&gt;"",Tableau1[[#This Row],[KAB]],"")</calculatedColumnFormula>
    </tableColumn>
    <tableColumn id="7" xr3:uid="{A72A6F48-DA06-4FF0-B89B-6027F77F8EC6}" name="Date d'envoi FIDAA" dataDxfId="30"/>
    <tableColumn id="8" xr3:uid="{CC2235C8-1E78-421F-BB6C-1AE8704C27B7}" name="Date d'envoi PEI" dataDxfId="29"/>
    <tableColumn id="9" xr3:uid="{46D9C3F8-A8E8-4733-B235-350E2413547D}" name="Fin de Validité FIDAA" dataDxfId="28">
      <calculatedColumnFormula>IF(G2="","",G2+365)</calculatedColumnFormula>
    </tableColumn>
    <tableColumn id="10" xr3:uid="{2ED53A7B-452A-43A5-BD3F-84366ECE9C5B}" name="Fin de validité PEI" dataDxfId="27"/>
    <tableColumn id="11" xr3:uid="{E60D71B7-596A-4050-8A8D-B0FA4A6C0F32}" name="Validité FIDAA" dataDxfId="26">
      <calculatedColumnFormula>IF(G2="","",IF(AND(TODAY()&gt;=G2+305,TODAY()&lt;G2+365),1,IF(TODAY()&gt;=G2+365,2,0)))</calculatedColumnFormula>
    </tableColumn>
    <tableColumn id="12" xr3:uid="{8DCC2BF9-2447-4D3A-B8BB-D3652F2D3D77}" name="Validité PEI" dataDxfId="25">
      <calculatedColumnFormula>IF(J2="","",IF(AND(TODAY()&gt;=J2-60,TODAY()&lt;J2),1,IF(TODAY()&gt;=J2,2,0)))</calculatedColumnFormula>
    </tableColumn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645A6E8-7ECF-4A0B-AD1A-47DD4A9DE8C6}" name="Tableau9" displayName="Tableau9" ref="A1:I111" totalsRowShown="0" headerRowDxfId="9" tableBorderDxfId="8">
  <sortState ref="A2:I111">
    <sortCondition ref="A1:A111"/>
  </sortState>
  <tableColumns count="9">
    <tableColumn id="1" xr3:uid="{F15EF617-28B4-4ECB-AB01-41F155601BEC}" name="CONSULTANTS" dataDxfId="7"/>
    <tableColumn id="2" xr3:uid="{00D77C3A-4E68-47C3-A253-DD78B5F2653C}" name="NBR" dataDxfId="6">
      <calculatedColumnFormula>IF(Tableau1[[#This Row],[NBR]]&lt;&gt;"",Tableau1[[#This Row],[NBR]],"")</calculatedColumnFormula>
    </tableColumn>
    <tableColumn id="3" xr3:uid="{4C9B6A39-71B4-45EF-862F-04F821061A95}" name="GJU" dataDxfId="5">
      <calculatedColumnFormula>IF(Tableau1[[#This Row],[GJU]]&lt;&gt;"",Tableau1[[#This Row],[GJU]],"")</calculatedColumnFormula>
    </tableColumn>
    <tableColumn id="4" xr3:uid="{D876A113-EEFC-40EF-9F02-91BCCB5190AB}" name="WMA" dataDxfId="4">
      <calculatedColumnFormula>IF(Tableau1[[#This Row],[WMA]]&lt;&gt;"",Tableau1[[#This Row],[WMA]],"")</calculatedColumnFormula>
    </tableColumn>
    <tableColumn id="5" xr3:uid="{25960AEE-44D6-43FD-9257-1D4A7453123B}" name="ACD" dataDxfId="3">
      <calculatedColumnFormula>IF(Tableau1[[#This Row],[ACD]]&lt;&gt;"",Tableau1[[#This Row],[ACD]],"")</calculatedColumnFormula>
    </tableColumn>
    <tableColumn id="6" xr3:uid="{78035A92-F7AC-4F1C-B135-5E5CEA26BF43}" name="KAB" dataDxfId="2">
      <calculatedColumnFormula>IF(Tableau1[[#This Row],[KAB]]&lt;&gt;"",Tableau1[[#This Row],[KAB]],"")</calculatedColumnFormula>
    </tableColumn>
    <tableColumn id="7" xr3:uid="{E0A68ED0-8DBC-4F58-82F6-56794EE3F4D1}" name="Date de délivrance du A1"/>
    <tableColumn id="8" xr3:uid="{06545CA5-3DBE-4E28-822C-AB32DFC053CF}" name="Durée de validité" dataDxfId="1"/>
    <tableColumn id="9" xr3:uid="{53E8757B-24F6-48FE-BD15-A9974D4A6352}" name="Validité du A1" dataDxfId="0">
      <calculatedColumnFormula>IF(Tableau9[[#This Row],[Durée de validité]]="","",IF(TODAY()&lt;Tableau9[[#This Row],[Durée de validité]]-30,0,IF(AND(TODAY()&gt;=Tableau9[[#This Row],[Durée de validité]]-30,TODAY()&lt;Tableau9[[#This Row],[Durée de validité]]),1,2)))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K7" dT="2019-04-02T10:16:29.28" personId="{6005D1E1-83FB-411E-ACAE-0D0CD7577F1D}" id="{E54BA20E-F5BC-476E-BE76-B556D1D56353}">
    <text>inter contrat</text>
  </threadedComment>
  <threadedComment ref="A33" dT="2019-03-22T16:09:20.57" personId="{F5CBE1B3-1FA2-4F2E-A1D1-80859FDFFEC0}" id="{E8118930-E4B7-4322-8A67-EED230F97562}">
    <text>Ne pas prendre en compte 1 samedi dans le mois</text>
  </threadedComment>
  <threadedComment ref="A99" dT="2019-03-22T15:25:38.21" personId="{F5CBE1B3-1FA2-4F2E-A1D1-80859FDFFEC0}" id="{EBA856F0-BA27-4953-AC99-F4EF991158BE}">
    <text>Ne pas prendre en compte 2 samedis dans le mois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P2" dT="2019-04-12T07:37:33.31" personId="{BF35E61D-F5D6-4BD6-9FC2-D7A591D52DF0}" id="{CE6768EE-05AC-4F7B-8300-49FF383E70AB}">
    <text>demande de congés sans solde</text>
  </threadedComment>
  <threadedComment ref="L14" dT="2019-04-09T08:05:00.94" personId="{BF35E61D-F5D6-4BD6-9FC2-D7A591D52DF0}" id="{88A1665B-A532-44A5-83FB-5D0B416C8A7C}">
    <text>sans solde demandé par M.Cardon</text>
  </threadedComment>
  <threadedComment ref="N14" dT="2019-04-09T08:08:11.71" personId="{BF35E61D-F5D6-4BD6-9FC2-D7A591D52DF0}" id="{F358AD0C-8DBE-4388-96E1-A8F16624CF82}">
    <text>sans solde à la demande de M. Cardon</text>
  </threadedComment>
  <threadedComment ref="N22" dT="2019-04-02T10:13:16.20" personId="{6005D1E1-83FB-411E-ACAE-0D0CD7577F1D}" id="{D019D5F4-544D-44C7-BEC4-2319C11689FF}">
    <text>sans solde</text>
  </threadedComment>
  <threadedComment ref="N28" dT="2019-04-02T12:16:41.85" personId="{6005D1E1-83FB-411E-ACAE-0D0CD7577F1D}" id="{43FF5483-0C00-4C1F-9FE1-CE956A61DD30}">
    <text>absence demande de congés (on laisse tomber).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Relationship Id="rId5" Type="http://schemas.microsoft.com/office/2017/10/relationships/threadedComment" Target="../threadedComments/threadedComment2.xml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applyStyles="1" summaryBelow="0"/>
    <pageSetUpPr fitToPage="1"/>
  </sheetPr>
  <dimension ref="A1:AZ114"/>
  <sheetViews>
    <sheetView zoomScale="90" zoomScaleNormal="90" zoomScalePageLayoutView="125" workbookViewId="0">
      <pane xSplit="6" ySplit="1" topLeftCell="J66" activePane="bottomRight" state="frozen"/>
      <selection activeCell="B2" sqref="B2"/>
      <selection pane="topRight" activeCell="B2" sqref="B2"/>
      <selection pane="bottomLeft" activeCell="B2" sqref="B2"/>
      <selection pane="bottomRight" activeCell="N2" sqref="N2:V111"/>
    </sheetView>
  </sheetViews>
  <sheetFormatPr baseColWidth="10" defaultColWidth="10.7109375" defaultRowHeight="12" x14ac:dyDescent="0.25"/>
  <cols>
    <col min="1" max="1" width="26" style="1" customWidth="1"/>
    <col min="2" max="2" width="7.42578125" style="1" customWidth="1"/>
    <col min="3" max="3" width="7.28515625" style="1" customWidth="1"/>
    <col min="4" max="4" width="7.85546875" style="1" customWidth="1"/>
    <col min="5" max="6" width="7.42578125" style="1" customWidth="1"/>
    <col min="7" max="7" width="12.7109375" style="1" customWidth="1"/>
    <col min="8" max="8" width="12.7109375" style="1" hidden="1" customWidth="1"/>
    <col min="9" max="9" width="23.5703125" style="1" customWidth="1"/>
    <col min="10" max="10" width="15.5703125" style="1" customWidth="1"/>
    <col min="11" max="11" width="24.28515625" style="1" customWidth="1"/>
    <col min="12" max="12" width="21.7109375" style="1" customWidth="1"/>
    <col min="13" max="13" width="21" style="1" hidden="1" customWidth="1"/>
    <col min="14" max="14" width="21" style="59" customWidth="1"/>
    <col min="15" max="15" width="21" style="101" customWidth="1"/>
    <col min="16" max="16" width="21" style="1" customWidth="1"/>
    <col min="17" max="17" width="21" style="1" hidden="1" customWidth="1"/>
    <col min="18" max="18" width="21" style="59" customWidth="1"/>
    <col min="19" max="19" width="15.85546875" style="415" customWidth="1"/>
    <col min="20" max="20" width="15.85546875" style="59" hidden="1" customWidth="1"/>
    <col min="21" max="21" width="21" style="59" customWidth="1"/>
    <col min="22" max="22" width="18.7109375" style="102" customWidth="1"/>
    <col min="23" max="23" width="10" style="1" customWidth="1"/>
    <col min="24" max="24" width="11.28515625" style="1" customWidth="1"/>
    <col min="25" max="25" width="12.7109375" style="1" customWidth="1"/>
    <col min="26" max="16384" width="10.7109375" style="1"/>
  </cols>
  <sheetData>
    <row r="1" spans="1:52" ht="23.25" customHeight="1" thickTop="1" thickBot="1" x14ac:dyDescent="0.3">
      <c r="A1" s="188" t="s">
        <v>117</v>
      </c>
      <c r="B1" s="143" t="s">
        <v>16</v>
      </c>
      <c r="C1" s="18" t="s">
        <v>99</v>
      </c>
      <c r="D1" s="83" t="s">
        <v>57</v>
      </c>
      <c r="E1" s="20" t="s">
        <v>106</v>
      </c>
      <c r="F1" s="17" t="s">
        <v>142</v>
      </c>
      <c r="G1" s="3" t="s">
        <v>1</v>
      </c>
      <c r="H1" s="3" t="s">
        <v>243</v>
      </c>
      <c r="I1" s="3" t="s">
        <v>14</v>
      </c>
      <c r="J1" s="3" t="s">
        <v>0</v>
      </c>
      <c r="K1" s="3" t="s">
        <v>7</v>
      </c>
      <c r="L1" s="3" t="s">
        <v>45</v>
      </c>
      <c r="M1" s="84" t="s">
        <v>183</v>
      </c>
      <c r="N1" s="53" t="s">
        <v>121</v>
      </c>
      <c r="O1" s="85" t="s">
        <v>122</v>
      </c>
      <c r="P1" s="3" t="s">
        <v>123</v>
      </c>
      <c r="Q1" s="3" t="s">
        <v>245</v>
      </c>
      <c r="R1" s="53" t="s">
        <v>125</v>
      </c>
      <c r="S1" s="404" t="s">
        <v>109</v>
      </c>
      <c r="T1" s="53" t="s">
        <v>244</v>
      </c>
      <c r="U1" s="53" t="s">
        <v>2</v>
      </c>
      <c r="V1" s="53" t="s">
        <v>110</v>
      </c>
      <c r="W1" s="3" t="s">
        <v>26</v>
      </c>
      <c r="X1" s="107" t="s">
        <v>8</v>
      </c>
    </row>
    <row r="2" spans="1:52" ht="12.75" thickTop="1" x14ac:dyDescent="0.25">
      <c r="A2" s="383" t="s">
        <v>128</v>
      </c>
      <c r="B2" s="142"/>
      <c r="C2" s="142">
        <v>1</v>
      </c>
      <c r="D2" s="44"/>
      <c r="E2" s="176"/>
      <c r="F2" s="176"/>
      <c r="G2" s="371">
        <v>1807044</v>
      </c>
      <c r="H2" s="112">
        <v>43552.634409722225</v>
      </c>
      <c r="I2" s="86"/>
      <c r="J2" s="86"/>
      <c r="K2" s="86"/>
      <c r="L2" s="86"/>
      <c r="M2" s="42"/>
      <c r="N2" s="87"/>
      <c r="O2" s="88"/>
      <c r="P2" s="389"/>
      <c r="Q2" s="112"/>
      <c r="R2" s="87"/>
      <c r="S2" s="405"/>
      <c r="T2" s="372"/>
      <c r="U2" s="372"/>
      <c r="V2" s="372"/>
      <c r="W2" s="112" t="s">
        <v>28</v>
      </c>
      <c r="X2" s="353" t="s">
        <v>13</v>
      </c>
    </row>
    <row r="3" spans="1:52" x14ac:dyDescent="0.25">
      <c r="A3" s="374" t="s">
        <v>79</v>
      </c>
      <c r="B3" s="89">
        <v>1</v>
      </c>
      <c r="C3" s="89"/>
      <c r="D3" s="90"/>
      <c r="E3" s="91"/>
      <c r="F3" s="91"/>
      <c r="G3" s="5">
        <v>1805042</v>
      </c>
      <c r="H3" s="158">
        <v>43552.634629629632</v>
      </c>
      <c r="I3" s="6"/>
      <c r="J3" s="6"/>
      <c r="K3" s="6"/>
      <c r="L3" s="6"/>
      <c r="M3" s="158"/>
      <c r="N3" s="369"/>
      <c r="O3" s="403"/>
      <c r="P3" s="369"/>
      <c r="Q3" s="158"/>
      <c r="R3" s="373"/>
      <c r="S3" s="406"/>
      <c r="T3" s="373"/>
      <c r="U3" s="373"/>
      <c r="V3" s="373"/>
      <c r="W3" s="158" t="s">
        <v>28</v>
      </c>
      <c r="X3" s="14" t="s">
        <v>13</v>
      </c>
    </row>
    <row r="4" spans="1:52" ht="11.1" customHeight="1" x14ac:dyDescent="0.25">
      <c r="A4" s="384" t="s">
        <v>37</v>
      </c>
      <c r="B4" s="95"/>
      <c r="C4" s="95">
        <v>1</v>
      </c>
      <c r="D4" s="22"/>
      <c r="E4" s="96"/>
      <c r="F4" s="96"/>
      <c r="G4" s="5">
        <v>1605013</v>
      </c>
      <c r="H4" s="158">
        <v>43552.634629629632</v>
      </c>
      <c r="I4" s="7"/>
      <c r="J4" s="7"/>
      <c r="K4" s="7"/>
      <c r="L4" s="9"/>
      <c r="M4" s="160"/>
      <c r="N4" s="57"/>
      <c r="O4" s="93"/>
      <c r="P4" s="56"/>
      <c r="Q4" s="158"/>
      <c r="R4" s="57"/>
      <c r="S4" s="407"/>
      <c r="T4" s="94"/>
      <c r="U4" s="57"/>
      <c r="V4" s="375"/>
      <c r="W4" s="158" t="s">
        <v>28</v>
      </c>
      <c r="X4" s="14" t="s">
        <v>13</v>
      </c>
    </row>
    <row r="5" spans="1:52" hidden="1" x14ac:dyDescent="0.25">
      <c r="A5" s="384" t="s">
        <v>96</v>
      </c>
      <c r="B5" s="95"/>
      <c r="C5" s="95"/>
      <c r="D5" s="22">
        <v>1</v>
      </c>
      <c r="E5" s="96"/>
      <c r="F5" s="96"/>
      <c r="G5" s="5">
        <v>1810006</v>
      </c>
      <c r="H5" s="6"/>
      <c r="I5" s="6"/>
      <c r="J5" s="6"/>
      <c r="K5" s="6"/>
      <c r="L5" s="6"/>
      <c r="M5" s="158"/>
      <c r="N5" s="56"/>
      <c r="O5" s="92"/>
      <c r="P5" s="6"/>
      <c r="Q5" s="6"/>
      <c r="R5" s="56"/>
      <c r="S5" s="408"/>
      <c r="T5" s="56"/>
      <c r="U5" s="56"/>
      <c r="V5" s="56"/>
      <c r="W5" s="158" t="s">
        <v>28</v>
      </c>
      <c r="X5" s="14" t="s">
        <v>13</v>
      </c>
    </row>
    <row r="6" spans="1:52" ht="22.5" customHeight="1" x14ac:dyDescent="0.25">
      <c r="A6" s="384" t="s">
        <v>155</v>
      </c>
      <c r="B6" s="95"/>
      <c r="C6" s="95">
        <v>1</v>
      </c>
      <c r="D6" s="22"/>
      <c r="E6" s="96"/>
      <c r="F6" s="96"/>
      <c r="G6" s="5">
        <v>1812005</v>
      </c>
      <c r="H6" s="158">
        <v>43552.634722222225</v>
      </c>
      <c r="I6" s="6"/>
      <c r="J6" s="6"/>
      <c r="K6" s="6"/>
      <c r="L6" s="158"/>
      <c r="M6" s="158"/>
      <c r="N6" s="56"/>
      <c r="O6" s="92"/>
      <c r="P6" s="56"/>
      <c r="Q6" s="158"/>
      <c r="R6" s="56"/>
      <c r="S6" s="406"/>
      <c r="T6" s="56"/>
      <c r="U6" s="56"/>
      <c r="V6" s="373"/>
      <c r="W6" s="158" t="s">
        <v>28</v>
      </c>
      <c r="X6" s="14" t="s">
        <v>13</v>
      </c>
      <c r="AF6" s="325"/>
    </row>
    <row r="7" spans="1:52" x14ac:dyDescent="0.25">
      <c r="A7" s="384" t="s">
        <v>59</v>
      </c>
      <c r="B7" s="95"/>
      <c r="C7" s="95"/>
      <c r="D7" s="22">
        <v>1</v>
      </c>
      <c r="E7" s="96"/>
      <c r="F7" s="96"/>
      <c r="G7" s="5">
        <v>1711061</v>
      </c>
      <c r="H7" s="158">
        <v>43553.758344907408</v>
      </c>
      <c r="I7" s="388"/>
      <c r="J7" s="388"/>
      <c r="K7" s="388"/>
      <c r="L7" s="373"/>
      <c r="M7" s="158"/>
      <c r="N7" s="373"/>
      <c r="O7" s="373"/>
      <c r="P7" s="56"/>
      <c r="Q7" s="158"/>
      <c r="R7" s="373"/>
      <c r="S7" s="406"/>
      <c r="T7" s="390"/>
      <c r="U7" s="391"/>
      <c r="V7" s="391"/>
      <c r="W7" s="392" t="s">
        <v>28</v>
      </c>
      <c r="X7" s="393" t="s">
        <v>13</v>
      </c>
    </row>
    <row r="8" spans="1:52" x14ac:dyDescent="0.25">
      <c r="A8" s="384" t="s">
        <v>166</v>
      </c>
      <c r="B8" s="95">
        <v>1</v>
      </c>
      <c r="C8" s="95"/>
      <c r="D8" s="22"/>
      <c r="E8" s="96"/>
      <c r="F8" s="96"/>
      <c r="G8" s="5">
        <v>1812002</v>
      </c>
      <c r="H8" s="158">
        <v>43552.634976851848</v>
      </c>
      <c r="I8" s="6"/>
      <c r="J8" s="6"/>
      <c r="K8" s="6"/>
      <c r="L8" s="6"/>
      <c r="M8" s="158"/>
      <c r="N8" s="56"/>
      <c r="O8" s="92"/>
      <c r="P8" s="56"/>
      <c r="Q8" s="158"/>
      <c r="R8" s="373"/>
      <c r="S8" s="406"/>
      <c r="T8" s="373"/>
      <c r="U8" s="373"/>
      <c r="V8" s="373"/>
      <c r="W8" s="158" t="s">
        <v>28</v>
      </c>
      <c r="X8" s="14" t="s">
        <v>10</v>
      </c>
      <c r="Y8" s="162"/>
      <c r="Z8" s="162"/>
      <c r="AA8" s="162"/>
      <c r="AB8" s="162"/>
      <c r="AC8" s="162"/>
      <c r="AD8" s="162"/>
      <c r="AE8" s="162"/>
      <c r="AF8" s="162"/>
      <c r="AG8" s="162"/>
      <c r="AH8" s="162"/>
      <c r="AI8" s="162"/>
      <c r="AJ8" s="162"/>
      <c r="AK8" s="162"/>
      <c r="AL8" s="162"/>
      <c r="AM8" s="162"/>
      <c r="AN8" s="162"/>
      <c r="AO8" s="162"/>
      <c r="AP8" s="162"/>
      <c r="AQ8" s="162"/>
      <c r="AR8" s="162"/>
      <c r="AS8" s="162"/>
      <c r="AT8" s="162"/>
      <c r="AU8" s="162"/>
      <c r="AV8" s="162"/>
      <c r="AW8" s="162"/>
      <c r="AX8" s="162"/>
      <c r="AY8" s="162"/>
      <c r="AZ8" s="162"/>
    </row>
    <row r="9" spans="1:52" ht="16.149999999999999" customHeight="1" x14ac:dyDescent="0.25">
      <c r="A9" s="384" t="s">
        <v>60</v>
      </c>
      <c r="B9" s="95"/>
      <c r="C9" s="95"/>
      <c r="D9" s="22">
        <v>1</v>
      </c>
      <c r="E9" s="96"/>
      <c r="F9" s="96"/>
      <c r="G9" s="5">
        <v>1711016</v>
      </c>
      <c r="H9" s="158">
        <v>43553.759467592594</v>
      </c>
      <c r="I9" s="6"/>
      <c r="J9" s="6"/>
      <c r="K9" s="6"/>
      <c r="L9" s="6"/>
      <c r="M9" s="158"/>
      <c r="N9" s="56"/>
      <c r="O9" s="92"/>
      <c r="P9" s="56"/>
      <c r="Q9" s="158"/>
      <c r="R9" s="56"/>
      <c r="S9" s="406"/>
      <c r="T9" s="56"/>
      <c r="U9" s="56"/>
      <c r="V9" s="373"/>
      <c r="W9" s="158" t="s">
        <v>29</v>
      </c>
      <c r="X9" s="14" t="s">
        <v>13</v>
      </c>
    </row>
    <row r="10" spans="1:52" ht="16.5" customHeight="1" x14ac:dyDescent="0.25">
      <c r="A10" s="384" t="s">
        <v>74</v>
      </c>
      <c r="B10" s="95"/>
      <c r="C10" s="95"/>
      <c r="D10" s="22">
        <v>1</v>
      </c>
      <c r="E10" s="96"/>
      <c r="F10" s="96"/>
      <c r="G10" s="5">
        <v>1803042</v>
      </c>
      <c r="H10" s="158">
        <v>43553.761307870373</v>
      </c>
      <c r="I10" s="6"/>
      <c r="J10" s="6"/>
      <c r="K10" s="6"/>
      <c r="L10" s="6"/>
      <c r="M10" s="158"/>
      <c r="N10" s="56"/>
      <c r="O10" s="92"/>
      <c r="P10" s="56"/>
      <c r="Q10" s="158"/>
      <c r="R10" s="373"/>
      <c r="S10" s="408"/>
      <c r="T10" s="158"/>
      <c r="U10" s="56"/>
      <c r="V10" s="373"/>
      <c r="W10" s="158" t="s">
        <v>28</v>
      </c>
      <c r="X10" s="14" t="s">
        <v>13</v>
      </c>
    </row>
    <row r="11" spans="1:52" ht="21.6" customHeight="1" x14ac:dyDescent="0.25">
      <c r="A11" s="384" t="s">
        <v>42</v>
      </c>
      <c r="B11" s="95"/>
      <c r="C11" s="95">
        <v>1</v>
      </c>
      <c r="D11" s="22"/>
      <c r="E11" s="96"/>
      <c r="F11" s="96"/>
      <c r="G11" s="5">
        <v>1612005</v>
      </c>
      <c r="H11" s="158">
        <v>43552.63521990741</v>
      </c>
      <c r="I11" s="6"/>
      <c r="J11" s="6"/>
      <c r="K11" s="7"/>
      <c r="L11" s="6"/>
      <c r="M11" s="158"/>
      <c r="N11" s="56"/>
      <c r="O11" s="92"/>
      <c r="P11" s="56"/>
      <c r="Q11" s="158"/>
      <c r="R11" s="56"/>
      <c r="S11" s="406"/>
      <c r="T11" s="97"/>
      <c r="U11" s="56"/>
      <c r="V11" s="373"/>
      <c r="W11" s="158" t="s">
        <v>28</v>
      </c>
      <c r="X11" s="14" t="s">
        <v>13</v>
      </c>
    </row>
    <row r="12" spans="1:52" ht="30" customHeight="1" x14ac:dyDescent="0.25">
      <c r="A12" s="385" t="s">
        <v>226</v>
      </c>
      <c r="B12" s="95"/>
      <c r="C12" s="95">
        <v>1</v>
      </c>
      <c r="D12" s="22"/>
      <c r="E12" s="96"/>
      <c r="F12" s="96"/>
      <c r="G12" s="5">
        <v>1902020</v>
      </c>
      <c r="H12" s="158">
        <v>43552.63521990741</v>
      </c>
      <c r="I12" s="6"/>
      <c r="J12" s="6"/>
      <c r="K12" s="7"/>
      <c r="L12" s="9"/>
      <c r="M12" s="160"/>
      <c r="N12" s="57"/>
      <c r="O12" s="93"/>
      <c r="P12" s="56"/>
      <c r="Q12" s="158"/>
      <c r="R12" s="57"/>
      <c r="S12" s="407"/>
      <c r="T12" s="57"/>
      <c r="U12" s="57"/>
      <c r="V12" s="373"/>
      <c r="W12" s="158" t="s">
        <v>28</v>
      </c>
      <c r="X12" s="14" t="s">
        <v>13</v>
      </c>
    </row>
    <row r="13" spans="1:52" ht="29.65" customHeight="1" x14ac:dyDescent="0.25">
      <c r="A13" s="384" t="s">
        <v>24</v>
      </c>
      <c r="B13" s="95">
        <v>1</v>
      </c>
      <c r="C13" s="95"/>
      <c r="D13" s="22"/>
      <c r="E13" s="96"/>
      <c r="F13" s="96"/>
      <c r="G13" s="5">
        <v>1701055</v>
      </c>
      <c r="H13" s="158">
        <v>43552.63521990741</v>
      </c>
      <c r="I13" s="6"/>
      <c r="J13" s="6"/>
      <c r="K13" s="6"/>
      <c r="L13" s="6"/>
      <c r="M13" s="158"/>
      <c r="N13" s="56"/>
      <c r="O13" s="92"/>
      <c r="P13" s="56"/>
      <c r="Q13" s="158"/>
      <c r="R13" s="56"/>
      <c r="S13" s="406"/>
      <c r="T13" s="97"/>
      <c r="U13" s="56"/>
      <c r="V13" s="373"/>
      <c r="W13" s="158" t="s">
        <v>28</v>
      </c>
      <c r="X13" s="14" t="s">
        <v>13</v>
      </c>
    </row>
    <row r="14" spans="1:52" ht="29.65" customHeight="1" x14ac:dyDescent="0.25">
      <c r="A14" s="385" t="s">
        <v>225</v>
      </c>
      <c r="B14" s="95">
        <v>1</v>
      </c>
      <c r="C14" s="95"/>
      <c r="D14" s="22"/>
      <c r="E14" s="96"/>
      <c r="F14" s="96"/>
      <c r="G14" s="5">
        <v>1902017</v>
      </c>
      <c r="H14" s="158">
        <v>43552.63521990741</v>
      </c>
      <c r="I14" s="6"/>
      <c r="J14" s="6"/>
      <c r="K14" s="6"/>
      <c r="L14" s="9"/>
      <c r="M14" s="160"/>
      <c r="N14" s="57"/>
      <c r="O14" s="93"/>
      <c r="P14" s="56"/>
      <c r="Q14" s="158"/>
      <c r="R14" s="57"/>
      <c r="S14" s="407"/>
      <c r="T14" s="375"/>
      <c r="U14" s="375"/>
      <c r="V14" s="375"/>
      <c r="W14" s="158" t="s">
        <v>28</v>
      </c>
      <c r="X14" s="14" t="s">
        <v>13</v>
      </c>
    </row>
    <row r="15" spans="1:52" x14ac:dyDescent="0.25">
      <c r="A15" s="384" t="s">
        <v>51</v>
      </c>
      <c r="B15" s="95"/>
      <c r="C15" s="95">
        <v>1</v>
      </c>
      <c r="D15" s="22"/>
      <c r="E15" s="96"/>
      <c r="F15" s="96"/>
      <c r="G15" s="5">
        <v>1706010</v>
      </c>
      <c r="H15" s="158">
        <v>43552.635393518518</v>
      </c>
      <c r="I15" s="7"/>
      <c r="J15" s="7"/>
      <c r="K15" s="7"/>
      <c r="L15" s="9"/>
      <c r="M15" s="160"/>
      <c r="N15" s="57"/>
      <c r="O15" s="93"/>
      <c r="P15" s="56"/>
      <c r="Q15" s="158"/>
      <c r="R15" s="57"/>
      <c r="S15" s="407"/>
      <c r="T15" s="94"/>
      <c r="U15" s="57"/>
      <c r="V15" s="375"/>
      <c r="W15" s="158" t="s">
        <v>28</v>
      </c>
      <c r="X15" s="14" t="s">
        <v>13</v>
      </c>
    </row>
    <row r="16" spans="1:52" ht="27" customHeight="1" x14ac:dyDescent="0.25">
      <c r="A16" s="384" t="s">
        <v>167</v>
      </c>
      <c r="B16" s="95"/>
      <c r="C16" s="95">
        <v>1</v>
      </c>
      <c r="D16" s="22"/>
      <c r="E16" s="96"/>
      <c r="F16" s="96"/>
      <c r="G16" s="5">
        <v>1901002</v>
      </c>
      <c r="H16" s="158">
        <v>43552.635393518518</v>
      </c>
      <c r="I16" s="7"/>
      <c r="J16" s="7"/>
      <c r="K16" s="7"/>
      <c r="L16" s="9"/>
      <c r="M16" s="160"/>
      <c r="N16" s="57"/>
      <c r="O16" s="93"/>
      <c r="P16" s="56"/>
      <c r="Q16" s="158"/>
      <c r="R16" s="57"/>
      <c r="S16" s="407"/>
      <c r="T16" s="94"/>
      <c r="U16" s="57"/>
      <c r="V16" s="373"/>
      <c r="W16" s="158" t="s">
        <v>28</v>
      </c>
      <c r="X16" s="14" t="s">
        <v>13</v>
      </c>
      <c r="Y16" s="162"/>
      <c r="Z16" s="162"/>
      <c r="AA16" s="162"/>
      <c r="AB16" s="162"/>
      <c r="AC16" s="162"/>
      <c r="AD16" s="162"/>
      <c r="AE16" s="162"/>
      <c r="AF16" s="162"/>
      <c r="AG16" s="162"/>
      <c r="AH16" s="162"/>
      <c r="AI16" s="162"/>
      <c r="AJ16" s="162"/>
      <c r="AK16" s="162"/>
      <c r="AL16" s="162"/>
      <c r="AM16" s="162"/>
      <c r="AN16" s="162"/>
      <c r="AO16" s="162"/>
      <c r="AP16" s="162"/>
      <c r="AQ16" s="162"/>
      <c r="AR16" s="162"/>
      <c r="AS16" s="162"/>
      <c r="AT16" s="162"/>
      <c r="AU16" s="162"/>
      <c r="AV16" s="162"/>
      <c r="AW16" s="162"/>
      <c r="AX16" s="162"/>
      <c r="AY16" s="162"/>
      <c r="AZ16" s="162"/>
    </row>
    <row r="17" spans="1:24" ht="23.1" customHeight="1" x14ac:dyDescent="0.25">
      <c r="A17" s="384" t="s">
        <v>58</v>
      </c>
      <c r="B17" s="95"/>
      <c r="C17" s="95">
        <v>1</v>
      </c>
      <c r="D17" s="22"/>
      <c r="E17" s="96"/>
      <c r="F17" s="96"/>
      <c r="G17" s="5">
        <v>1711018</v>
      </c>
      <c r="H17" s="158">
        <v>43552.635393518518</v>
      </c>
      <c r="I17" s="7"/>
      <c r="J17" s="7"/>
      <c r="K17" s="7"/>
      <c r="L17" s="9"/>
      <c r="M17" s="160"/>
      <c r="N17" s="57"/>
      <c r="O17" s="93"/>
      <c r="P17" s="56"/>
      <c r="Q17" s="158"/>
      <c r="R17" s="57"/>
      <c r="S17" s="407"/>
      <c r="T17" s="94"/>
      <c r="U17" s="57"/>
      <c r="V17" s="375"/>
      <c r="W17" s="158" t="s">
        <v>28</v>
      </c>
      <c r="X17" s="14" t="s">
        <v>13</v>
      </c>
    </row>
    <row r="18" spans="1:24" x14ac:dyDescent="0.25">
      <c r="A18" s="384" t="s">
        <v>4</v>
      </c>
      <c r="B18" s="95"/>
      <c r="C18" s="95">
        <v>1</v>
      </c>
      <c r="D18" s="22"/>
      <c r="E18" s="96"/>
      <c r="F18" s="96"/>
      <c r="G18" s="5">
        <v>1703016</v>
      </c>
      <c r="H18" s="158">
        <v>43552.635393518518</v>
      </c>
      <c r="I18" s="7"/>
      <c r="J18" s="7"/>
      <c r="K18" s="7"/>
      <c r="L18" s="9"/>
      <c r="M18" s="160"/>
      <c r="N18" s="57"/>
      <c r="O18" s="93"/>
      <c r="P18" s="56"/>
      <c r="Q18" s="158"/>
      <c r="R18" s="57"/>
      <c r="S18" s="407"/>
      <c r="T18" s="94"/>
      <c r="U18" s="57"/>
      <c r="V18" s="375"/>
      <c r="W18" s="158" t="s">
        <v>28</v>
      </c>
      <c r="X18" s="14" t="s">
        <v>12</v>
      </c>
    </row>
    <row r="19" spans="1:24" hidden="1" x14ac:dyDescent="0.25">
      <c r="A19" s="384" t="s">
        <v>89</v>
      </c>
      <c r="B19" s="95">
        <v>1</v>
      </c>
      <c r="C19" s="95"/>
      <c r="D19" s="22"/>
      <c r="E19" s="96"/>
      <c r="F19" s="96"/>
      <c r="G19" s="5">
        <v>1806044</v>
      </c>
      <c r="H19" s="6"/>
      <c r="I19" s="7"/>
      <c r="J19" s="7"/>
      <c r="K19" s="7"/>
      <c r="L19" s="9"/>
      <c r="M19" s="160"/>
      <c r="N19" s="57"/>
      <c r="O19" s="93"/>
      <c r="P19" s="6"/>
      <c r="Q19" s="6"/>
      <c r="R19" s="57"/>
      <c r="S19" s="409"/>
      <c r="T19" s="57"/>
      <c r="U19" s="57"/>
      <c r="V19" s="57"/>
      <c r="W19" s="158" t="s">
        <v>28</v>
      </c>
      <c r="X19" s="14" t="s">
        <v>13</v>
      </c>
    </row>
    <row r="20" spans="1:24" hidden="1" x14ac:dyDescent="0.25">
      <c r="A20" s="384" t="s">
        <v>33</v>
      </c>
      <c r="B20" s="95">
        <v>1</v>
      </c>
      <c r="C20" s="95"/>
      <c r="D20" s="22"/>
      <c r="E20" s="96"/>
      <c r="F20" s="96"/>
      <c r="G20" s="5">
        <v>1703036</v>
      </c>
      <c r="H20" s="6"/>
      <c r="I20" s="7"/>
      <c r="J20" s="7"/>
      <c r="K20" s="7"/>
      <c r="L20" s="9"/>
      <c r="M20" s="160"/>
      <c r="N20" s="57"/>
      <c r="O20" s="93"/>
      <c r="P20" s="6"/>
      <c r="Q20" s="6"/>
      <c r="R20" s="57"/>
      <c r="S20" s="410"/>
      <c r="T20" s="94"/>
      <c r="U20" s="57"/>
      <c r="V20" s="94"/>
      <c r="W20" s="158" t="s">
        <v>28</v>
      </c>
      <c r="X20" s="14" t="s">
        <v>13</v>
      </c>
    </row>
    <row r="21" spans="1:24" x14ac:dyDescent="0.25">
      <c r="A21" s="384" t="s">
        <v>62</v>
      </c>
      <c r="B21" s="95">
        <v>1</v>
      </c>
      <c r="C21" s="95"/>
      <c r="D21" s="22"/>
      <c r="E21" s="96"/>
      <c r="F21" s="96"/>
      <c r="G21" s="5">
        <v>1712053</v>
      </c>
      <c r="H21" s="6"/>
      <c r="I21" s="7"/>
      <c r="J21" s="7"/>
      <c r="K21" s="7"/>
      <c r="L21" s="9"/>
      <c r="M21" s="160"/>
      <c r="N21" s="57"/>
      <c r="O21" s="93"/>
      <c r="P21" s="6"/>
      <c r="Q21" s="6"/>
      <c r="R21" s="57"/>
      <c r="S21" s="407"/>
      <c r="T21" s="94"/>
      <c r="U21" s="57"/>
      <c r="V21" s="375"/>
      <c r="W21" s="158" t="s">
        <v>28</v>
      </c>
      <c r="X21" s="14" t="s">
        <v>13</v>
      </c>
    </row>
    <row r="22" spans="1:24" x14ac:dyDescent="0.25">
      <c r="A22" s="374" t="s">
        <v>81</v>
      </c>
      <c r="B22" s="95">
        <v>1</v>
      </c>
      <c r="C22" s="95"/>
      <c r="D22" s="22"/>
      <c r="E22" s="96"/>
      <c r="F22" s="96"/>
      <c r="G22" s="5">
        <v>1805049</v>
      </c>
      <c r="H22" s="6"/>
      <c r="I22" s="7"/>
      <c r="J22" s="7"/>
      <c r="K22" s="7"/>
      <c r="L22" s="9"/>
      <c r="M22" s="160"/>
      <c r="N22" s="401"/>
      <c r="O22" s="402"/>
      <c r="P22" s="118"/>
      <c r="Q22" s="6"/>
      <c r="R22" s="375"/>
      <c r="S22" s="407"/>
      <c r="T22" s="375"/>
      <c r="U22" s="375"/>
      <c r="V22" s="375"/>
      <c r="W22" s="158" t="s">
        <v>28</v>
      </c>
      <c r="X22" s="14" t="s">
        <v>13</v>
      </c>
    </row>
    <row r="23" spans="1:24" x14ac:dyDescent="0.25">
      <c r="A23" s="384" t="s">
        <v>56</v>
      </c>
      <c r="B23" s="95"/>
      <c r="C23" s="95"/>
      <c r="D23" s="22">
        <v>1</v>
      </c>
      <c r="E23" s="96"/>
      <c r="F23" s="96"/>
      <c r="G23" s="5">
        <v>1711002</v>
      </c>
      <c r="H23" s="158">
        <v>43553.761574074073</v>
      </c>
      <c r="I23" s="6"/>
      <c r="J23" s="6"/>
      <c r="K23" s="6"/>
      <c r="L23" s="6"/>
      <c r="M23" s="158"/>
      <c r="N23" s="56"/>
      <c r="O23" s="92"/>
      <c r="P23" s="6"/>
      <c r="Q23" s="158"/>
      <c r="R23" s="56"/>
      <c r="S23" s="406"/>
      <c r="T23" s="56"/>
      <c r="U23" s="56"/>
      <c r="V23" s="373"/>
      <c r="W23" s="158" t="s">
        <v>28</v>
      </c>
      <c r="X23" s="14" t="s">
        <v>13</v>
      </c>
    </row>
    <row r="24" spans="1:24" x14ac:dyDescent="0.25">
      <c r="A24" s="384" t="s">
        <v>71</v>
      </c>
      <c r="B24" s="95"/>
      <c r="C24" s="95"/>
      <c r="D24" s="22">
        <v>1</v>
      </c>
      <c r="E24" s="96"/>
      <c r="F24" s="96"/>
      <c r="G24" s="5">
        <v>1802023</v>
      </c>
      <c r="H24" s="158">
        <v>43553.761574074073</v>
      </c>
      <c r="I24" s="6"/>
      <c r="J24" s="6"/>
      <c r="K24" s="6"/>
      <c r="L24" s="6"/>
      <c r="M24" s="158"/>
      <c r="N24" s="56"/>
      <c r="O24" s="92"/>
      <c r="P24" s="6"/>
      <c r="Q24" s="158"/>
      <c r="R24" s="56"/>
      <c r="S24" s="406"/>
      <c r="T24" s="56"/>
      <c r="U24" s="56"/>
      <c r="V24" s="373"/>
      <c r="W24" s="158" t="s">
        <v>28</v>
      </c>
      <c r="X24" s="14" t="s">
        <v>13</v>
      </c>
    </row>
    <row r="25" spans="1:24" x14ac:dyDescent="0.25">
      <c r="A25" s="384" t="s">
        <v>154</v>
      </c>
      <c r="B25" s="95"/>
      <c r="C25" s="95">
        <v>1</v>
      </c>
      <c r="D25" s="22"/>
      <c r="E25" s="96"/>
      <c r="F25" s="96"/>
      <c r="G25" s="5">
        <v>1812040</v>
      </c>
      <c r="H25" s="6"/>
      <c r="I25" s="6"/>
      <c r="J25" s="6"/>
      <c r="K25" s="6"/>
      <c r="L25" s="6"/>
      <c r="M25" s="158"/>
      <c r="N25" s="56"/>
      <c r="O25" s="92"/>
      <c r="P25" s="6"/>
      <c r="Q25" s="158"/>
      <c r="R25" s="56"/>
      <c r="S25" s="406"/>
      <c r="T25" s="56"/>
      <c r="U25" s="56"/>
      <c r="V25" s="56"/>
      <c r="W25" s="158" t="s">
        <v>28</v>
      </c>
      <c r="X25" s="14" t="s">
        <v>13</v>
      </c>
    </row>
    <row r="26" spans="1:24" ht="16.149999999999999" hidden="1" customHeight="1" x14ac:dyDescent="0.25">
      <c r="A26" s="384" t="s">
        <v>84</v>
      </c>
      <c r="B26" s="95">
        <v>1</v>
      </c>
      <c r="C26" s="95"/>
      <c r="D26" s="22"/>
      <c r="E26" s="96"/>
      <c r="F26" s="96"/>
      <c r="G26" s="5">
        <v>1805034</v>
      </c>
      <c r="H26" s="6"/>
      <c r="I26" s="7" t="s">
        <v>11</v>
      </c>
      <c r="J26" s="7" t="s">
        <v>9</v>
      </c>
      <c r="K26" s="7" t="s">
        <v>80</v>
      </c>
      <c r="L26" s="9" t="s">
        <v>78</v>
      </c>
      <c r="M26" s="160"/>
      <c r="N26" s="57"/>
      <c r="O26" s="93"/>
      <c r="P26" s="6"/>
      <c r="Q26" s="6"/>
      <c r="R26" s="57"/>
      <c r="S26" s="409"/>
      <c r="T26" s="57"/>
      <c r="U26" s="57"/>
      <c r="V26" s="57"/>
      <c r="W26" s="158" t="s">
        <v>28</v>
      </c>
      <c r="X26" s="14" t="s">
        <v>13</v>
      </c>
    </row>
    <row r="27" spans="1:24" x14ac:dyDescent="0.25">
      <c r="A27" s="374" t="s">
        <v>87</v>
      </c>
      <c r="B27" s="95">
        <v>1</v>
      </c>
      <c r="C27" s="95"/>
      <c r="D27" s="22"/>
      <c r="E27" s="96"/>
      <c r="F27" s="96"/>
      <c r="G27" s="5">
        <v>1806048</v>
      </c>
      <c r="H27" s="158">
        <v>43552.636458333334</v>
      </c>
      <c r="I27" s="7"/>
      <c r="J27" s="7"/>
      <c r="K27" s="7"/>
      <c r="L27" s="9"/>
      <c r="M27" s="160"/>
      <c r="N27" s="401"/>
      <c r="O27" s="402"/>
      <c r="P27" s="369"/>
      <c r="Q27" s="158"/>
      <c r="R27" s="375"/>
      <c r="S27" s="407"/>
      <c r="T27" s="375"/>
      <c r="U27" s="375"/>
      <c r="V27" s="375"/>
      <c r="W27" s="158" t="s">
        <v>28</v>
      </c>
      <c r="X27" s="14" t="s">
        <v>13</v>
      </c>
    </row>
    <row r="28" spans="1:24" x14ac:dyDescent="0.25">
      <c r="A28" s="384" t="s">
        <v>136</v>
      </c>
      <c r="B28" s="95">
        <v>1</v>
      </c>
      <c r="C28" s="95"/>
      <c r="D28" s="22"/>
      <c r="E28" s="96"/>
      <c r="F28" s="96"/>
      <c r="G28" s="5">
        <v>1810027</v>
      </c>
      <c r="H28" s="158">
        <v>43552.636458333334</v>
      </c>
      <c r="I28" s="7"/>
      <c r="J28" s="7"/>
      <c r="K28" s="7"/>
      <c r="L28" s="9"/>
      <c r="M28" s="160"/>
      <c r="N28" s="57"/>
      <c r="O28" s="93"/>
      <c r="P28" s="56"/>
      <c r="Q28" s="158"/>
      <c r="R28" s="57"/>
      <c r="S28" s="407"/>
      <c r="T28" s="375"/>
      <c r="U28" s="375"/>
      <c r="V28" s="57"/>
      <c r="W28" s="158" t="s">
        <v>28</v>
      </c>
      <c r="X28" s="14" t="s">
        <v>13</v>
      </c>
    </row>
    <row r="29" spans="1:24" x14ac:dyDescent="0.25">
      <c r="A29" s="384" t="s">
        <v>36</v>
      </c>
      <c r="B29" s="95"/>
      <c r="C29" s="95"/>
      <c r="D29" s="22">
        <v>1</v>
      </c>
      <c r="E29" s="96"/>
      <c r="F29" s="96"/>
      <c r="G29" s="5">
        <v>1611006</v>
      </c>
      <c r="H29" s="158">
        <v>43553.76190972222</v>
      </c>
      <c r="I29" s="6"/>
      <c r="J29" s="6"/>
      <c r="K29" s="6"/>
      <c r="L29" s="6"/>
      <c r="M29" s="158"/>
      <c r="N29" s="56"/>
      <c r="O29" s="92"/>
      <c r="P29" s="56"/>
      <c r="Q29" s="158"/>
      <c r="R29" s="56"/>
      <c r="S29" s="406"/>
      <c r="T29" s="56"/>
      <c r="U29" s="56"/>
      <c r="V29" s="373"/>
      <c r="W29" s="158" t="s">
        <v>28</v>
      </c>
      <c r="X29" s="14" t="s">
        <v>13</v>
      </c>
    </row>
    <row r="30" spans="1:24" x14ac:dyDescent="0.25">
      <c r="A30" s="384" t="s">
        <v>82</v>
      </c>
      <c r="B30" s="95"/>
      <c r="C30" s="95">
        <v>1</v>
      </c>
      <c r="D30" s="22"/>
      <c r="E30" s="96"/>
      <c r="F30" s="96"/>
      <c r="G30" s="5">
        <v>1806032</v>
      </c>
      <c r="H30" s="158">
        <v>43552.63690972222</v>
      </c>
      <c r="I30" s="7"/>
      <c r="J30" s="7"/>
      <c r="K30" s="7"/>
      <c r="L30" s="9"/>
      <c r="M30" s="160"/>
      <c r="N30" s="57"/>
      <c r="O30" s="93"/>
      <c r="P30" s="56"/>
      <c r="Q30" s="158"/>
      <c r="R30" s="375"/>
      <c r="S30" s="409"/>
      <c r="T30" s="160"/>
      <c r="U30" s="57"/>
      <c r="V30" s="375"/>
      <c r="W30" s="158" t="s">
        <v>28</v>
      </c>
      <c r="X30" s="14" t="s">
        <v>13</v>
      </c>
    </row>
    <row r="31" spans="1:24" x14ac:dyDescent="0.25">
      <c r="A31" s="384" t="s">
        <v>103</v>
      </c>
      <c r="B31" s="95"/>
      <c r="C31" s="95">
        <v>1</v>
      </c>
      <c r="D31" s="22"/>
      <c r="E31" s="96"/>
      <c r="F31" s="96"/>
      <c r="G31" s="5">
        <v>1811019</v>
      </c>
      <c r="H31" s="158">
        <v>43552.63690972222</v>
      </c>
      <c r="I31" s="6"/>
      <c r="J31" s="6"/>
      <c r="K31" s="6"/>
      <c r="L31" s="6"/>
      <c r="M31" s="158"/>
      <c r="N31" s="56"/>
      <c r="O31" s="92"/>
      <c r="P31" s="56"/>
      <c r="Q31" s="158"/>
      <c r="R31" s="56"/>
      <c r="S31" s="406"/>
      <c r="T31" s="369"/>
      <c r="U31" s="56"/>
      <c r="V31" s="373"/>
      <c r="W31" s="158" t="s">
        <v>28</v>
      </c>
      <c r="X31" s="14" t="s">
        <v>13</v>
      </c>
    </row>
    <row r="32" spans="1:24" x14ac:dyDescent="0.25">
      <c r="A32" s="384" t="s">
        <v>61</v>
      </c>
      <c r="B32" s="95"/>
      <c r="C32" s="95"/>
      <c r="D32" s="22">
        <v>1</v>
      </c>
      <c r="E32" s="96"/>
      <c r="F32" s="96"/>
      <c r="G32" s="5">
        <v>1712023</v>
      </c>
      <c r="H32" s="158">
        <v>43553.762025462966</v>
      </c>
      <c r="I32" s="6"/>
      <c r="J32" s="6"/>
      <c r="K32" s="6"/>
      <c r="L32" s="6"/>
      <c r="M32" s="158"/>
      <c r="N32" s="56"/>
      <c r="O32" s="92"/>
      <c r="P32" s="56"/>
      <c r="Q32" s="158"/>
      <c r="R32" s="56"/>
      <c r="S32" s="406"/>
      <c r="T32" s="56"/>
      <c r="U32" s="56"/>
      <c r="V32" s="373"/>
      <c r="W32" s="158" t="s">
        <v>28</v>
      </c>
      <c r="X32" s="14" t="s">
        <v>13</v>
      </c>
    </row>
    <row r="33" spans="1:24" x14ac:dyDescent="0.25">
      <c r="A33" s="384" t="s">
        <v>46</v>
      </c>
      <c r="B33" s="95"/>
      <c r="C33" s="95">
        <v>1</v>
      </c>
      <c r="D33" s="22"/>
      <c r="E33" s="96"/>
      <c r="F33" s="96"/>
      <c r="G33" s="8">
        <v>1702017</v>
      </c>
      <c r="H33" s="160">
        <v>43552.63690972222</v>
      </c>
      <c r="I33" s="7"/>
      <c r="J33" s="7"/>
      <c r="K33" s="7"/>
      <c r="L33" s="6"/>
      <c r="M33" s="158"/>
      <c r="N33" s="56"/>
      <c r="O33" s="92"/>
      <c r="P33" s="56"/>
      <c r="Q33" s="158"/>
      <c r="R33" s="56"/>
      <c r="S33" s="406"/>
      <c r="T33" s="97"/>
      <c r="U33" s="56"/>
      <c r="V33" s="373"/>
      <c r="W33" s="158" t="s">
        <v>28</v>
      </c>
      <c r="X33" s="14" t="s">
        <v>13</v>
      </c>
    </row>
    <row r="34" spans="1:24" ht="16.149999999999999" customHeight="1" x14ac:dyDescent="0.25">
      <c r="A34" s="384" t="s">
        <v>3</v>
      </c>
      <c r="B34" s="95"/>
      <c r="C34" s="95"/>
      <c r="D34" s="22"/>
      <c r="E34" s="96"/>
      <c r="F34" s="96">
        <v>1</v>
      </c>
      <c r="G34" s="8">
        <v>1703027</v>
      </c>
      <c r="H34" s="160">
        <v>43552.63690972222</v>
      </c>
      <c r="I34" s="9"/>
      <c r="J34" s="9"/>
      <c r="K34" s="9"/>
      <c r="L34" s="9"/>
      <c r="M34" s="160"/>
      <c r="N34" s="57"/>
      <c r="O34" s="93"/>
      <c r="P34" s="56"/>
      <c r="Q34" s="158"/>
      <c r="R34" s="375"/>
      <c r="S34" s="407"/>
      <c r="T34" s="57"/>
      <c r="U34" s="375"/>
      <c r="V34" s="375"/>
      <c r="W34" s="158" t="s">
        <v>28</v>
      </c>
      <c r="X34" s="14" t="s">
        <v>10</v>
      </c>
    </row>
    <row r="35" spans="1:24" x14ac:dyDescent="0.25">
      <c r="A35" s="384" t="s">
        <v>3</v>
      </c>
      <c r="B35" s="95"/>
      <c r="C35" s="95"/>
      <c r="D35" s="22">
        <v>1</v>
      </c>
      <c r="E35" s="96"/>
      <c r="F35" s="96"/>
      <c r="G35" s="8">
        <v>1711005</v>
      </c>
      <c r="H35" s="160">
        <v>43552.636921296296</v>
      </c>
      <c r="I35" s="9"/>
      <c r="J35" s="9"/>
      <c r="K35" s="9"/>
      <c r="L35" s="9"/>
      <c r="M35" s="160"/>
      <c r="N35" s="401"/>
      <c r="O35" s="402"/>
      <c r="P35" s="369"/>
      <c r="Q35" s="158"/>
      <c r="R35" s="375"/>
      <c r="S35" s="407"/>
      <c r="T35" s="375"/>
      <c r="U35" s="375"/>
      <c r="V35" s="375"/>
      <c r="W35" s="158" t="s">
        <v>28</v>
      </c>
      <c r="X35" s="14" t="s">
        <v>10</v>
      </c>
    </row>
    <row r="36" spans="1:24" x14ac:dyDescent="0.25">
      <c r="A36" s="384" t="s">
        <v>3</v>
      </c>
      <c r="B36" s="95"/>
      <c r="C36" s="95"/>
      <c r="D36" s="22">
        <v>1</v>
      </c>
      <c r="E36" s="96"/>
      <c r="F36" s="96"/>
      <c r="G36" s="8">
        <v>1309056</v>
      </c>
      <c r="H36" s="160">
        <v>43552.636921296296</v>
      </c>
      <c r="I36" s="9"/>
      <c r="J36" s="9"/>
      <c r="K36" s="9"/>
      <c r="L36" s="9"/>
      <c r="M36" s="160"/>
      <c r="N36" s="401"/>
      <c r="O36" s="402"/>
      <c r="P36" s="369"/>
      <c r="Q36" s="158"/>
      <c r="R36" s="375"/>
      <c r="S36" s="407"/>
      <c r="T36" s="375"/>
      <c r="U36" s="375"/>
      <c r="V36" s="375"/>
      <c r="W36" s="158" t="s">
        <v>28</v>
      </c>
      <c r="X36" s="14" t="s">
        <v>10</v>
      </c>
    </row>
    <row r="37" spans="1:24" x14ac:dyDescent="0.25">
      <c r="A37" s="384" t="s">
        <v>101</v>
      </c>
      <c r="B37" s="95"/>
      <c r="C37" s="95">
        <v>1</v>
      </c>
      <c r="D37" s="22"/>
      <c r="E37" s="96"/>
      <c r="F37" s="96"/>
      <c r="G37" s="5">
        <v>1810042</v>
      </c>
      <c r="H37" s="158">
        <v>43552.636921296296</v>
      </c>
      <c r="I37" s="6"/>
      <c r="J37" s="6"/>
      <c r="K37" s="6"/>
      <c r="L37" s="6"/>
      <c r="M37" s="158"/>
      <c r="N37" s="56"/>
      <c r="O37" s="92"/>
      <c r="P37" s="56"/>
      <c r="Q37" s="158"/>
      <c r="R37" s="373"/>
      <c r="S37" s="408"/>
      <c r="T37" s="158"/>
      <c r="U37" s="56"/>
      <c r="V37" s="373"/>
      <c r="W37" s="158" t="s">
        <v>28</v>
      </c>
      <c r="X37" s="14" t="s">
        <v>13</v>
      </c>
    </row>
    <row r="38" spans="1:24" x14ac:dyDescent="0.25">
      <c r="A38" s="384" t="s">
        <v>55</v>
      </c>
      <c r="B38" s="95"/>
      <c r="C38" s="95">
        <v>1</v>
      </c>
      <c r="D38" s="22"/>
      <c r="E38" s="96"/>
      <c r="F38" s="96"/>
      <c r="G38" s="5">
        <v>1711003</v>
      </c>
      <c r="H38" s="158">
        <v>43552.636921296296</v>
      </c>
      <c r="I38" s="6"/>
      <c r="J38" s="6"/>
      <c r="K38" s="6"/>
      <c r="L38" s="6"/>
      <c r="M38" s="158"/>
      <c r="N38" s="56"/>
      <c r="O38" s="92"/>
      <c r="P38" s="56"/>
      <c r="Q38" s="158"/>
      <c r="R38" s="56"/>
      <c r="S38" s="406"/>
      <c r="T38" s="97"/>
      <c r="U38" s="56"/>
      <c r="V38" s="373"/>
      <c r="W38" s="158" t="s">
        <v>28</v>
      </c>
      <c r="X38" s="14" t="s">
        <v>13</v>
      </c>
    </row>
    <row r="39" spans="1:24" x14ac:dyDescent="0.25">
      <c r="A39" s="189" t="s">
        <v>287</v>
      </c>
      <c r="B39" s="95"/>
      <c r="C39" s="95"/>
      <c r="D39" s="22"/>
      <c r="E39" s="96"/>
      <c r="F39" s="96"/>
      <c r="G39" s="5"/>
      <c r="H39" s="158"/>
      <c r="I39" s="6"/>
      <c r="J39" s="6"/>
      <c r="K39" s="6"/>
      <c r="L39" s="9"/>
      <c r="M39" s="160"/>
      <c r="N39" s="57"/>
      <c r="O39" s="93"/>
      <c r="P39" s="6"/>
      <c r="Q39" s="6"/>
      <c r="R39" s="57"/>
      <c r="S39" s="409"/>
      <c r="T39" s="57"/>
      <c r="U39" s="57"/>
      <c r="V39" s="57"/>
      <c r="W39" s="158"/>
      <c r="X39" s="14"/>
    </row>
    <row r="40" spans="1:24" ht="24" x14ac:dyDescent="0.25">
      <c r="A40" s="374" t="s">
        <v>76</v>
      </c>
      <c r="B40" s="95"/>
      <c r="C40" s="95">
        <v>1</v>
      </c>
      <c r="D40" s="22"/>
      <c r="E40" s="96"/>
      <c r="F40" s="96"/>
      <c r="G40" s="5">
        <v>1804067</v>
      </c>
      <c r="H40" s="158">
        <v>43552.636921296296</v>
      </c>
      <c r="I40" s="6"/>
      <c r="J40" s="6"/>
      <c r="K40" s="6"/>
      <c r="L40" s="6"/>
      <c r="M40" s="158"/>
      <c r="N40" s="56"/>
      <c r="O40" s="92"/>
      <c r="P40" s="56"/>
      <c r="Q40" s="158"/>
      <c r="R40" s="48"/>
      <c r="S40" s="408"/>
      <c r="T40" s="56"/>
      <c r="U40" s="56"/>
      <c r="V40" s="56"/>
      <c r="W40" s="158" t="s">
        <v>28</v>
      </c>
      <c r="X40" s="14" t="s">
        <v>13</v>
      </c>
    </row>
    <row r="41" spans="1:24" ht="18.75" hidden="1" customHeight="1" x14ac:dyDescent="0.25">
      <c r="A41" s="384" t="s">
        <v>83</v>
      </c>
      <c r="B41" s="95">
        <v>1</v>
      </c>
      <c r="C41" s="95"/>
      <c r="D41" s="22"/>
      <c r="E41" s="96"/>
      <c r="F41" s="96"/>
      <c r="G41" s="5">
        <v>1806036</v>
      </c>
      <c r="H41" s="6"/>
      <c r="I41" s="6"/>
      <c r="J41" s="6"/>
      <c r="K41" s="6"/>
      <c r="L41" s="6"/>
      <c r="M41" s="158"/>
      <c r="N41" s="56"/>
      <c r="O41" s="92"/>
      <c r="P41" s="6"/>
      <c r="Q41" s="6"/>
      <c r="R41" s="56"/>
      <c r="S41" s="408"/>
      <c r="T41" s="56"/>
      <c r="U41" s="56"/>
      <c r="V41" s="56"/>
      <c r="W41" s="158" t="s">
        <v>28</v>
      </c>
      <c r="X41" s="14" t="s">
        <v>13</v>
      </c>
    </row>
    <row r="42" spans="1:24" ht="18.75" customHeight="1" x14ac:dyDescent="0.25">
      <c r="A42" s="459" t="s">
        <v>295</v>
      </c>
      <c r="B42" s="448"/>
      <c r="C42" s="448">
        <v>1</v>
      </c>
      <c r="D42" s="449"/>
      <c r="E42" s="450"/>
      <c r="F42" s="450"/>
      <c r="G42" s="5"/>
      <c r="H42" s="6"/>
      <c r="I42" s="6"/>
      <c r="J42" s="6"/>
      <c r="K42" s="6"/>
      <c r="L42" s="451"/>
      <c r="M42" s="452"/>
      <c r="N42" s="453"/>
      <c r="O42" s="454"/>
      <c r="P42" s="455"/>
      <c r="Q42" s="455"/>
      <c r="R42" s="453"/>
      <c r="S42" s="456"/>
      <c r="T42" s="453"/>
      <c r="U42" s="453"/>
      <c r="V42" s="453"/>
      <c r="W42" s="457" t="s">
        <v>28</v>
      </c>
      <c r="X42" s="458" t="s">
        <v>13</v>
      </c>
    </row>
    <row r="43" spans="1:24" ht="18.75" customHeight="1" x14ac:dyDescent="0.25">
      <c r="A43" s="385" t="s">
        <v>212</v>
      </c>
      <c r="B43" s="95"/>
      <c r="C43" s="95">
        <v>1</v>
      </c>
      <c r="D43" s="22"/>
      <c r="E43" s="96"/>
      <c r="F43" s="96"/>
      <c r="G43" s="5">
        <v>1901047</v>
      </c>
      <c r="H43" s="158">
        <v>43552.637199074074</v>
      </c>
      <c r="I43" s="6"/>
      <c r="J43" s="6"/>
      <c r="K43" s="6"/>
      <c r="L43" s="9"/>
      <c r="M43" s="160"/>
      <c r="N43" s="57"/>
      <c r="O43" s="93"/>
      <c r="P43" s="56"/>
      <c r="Q43" s="158"/>
      <c r="R43" s="57"/>
      <c r="S43" s="407"/>
      <c r="T43" s="57"/>
      <c r="U43" s="57"/>
      <c r="V43" s="375"/>
      <c r="W43" s="158" t="s">
        <v>28</v>
      </c>
      <c r="X43" s="14" t="s">
        <v>13</v>
      </c>
    </row>
    <row r="44" spans="1:24" ht="16.149999999999999" customHeight="1" x14ac:dyDescent="0.25">
      <c r="A44" s="384" t="s">
        <v>93</v>
      </c>
      <c r="B44" s="95">
        <v>1</v>
      </c>
      <c r="C44" s="95"/>
      <c r="D44" s="22"/>
      <c r="E44" s="96"/>
      <c r="F44" s="96"/>
      <c r="G44" s="5">
        <v>1808029</v>
      </c>
      <c r="H44" s="158">
        <v>43552.637199074074</v>
      </c>
      <c r="I44" s="6"/>
      <c r="J44" s="6"/>
      <c r="K44" s="6"/>
      <c r="L44" s="6"/>
      <c r="M44" s="158"/>
      <c r="N44" s="56"/>
      <c r="O44" s="92"/>
      <c r="P44" s="56"/>
      <c r="Q44" s="158"/>
      <c r="R44" s="373"/>
      <c r="S44" s="408"/>
      <c r="T44" s="158"/>
      <c r="U44" s="373"/>
      <c r="V44" s="373"/>
      <c r="W44" s="158" t="s">
        <v>28</v>
      </c>
      <c r="X44" s="14" t="s">
        <v>13</v>
      </c>
    </row>
    <row r="45" spans="1:24" x14ac:dyDescent="0.25">
      <c r="A45" s="384" t="s">
        <v>138</v>
      </c>
      <c r="B45" s="95"/>
      <c r="C45" s="95"/>
      <c r="D45" s="22">
        <v>1</v>
      </c>
      <c r="E45" s="96"/>
      <c r="F45" s="96"/>
      <c r="G45" s="5">
        <v>1711004</v>
      </c>
      <c r="H45" s="158">
        <v>43553.762164351851</v>
      </c>
      <c r="I45" s="6"/>
      <c r="J45" s="6"/>
      <c r="K45" s="6"/>
      <c r="L45" s="6"/>
      <c r="M45" s="158"/>
      <c r="N45" s="56"/>
      <c r="O45" s="92"/>
      <c r="P45" s="56"/>
      <c r="Q45" s="158"/>
      <c r="R45" s="56"/>
      <c r="S45" s="406"/>
      <c r="T45" s="56"/>
      <c r="U45" s="56"/>
      <c r="V45" s="373"/>
      <c r="W45" s="158" t="s">
        <v>28</v>
      </c>
      <c r="X45" s="14" t="s">
        <v>13</v>
      </c>
    </row>
    <row r="46" spans="1:24" x14ac:dyDescent="0.25">
      <c r="A46" s="384" t="s">
        <v>34</v>
      </c>
      <c r="B46" s="95"/>
      <c r="C46" s="95"/>
      <c r="D46" s="22"/>
      <c r="E46" s="96"/>
      <c r="F46" s="96">
        <v>1</v>
      </c>
      <c r="G46" s="5">
        <v>1706022</v>
      </c>
      <c r="H46" s="158">
        <v>43552.637199074074</v>
      </c>
      <c r="I46" s="6"/>
      <c r="J46" s="6"/>
      <c r="K46" s="6"/>
      <c r="L46" s="6"/>
      <c r="M46" s="158"/>
      <c r="N46" s="56"/>
      <c r="O46" s="92"/>
      <c r="P46" s="56"/>
      <c r="Q46" s="158"/>
      <c r="R46" s="373"/>
      <c r="S46" s="408"/>
      <c r="T46" s="158"/>
      <c r="U46" s="373"/>
      <c r="V46" s="373"/>
      <c r="W46" s="158" t="s">
        <v>28</v>
      </c>
      <c r="X46" s="14" t="s">
        <v>13</v>
      </c>
    </row>
    <row r="47" spans="1:24" hidden="1" x14ac:dyDescent="0.25">
      <c r="A47" s="384" t="s">
        <v>44</v>
      </c>
      <c r="B47" s="95"/>
      <c r="C47" s="95"/>
      <c r="D47" s="22">
        <v>1</v>
      </c>
      <c r="E47" s="96"/>
      <c r="F47" s="96"/>
      <c r="G47" s="5">
        <v>1711059</v>
      </c>
      <c r="H47" s="6"/>
      <c r="I47" s="6"/>
      <c r="J47" s="6"/>
      <c r="K47" s="6"/>
      <c r="L47" s="6"/>
      <c r="M47" s="158"/>
      <c r="N47" s="56"/>
      <c r="O47" s="92"/>
      <c r="P47" s="6"/>
      <c r="Q47" s="6"/>
      <c r="R47" s="56"/>
      <c r="S47" s="408"/>
      <c r="T47" s="56"/>
      <c r="U47" s="56"/>
      <c r="V47" s="56"/>
      <c r="W47" s="158" t="s">
        <v>28</v>
      </c>
      <c r="X47" s="14" t="s">
        <v>13</v>
      </c>
    </row>
    <row r="48" spans="1:24" x14ac:dyDescent="0.25">
      <c r="A48" s="384" t="s">
        <v>100</v>
      </c>
      <c r="B48" s="95"/>
      <c r="C48" s="95">
        <v>1</v>
      </c>
      <c r="D48" s="22"/>
      <c r="E48" s="96"/>
      <c r="F48" s="96"/>
      <c r="G48" s="5">
        <v>1810040</v>
      </c>
      <c r="H48" s="158">
        <v>43552.637569444443</v>
      </c>
      <c r="I48" s="6"/>
      <c r="J48" s="6"/>
      <c r="K48" s="6"/>
      <c r="L48" s="6"/>
      <c r="M48" s="158"/>
      <c r="N48" s="56"/>
      <c r="O48" s="92"/>
      <c r="P48" s="56"/>
      <c r="Q48" s="158"/>
      <c r="R48" s="56"/>
      <c r="S48" s="406"/>
      <c r="T48" s="56"/>
      <c r="U48" s="56"/>
      <c r="V48" s="373"/>
      <c r="W48" s="158" t="s">
        <v>28</v>
      </c>
      <c r="X48" s="14" t="s">
        <v>13</v>
      </c>
    </row>
    <row r="49" spans="1:24" ht="16.5" customHeight="1" x14ac:dyDescent="0.25">
      <c r="A49" s="384" t="s">
        <v>49</v>
      </c>
      <c r="B49" s="95"/>
      <c r="C49" s="95"/>
      <c r="D49" s="22"/>
      <c r="E49" s="96"/>
      <c r="F49" s="96">
        <v>1</v>
      </c>
      <c r="G49" s="5">
        <v>1712052</v>
      </c>
      <c r="H49" s="158">
        <v>43552.637569444443</v>
      </c>
      <c r="I49" s="6"/>
      <c r="J49" s="6"/>
      <c r="K49" s="6"/>
      <c r="L49" s="6"/>
      <c r="M49" s="158"/>
      <c r="N49" s="56"/>
      <c r="O49" s="92"/>
      <c r="P49" s="56"/>
      <c r="Q49" s="158"/>
      <c r="R49" s="373"/>
      <c r="S49" s="408"/>
      <c r="T49" s="158"/>
      <c r="U49" s="56"/>
      <c r="V49" s="373"/>
      <c r="W49" s="158" t="s">
        <v>28</v>
      </c>
      <c r="X49" s="14" t="s">
        <v>13</v>
      </c>
    </row>
    <row r="50" spans="1:24" x14ac:dyDescent="0.25">
      <c r="A50" s="384" t="s">
        <v>6</v>
      </c>
      <c r="B50" s="95"/>
      <c r="C50" s="95"/>
      <c r="D50" s="22"/>
      <c r="E50" s="96"/>
      <c r="F50" s="96">
        <v>1</v>
      </c>
      <c r="G50" s="5">
        <v>1612015</v>
      </c>
      <c r="H50" s="158">
        <v>43552.637569444443</v>
      </c>
      <c r="I50" s="7"/>
      <c r="J50" s="7"/>
      <c r="K50" s="7"/>
      <c r="L50" s="9"/>
      <c r="M50" s="160"/>
      <c r="N50" s="57"/>
      <c r="O50" s="93"/>
      <c r="P50" s="56"/>
      <c r="Q50" s="158"/>
      <c r="R50" s="375"/>
      <c r="S50" s="407"/>
      <c r="T50" s="57"/>
      <c r="U50" s="375"/>
      <c r="V50" s="375"/>
      <c r="W50" s="158" t="s">
        <v>28</v>
      </c>
      <c r="X50" s="14" t="s">
        <v>10</v>
      </c>
    </row>
    <row r="51" spans="1:24" x14ac:dyDescent="0.25">
      <c r="A51" s="386" t="s">
        <v>255</v>
      </c>
      <c r="B51" s="95"/>
      <c r="C51" s="95"/>
      <c r="D51" s="22"/>
      <c r="E51" s="96"/>
      <c r="F51" s="96">
        <v>1</v>
      </c>
      <c r="G51" s="5">
        <v>1902040</v>
      </c>
      <c r="H51" s="158">
        <v>43552.637569444443</v>
      </c>
      <c r="I51" s="7"/>
      <c r="J51" s="7"/>
      <c r="K51" s="7"/>
      <c r="L51" s="9"/>
      <c r="M51" s="160"/>
      <c r="N51" s="57"/>
      <c r="O51" s="93"/>
      <c r="P51" s="56"/>
      <c r="Q51" s="158"/>
      <c r="R51" s="375"/>
      <c r="S51" s="407"/>
      <c r="T51" s="57"/>
      <c r="U51" s="375"/>
      <c r="V51" s="375"/>
      <c r="W51" s="158" t="s">
        <v>28</v>
      </c>
      <c r="X51" s="14" t="s">
        <v>10</v>
      </c>
    </row>
    <row r="52" spans="1:24" x14ac:dyDescent="0.25">
      <c r="A52" s="384" t="s">
        <v>17</v>
      </c>
      <c r="B52" s="95"/>
      <c r="C52" s="95"/>
      <c r="D52" s="22"/>
      <c r="E52" s="96">
        <v>1</v>
      </c>
      <c r="F52" s="96"/>
      <c r="G52" s="5">
        <v>1507020</v>
      </c>
      <c r="H52" s="158">
        <v>43552.644432870373</v>
      </c>
      <c r="I52" s="6"/>
      <c r="J52" s="6"/>
      <c r="K52" s="6"/>
      <c r="L52" s="6"/>
      <c r="M52" s="158"/>
      <c r="N52" s="56"/>
      <c r="O52" s="92"/>
      <c r="P52" s="56"/>
      <c r="Q52" s="158"/>
      <c r="R52" s="56"/>
      <c r="S52" s="406"/>
      <c r="T52" s="97"/>
      <c r="U52" s="56"/>
      <c r="V52" s="56"/>
      <c r="W52" s="158" t="s">
        <v>28</v>
      </c>
      <c r="X52" s="14" t="s">
        <v>12</v>
      </c>
    </row>
    <row r="53" spans="1:24" x14ac:dyDescent="0.25">
      <c r="A53" s="386" t="s">
        <v>256</v>
      </c>
      <c r="B53" s="95"/>
      <c r="C53" s="95">
        <v>1</v>
      </c>
      <c r="D53" s="22"/>
      <c r="E53" s="96"/>
      <c r="F53" s="96"/>
      <c r="G53" s="5" t="s">
        <v>282</v>
      </c>
      <c r="H53" s="158">
        <v>43553.484143518515</v>
      </c>
      <c r="I53" s="7"/>
      <c r="J53" s="7"/>
      <c r="K53" s="7"/>
      <c r="L53" s="9"/>
      <c r="M53" s="160"/>
      <c r="N53" s="401"/>
      <c r="O53" s="402"/>
      <c r="P53" s="56"/>
      <c r="Q53" s="158"/>
      <c r="R53" s="401"/>
      <c r="S53" s="409"/>
      <c r="T53" s="160"/>
      <c r="U53" s="401"/>
      <c r="V53" s="401"/>
      <c r="W53" s="158" t="s">
        <v>28</v>
      </c>
      <c r="X53" s="14" t="s">
        <v>13</v>
      </c>
    </row>
    <row r="54" spans="1:24" hidden="1" x14ac:dyDescent="0.25">
      <c r="A54" s="384"/>
      <c r="B54" s="95"/>
      <c r="C54" s="95"/>
      <c r="D54" s="22"/>
      <c r="E54" s="96"/>
      <c r="F54" s="96"/>
      <c r="G54" s="5"/>
      <c r="H54" s="158"/>
      <c r="I54" s="7"/>
      <c r="J54" s="7"/>
      <c r="K54" s="7"/>
      <c r="L54" s="9"/>
      <c r="M54" s="160"/>
      <c r="N54" s="57"/>
      <c r="O54" s="93"/>
      <c r="P54" s="6"/>
      <c r="Q54" s="6"/>
      <c r="R54" s="57"/>
      <c r="S54" s="409"/>
      <c r="T54" s="57"/>
      <c r="U54" s="57"/>
      <c r="V54" s="57"/>
      <c r="W54" s="158"/>
      <c r="X54" s="14"/>
    </row>
    <row r="55" spans="1:24" x14ac:dyDescent="0.25">
      <c r="A55" s="385" t="s">
        <v>232</v>
      </c>
      <c r="B55" s="95">
        <v>1</v>
      </c>
      <c r="C55" s="95"/>
      <c r="D55" s="22"/>
      <c r="E55" s="96"/>
      <c r="F55" s="96"/>
      <c r="G55" s="5">
        <v>1902028</v>
      </c>
      <c r="H55" s="158">
        <v>43552.637569444443</v>
      </c>
      <c r="I55" s="7"/>
      <c r="J55" s="7"/>
      <c r="K55" s="7"/>
      <c r="L55" s="9"/>
      <c r="M55" s="160"/>
      <c r="N55" s="57"/>
      <c r="O55" s="93"/>
      <c r="P55" s="56"/>
      <c r="Q55" s="158"/>
      <c r="R55" s="57"/>
      <c r="S55" s="407"/>
      <c r="T55" s="375"/>
      <c r="U55" s="375"/>
      <c r="V55" s="375"/>
      <c r="W55" s="158" t="s">
        <v>28</v>
      </c>
      <c r="X55" s="14" t="s">
        <v>10</v>
      </c>
    </row>
    <row r="56" spans="1:24" ht="23.65" customHeight="1" x14ac:dyDescent="0.25">
      <c r="A56" s="384" t="s">
        <v>94</v>
      </c>
      <c r="B56" s="95"/>
      <c r="C56" s="95"/>
      <c r="D56" s="22">
        <v>1</v>
      </c>
      <c r="E56" s="96"/>
      <c r="F56" s="96"/>
      <c r="G56" s="5">
        <v>1808046</v>
      </c>
      <c r="H56" s="158">
        <v>43553.762337962966</v>
      </c>
      <c r="I56" s="6"/>
      <c r="J56" s="6"/>
      <c r="K56" s="6"/>
      <c r="L56" s="6"/>
      <c r="M56" s="158"/>
      <c r="N56" s="56"/>
      <c r="O56" s="92"/>
      <c r="P56" s="56"/>
      <c r="Q56" s="158"/>
      <c r="R56" s="56"/>
      <c r="S56" s="406"/>
      <c r="T56" s="56"/>
      <c r="U56" s="56"/>
      <c r="V56" s="373"/>
      <c r="W56" s="158" t="s">
        <v>28</v>
      </c>
      <c r="X56" s="14" t="s">
        <v>13</v>
      </c>
    </row>
    <row r="57" spans="1:24" x14ac:dyDescent="0.25">
      <c r="A57" s="384" t="s">
        <v>20</v>
      </c>
      <c r="B57" s="95"/>
      <c r="C57" s="95">
        <v>1</v>
      </c>
      <c r="D57" s="22"/>
      <c r="E57" s="96"/>
      <c r="F57" s="96"/>
      <c r="G57" s="5">
        <v>1612002</v>
      </c>
      <c r="H57" s="158">
        <v>43552.637569444443</v>
      </c>
      <c r="I57" s="7"/>
      <c r="J57" s="7"/>
      <c r="K57" s="7"/>
      <c r="L57" s="9"/>
      <c r="M57" s="158"/>
      <c r="N57" s="56"/>
      <c r="O57" s="92"/>
      <c r="P57" s="56"/>
      <c r="Q57" s="158"/>
      <c r="R57" s="56"/>
      <c r="S57" s="406"/>
      <c r="T57" s="56"/>
      <c r="U57" s="56"/>
      <c r="V57" s="373"/>
      <c r="W57" s="158" t="s">
        <v>28</v>
      </c>
      <c r="X57" s="14" t="s">
        <v>13</v>
      </c>
    </row>
    <row r="58" spans="1:24" ht="21.75" customHeight="1" x14ac:dyDescent="0.25">
      <c r="A58" s="384" t="s">
        <v>153</v>
      </c>
      <c r="B58" s="95"/>
      <c r="C58" s="95"/>
      <c r="D58" s="22">
        <v>1</v>
      </c>
      <c r="E58" s="96"/>
      <c r="F58" s="96"/>
      <c r="G58" s="5">
        <v>1812107</v>
      </c>
      <c r="H58" s="158">
        <v>43553.762488425928</v>
      </c>
      <c r="I58" s="6"/>
      <c r="J58" s="6"/>
      <c r="K58" s="6"/>
      <c r="L58" s="6"/>
      <c r="M58" s="160"/>
      <c r="N58" s="57"/>
      <c r="O58" s="93"/>
      <c r="P58" s="56"/>
      <c r="Q58" s="158"/>
      <c r="R58" s="57"/>
      <c r="S58" s="407"/>
      <c r="T58" s="94"/>
      <c r="U58" s="57"/>
      <c r="V58" s="375"/>
      <c r="W58" s="158" t="s">
        <v>28</v>
      </c>
      <c r="X58" s="14" t="s">
        <v>13</v>
      </c>
    </row>
    <row r="59" spans="1:24" ht="16.149999999999999" hidden="1" customHeight="1" x14ac:dyDescent="0.25">
      <c r="A59" s="384" t="s">
        <v>72</v>
      </c>
      <c r="B59" s="95">
        <v>1</v>
      </c>
      <c r="C59" s="95"/>
      <c r="D59" s="22"/>
      <c r="E59" s="96"/>
      <c r="F59" s="96"/>
      <c r="G59" s="8">
        <v>1804025</v>
      </c>
      <c r="H59" s="160">
        <v>43552.637858796297</v>
      </c>
      <c r="I59" s="9"/>
      <c r="J59" s="9"/>
      <c r="K59" s="9"/>
      <c r="L59" s="9"/>
      <c r="M59" s="160"/>
      <c r="N59" s="57"/>
      <c r="O59" s="93"/>
      <c r="P59" s="6"/>
      <c r="Q59" s="158"/>
      <c r="R59" s="94"/>
      <c r="S59" s="409"/>
      <c r="T59" s="160"/>
      <c r="U59" s="94"/>
      <c r="V59" s="94"/>
      <c r="W59" s="158" t="s">
        <v>28</v>
      </c>
      <c r="X59" s="14" t="s">
        <v>10</v>
      </c>
    </row>
    <row r="60" spans="1:24" ht="20.45" hidden="1" customHeight="1" x14ac:dyDescent="0.25">
      <c r="A60" s="384" t="s">
        <v>53</v>
      </c>
      <c r="B60" s="95">
        <v>1</v>
      </c>
      <c r="C60" s="95"/>
      <c r="D60" s="22"/>
      <c r="E60" s="96"/>
      <c r="F60" s="96"/>
      <c r="G60" s="8">
        <v>1709040</v>
      </c>
      <c r="H60" s="9"/>
      <c r="I60" s="9"/>
      <c r="J60" s="9"/>
      <c r="K60" s="6"/>
      <c r="L60" s="9"/>
      <c r="M60" s="160"/>
      <c r="N60" s="57"/>
      <c r="O60" s="93"/>
      <c r="P60" s="6"/>
      <c r="Q60" s="6"/>
      <c r="R60" s="57"/>
      <c r="S60" s="409"/>
      <c r="T60" s="57"/>
      <c r="U60" s="57"/>
      <c r="V60" s="57"/>
      <c r="W60" s="158" t="s">
        <v>28</v>
      </c>
      <c r="X60" s="14" t="s">
        <v>10</v>
      </c>
    </row>
    <row r="61" spans="1:24" ht="20.45" hidden="1" customHeight="1" x14ac:dyDescent="0.25">
      <c r="A61" s="384" t="s">
        <v>173</v>
      </c>
      <c r="B61" s="95">
        <v>1</v>
      </c>
      <c r="C61" s="95"/>
      <c r="D61" s="22"/>
      <c r="E61" s="96"/>
      <c r="F61" s="96"/>
      <c r="G61" s="8"/>
      <c r="H61" s="394">
        <v>43544.495451388888</v>
      </c>
      <c r="I61" s="9"/>
      <c r="J61" s="9"/>
      <c r="K61" s="6"/>
      <c r="L61" s="9"/>
      <c r="M61" s="160"/>
      <c r="N61" s="57"/>
      <c r="O61" s="93"/>
      <c r="P61" s="6"/>
      <c r="Q61" s="6"/>
      <c r="R61" s="57"/>
      <c r="S61" s="409"/>
      <c r="T61" s="57"/>
      <c r="U61" s="57"/>
      <c r="V61" s="57"/>
      <c r="W61" s="158" t="s">
        <v>133</v>
      </c>
      <c r="X61" s="14" t="s">
        <v>133</v>
      </c>
    </row>
    <row r="62" spans="1:24" ht="20.45" customHeight="1" x14ac:dyDescent="0.25">
      <c r="A62" s="189" t="s">
        <v>291</v>
      </c>
      <c r="B62" s="95">
        <v>1</v>
      </c>
      <c r="C62" s="95"/>
      <c r="D62" s="22"/>
      <c r="E62" s="96"/>
      <c r="F62" s="96"/>
      <c r="G62" s="8">
        <v>1903037</v>
      </c>
      <c r="H62" s="394">
        <v>43560.641527777778</v>
      </c>
      <c r="I62" s="9"/>
      <c r="J62" s="9"/>
      <c r="K62" s="6"/>
      <c r="L62" s="9"/>
      <c r="M62" s="160"/>
      <c r="N62" s="57"/>
      <c r="O62" s="93"/>
      <c r="P62" s="6"/>
      <c r="Q62" s="6"/>
      <c r="R62" s="57"/>
      <c r="S62" s="409"/>
      <c r="T62" s="57"/>
      <c r="U62" s="57"/>
      <c r="V62" s="57"/>
      <c r="W62" s="158" t="s">
        <v>28</v>
      </c>
      <c r="X62" s="14" t="s">
        <v>292</v>
      </c>
    </row>
    <row r="63" spans="1:24" x14ac:dyDescent="0.25">
      <c r="A63" s="384" t="s">
        <v>19</v>
      </c>
      <c r="B63" s="95"/>
      <c r="C63" s="95"/>
      <c r="D63" s="22">
        <v>1</v>
      </c>
      <c r="E63" s="96"/>
      <c r="F63" s="96"/>
      <c r="G63" s="5">
        <v>1712020</v>
      </c>
      <c r="H63" s="158">
        <v>43553.762604166666</v>
      </c>
      <c r="I63" s="6"/>
      <c r="J63" s="6"/>
      <c r="K63" s="6"/>
      <c r="L63" s="6"/>
      <c r="M63" s="158"/>
      <c r="N63" s="56"/>
      <c r="O63" s="92"/>
      <c r="P63" s="56"/>
      <c r="Q63" s="158"/>
      <c r="R63" s="56"/>
      <c r="S63" s="406"/>
      <c r="T63" s="56"/>
      <c r="U63" s="56"/>
      <c r="V63" s="373"/>
      <c r="W63" s="158" t="s">
        <v>28</v>
      </c>
      <c r="X63" s="14" t="s">
        <v>13</v>
      </c>
    </row>
    <row r="64" spans="1:24" x14ac:dyDescent="0.25">
      <c r="A64" s="384" t="s">
        <v>104</v>
      </c>
      <c r="B64" s="95"/>
      <c r="C64" s="95">
        <v>1</v>
      </c>
      <c r="D64" s="22"/>
      <c r="E64" s="96"/>
      <c r="F64" s="96"/>
      <c r="G64" s="5">
        <v>1811039</v>
      </c>
      <c r="H64" s="158">
        <v>43552.638645833336</v>
      </c>
      <c r="I64" s="6"/>
      <c r="J64" s="6"/>
      <c r="K64" s="6"/>
      <c r="L64" s="6"/>
      <c r="M64" s="158"/>
      <c r="N64" s="56"/>
      <c r="O64" s="92"/>
      <c r="P64" s="56"/>
      <c r="Q64" s="158"/>
      <c r="R64" s="56"/>
      <c r="S64" s="406"/>
      <c r="T64" s="56"/>
      <c r="U64" s="56"/>
      <c r="V64" s="373"/>
      <c r="W64" s="158" t="s">
        <v>28</v>
      </c>
      <c r="X64" s="14" t="s">
        <v>13</v>
      </c>
    </row>
    <row r="65" spans="1:24" hidden="1" x14ac:dyDescent="0.25">
      <c r="A65" s="384" t="s">
        <v>68</v>
      </c>
      <c r="B65" s="95"/>
      <c r="C65" s="95"/>
      <c r="D65" s="22">
        <v>1</v>
      </c>
      <c r="E65" s="96"/>
      <c r="F65" s="96"/>
      <c r="G65" s="8">
        <v>1802003</v>
      </c>
      <c r="H65" s="9"/>
      <c r="I65" s="9"/>
      <c r="J65" s="6"/>
      <c r="K65" s="6"/>
      <c r="L65" s="6"/>
      <c r="M65" s="158"/>
      <c r="N65" s="56"/>
      <c r="O65" s="92"/>
      <c r="P65" s="6"/>
      <c r="Q65" s="6"/>
      <c r="R65" s="56"/>
      <c r="S65" s="408"/>
      <c r="T65" s="56"/>
      <c r="U65" s="56"/>
      <c r="V65" s="56"/>
      <c r="W65" s="158" t="s">
        <v>28</v>
      </c>
      <c r="X65" s="14" t="s">
        <v>13</v>
      </c>
    </row>
    <row r="66" spans="1:24" x14ac:dyDescent="0.25">
      <c r="A66" s="384" t="s">
        <v>47</v>
      </c>
      <c r="B66" s="95"/>
      <c r="C66" s="95">
        <v>1</v>
      </c>
      <c r="D66" s="22"/>
      <c r="E66" s="96"/>
      <c r="F66" s="96"/>
      <c r="G66" s="5">
        <v>1702018</v>
      </c>
      <c r="H66" s="158">
        <v>43552.639085648145</v>
      </c>
      <c r="I66" s="7"/>
      <c r="J66" s="7"/>
      <c r="K66" s="7"/>
      <c r="L66" s="9"/>
      <c r="M66" s="160"/>
      <c r="N66" s="57"/>
      <c r="O66" s="93"/>
      <c r="P66" s="56"/>
      <c r="Q66" s="158"/>
      <c r="R66" s="57"/>
      <c r="S66" s="407"/>
      <c r="T66" s="94"/>
      <c r="U66" s="57"/>
      <c r="V66" s="375"/>
      <c r="W66" s="158" t="s">
        <v>28</v>
      </c>
      <c r="X66" s="14" t="s">
        <v>13</v>
      </c>
    </row>
    <row r="67" spans="1:24" x14ac:dyDescent="0.25">
      <c r="A67" s="374" t="s">
        <v>75</v>
      </c>
      <c r="B67" s="95"/>
      <c r="C67" s="95">
        <v>1</v>
      </c>
      <c r="D67" s="22"/>
      <c r="E67" s="96"/>
      <c r="F67" s="96"/>
      <c r="G67" s="5">
        <v>1804064</v>
      </c>
      <c r="H67" s="158">
        <v>43552.639085648145</v>
      </c>
      <c r="I67" s="6"/>
      <c r="J67" s="6"/>
      <c r="K67" s="6"/>
      <c r="L67" s="9"/>
      <c r="M67" s="158"/>
      <c r="N67" s="369"/>
      <c r="O67" s="403"/>
      <c r="P67" s="369"/>
      <c r="Q67" s="119"/>
      <c r="R67" s="56"/>
      <c r="S67" s="411"/>
      <c r="T67" s="369"/>
      <c r="U67" s="369"/>
      <c r="V67" s="369"/>
      <c r="W67" s="158" t="s">
        <v>28</v>
      </c>
      <c r="X67" s="14" t="s">
        <v>13</v>
      </c>
    </row>
    <row r="68" spans="1:24" x14ac:dyDescent="0.25">
      <c r="A68" s="384" t="s">
        <v>18</v>
      </c>
      <c r="B68" s="95"/>
      <c r="C68" s="95"/>
      <c r="D68" s="22"/>
      <c r="E68" s="96">
        <v>1</v>
      </c>
      <c r="F68" s="96"/>
      <c r="G68" s="5">
        <v>171207</v>
      </c>
      <c r="H68" s="158">
        <v>43552.644583333335</v>
      </c>
      <c r="I68" s="6"/>
      <c r="J68" s="6"/>
      <c r="K68" s="6"/>
      <c r="L68" s="6"/>
      <c r="M68" s="158"/>
      <c r="N68" s="56"/>
      <c r="O68" s="92"/>
      <c r="P68" s="56"/>
      <c r="Q68" s="158"/>
      <c r="R68" s="56"/>
      <c r="S68" s="406"/>
      <c r="T68" s="56"/>
      <c r="U68" s="56"/>
      <c r="V68" s="56"/>
      <c r="W68" s="158" t="s">
        <v>28</v>
      </c>
      <c r="X68" s="14" t="s">
        <v>13</v>
      </c>
    </row>
    <row r="69" spans="1:24" x14ac:dyDescent="0.25">
      <c r="A69" s="384" t="s">
        <v>86</v>
      </c>
      <c r="B69" s="95"/>
      <c r="C69" s="95"/>
      <c r="D69" s="22">
        <v>1</v>
      </c>
      <c r="E69" s="96"/>
      <c r="F69" s="96"/>
      <c r="G69" s="5">
        <v>1806062</v>
      </c>
      <c r="H69" s="158">
        <v>43553.762731481482</v>
      </c>
      <c r="I69" s="6"/>
      <c r="J69" s="6"/>
      <c r="K69" s="6"/>
      <c r="L69" s="6"/>
      <c r="M69" s="158"/>
      <c r="N69" s="56"/>
      <c r="O69" s="92"/>
      <c r="P69" s="56"/>
      <c r="Q69" s="158"/>
      <c r="R69" s="56"/>
      <c r="S69" s="406"/>
      <c r="T69" s="56"/>
      <c r="U69" s="56"/>
      <c r="V69" s="373"/>
      <c r="W69" s="158" t="s">
        <v>28</v>
      </c>
      <c r="X69" s="14" t="s">
        <v>13</v>
      </c>
    </row>
    <row r="70" spans="1:24" x14ac:dyDescent="0.25">
      <c r="A70" s="384" t="s">
        <v>159</v>
      </c>
      <c r="B70" s="95"/>
      <c r="C70" s="95">
        <v>1</v>
      </c>
      <c r="D70" s="22"/>
      <c r="E70" s="96"/>
      <c r="F70" s="96"/>
      <c r="G70" s="5">
        <v>1812041</v>
      </c>
      <c r="H70" s="158">
        <v>43552.639085648145</v>
      </c>
      <c r="I70" s="6"/>
      <c r="J70" s="6"/>
      <c r="K70" s="6"/>
      <c r="L70" s="6"/>
      <c r="M70" s="158"/>
      <c r="N70" s="56"/>
      <c r="O70" s="92"/>
      <c r="P70" s="56"/>
      <c r="Q70" s="158"/>
      <c r="R70" s="56"/>
      <c r="S70" s="406"/>
      <c r="T70" s="56"/>
      <c r="U70" s="56"/>
      <c r="V70" s="373"/>
      <c r="W70" s="158" t="s">
        <v>28</v>
      </c>
      <c r="X70" s="14" t="s">
        <v>13</v>
      </c>
    </row>
    <row r="71" spans="1:24" x14ac:dyDescent="0.25">
      <c r="A71" s="384" t="s">
        <v>149</v>
      </c>
      <c r="B71" s="95"/>
      <c r="C71" s="95">
        <v>1</v>
      </c>
      <c r="D71" s="22"/>
      <c r="E71" s="96"/>
      <c r="F71" s="96"/>
      <c r="G71" s="5">
        <v>1812007</v>
      </c>
      <c r="H71" s="158">
        <v>43552.639085648145</v>
      </c>
      <c r="I71" s="6"/>
      <c r="J71" s="6"/>
      <c r="K71" s="6"/>
      <c r="L71" s="6"/>
      <c r="M71" s="158"/>
      <c r="N71" s="56"/>
      <c r="O71" s="92"/>
      <c r="P71" s="56"/>
      <c r="Q71" s="158"/>
      <c r="R71" s="56"/>
      <c r="S71" s="406"/>
      <c r="T71" s="56"/>
      <c r="U71" s="56"/>
      <c r="V71" s="373"/>
      <c r="W71" s="158" t="s">
        <v>28</v>
      </c>
      <c r="X71" s="14" t="s">
        <v>13</v>
      </c>
    </row>
    <row r="72" spans="1:24" ht="16.149999999999999" hidden="1" customHeight="1" x14ac:dyDescent="0.25">
      <c r="A72" s="384" t="s">
        <v>38</v>
      </c>
      <c r="B72" s="95">
        <v>1</v>
      </c>
      <c r="C72" s="95"/>
      <c r="D72" s="22"/>
      <c r="E72" s="96"/>
      <c r="F72" s="96"/>
      <c r="G72" s="11">
        <v>1605020</v>
      </c>
      <c r="H72" s="7"/>
      <c r="I72" s="7"/>
      <c r="J72" s="7"/>
      <c r="K72" s="160"/>
      <c r="L72" s="9"/>
      <c r="M72" s="160"/>
      <c r="N72" s="57"/>
      <c r="O72" s="93"/>
      <c r="P72" s="6"/>
      <c r="Q72" s="6"/>
      <c r="R72" s="94"/>
      <c r="S72" s="409"/>
      <c r="T72" s="57"/>
      <c r="U72" s="94"/>
      <c r="V72" s="94"/>
      <c r="W72" s="158" t="s">
        <v>28</v>
      </c>
      <c r="X72" s="14" t="s">
        <v>13</v>
      </c>
    </row>
    <row r="73" spans="1:24" ht="16.149999999999999" customHeight="1" x14ac:dyDescent="0.25">
      <c r="A73" s="384" t="s">
        <v>48</v>
      </c>
      <c r="B73" s="95">
        <v>1</v>
      </c>
      <c r="C73" s="95"/>
      <c r="D73" s="22"/>
      <c r="E73" s="96"/>
      <c r="F73" s="96"/>
      <c r="G73" s="11">
        <v>1702015</v>
      </c>
      <c r="H73" s="16">
        <v>43552.639247685183</v>
      </c>
      <c r="I73" s="7"/>
      <c r="J73" s="7"/>
      <c r="K73" s="7"/>
      <c r="L73" s="7"/>
      <c r="M73" s="16"/>
      <c r="N73" s="58"/>
      <c r="O73" s="98"/>
      <c r="P73" s="56"/>
      <c r="Q73" s="158"/>
      <c r="R73" s="377"/>
      <c r="S73" s="412"/>
      <c r="T73" s="377"/>
      <c r="U73" s="377"/>
      <c r="V73" s="377"/>
      <c r="W73" s="158" t="s">
        <v>28</v>
      </c>
      <c r="X73" s="14" t="s">
        <v>10</v>
      </c>
    </row>
    <row r="74" spans="1:24" x14ac:dyDescent="0.25">
      <c r="A74" s="374" t="s">
        <v>73</v>
      </c>
      <c r="B74" s="95"/>
      <c r="C74" s="95">
        <v>1</v>
      </c>
      <c r="D74" s="22"/>
      <c r="E74" s="96"/>
      <c r="F74" s="96"/>
      <c r="G74" s="5">
        <v>1803141</v>
      </c>
      <c r="H74" s="158">
        <v>43552.639247685183</v>
      </c>
      <c r="I74" s="6"/>
      <c r="J74" s="6"/>
      <c r="K74" s="6"/>
      <c r="L74" s="6"/>
      <c r="M74" s="158"/>
      <c r="N74" s="369"/>
      <c r="O74" s="403"/>
      <c r="P74" s="369"/>
      <c r="Q74" s="119"/>
      <c r="R74" s="417"/>
      <c r="S74" s="411"/>
      <c r="T74" s="369"/>
      <c r="U74" s="369"/>
      <c r="V74" s="369"/>
      <c r="W74" s="158" t="s">
        <v>28</v>
      </c>
      <c r="X74" s="14" t="s">
        <v>13</v>
      </c>
    </row>
    <row r="75" spans="1:24" ht="16.149999999999999" hidden="1" customHeight="1" x14ac:dyDescent="0.25">
      <c r="A75" s="384" t="s">
        <v>90</v>
      </c>
      <c r="B75" s="95">
        <v>1</v>
      </c>
      <c r="C75" s="95"/>
      <c r="D75" s="22"/>
      <c r="E75" s="96"/>
      <c r="F75" s="96"/>
      <c r="G75" s="5">
        <v>1806049</v>
      </c>
      <c r="H75" s="6"/>
      <c r="I75" s="6"/>
      <c r="J75" s="6"/>
      <c r="K75" s="6"/>
      <c r="L75" s="6"/>
      <c r="M75" s="158"/>
      <c r="N75" s="56"/>
      <c r="O75" s="92"/>
      <c r="P75" s="6"/>
      <c r="Q75" s="6"/>
      <c r="R75" s="56"/>
      <c r="S75" s="408"/>
      <c r="T75" s="56"/>
      <c r="U75" s="56"/>
      <c r="V75" s="56"/>
      <c r="W75" s="158" t="s">
        <v>28</v>
      </c>
      <c r="X75" s="14" t="s">
        <v>13</v>
      </c>
    </row>
    <row r="76" spans="1:24" ht="16.149999999999999" customHeight="1" x14ac:dyDescent="0.25">
      <c r="A76" s="384" t="s">
        <v>156</v>
      </c>
      <c r="B76" s="95"/>
      <c r="C76" s="95">
        <v>1</v>
      </c>
      <c r="D76" s="22"/>
      <c r="E76" s="96"/>
      <c r="F76" s="96"/>
      <c r="G76" s="5">
        <v>1812042</v>
      </c>
      <c r="H76" s="158">
        <v>43552.639594907407</v>
      </c>
      <c r="I76" s="6"/>
      <c r="J76" s="6"/>
      <c r="K76" s="6"/>
      <c r="L76" s="6"/>
      <c r="M76" s="158"/>
      <c r="N76" s="56"/>
      <c r="O76" s="92"/>
      <c r="P76" s="56"/>
      <c r="Q76" s="158"/>
      <c r="R76" s="56"/>
      <c r="S76" s="406"/>
      <c r="T76" s="56"/>
      <c r="U76" s="56"/>
      <c r="V76" s="373"/>
      <c r="W76" s="158" t="s">
        <v>28</v>
      </c>
      <c r="X76" s="14" t="s">
        <v>13</v>
      </c>
    </row>
    <row r="77" spans="1:24" x14ac:dyDescent="0.25">
      <c r="A77" s="384" t="s">
        <v>69</v>
      </c>
      <c r="B77" s="95"/>
      <c r="C77" s="95">
        <v>1</v>
      </c>
      <c r="D77" s="22"/>
      <c r="E77" s="96"/>
      <c r="F77" s="96"/>
      <c r="G77" s="5">
        <v>1711004</v>
      </c>
      <c r="H77" s="158">
        <v>43552.639594907407</v>
      </c>
      <c r="I77" s="7"/>
      <c r="J77" s="7"/>
      <c r="K77" s="7"/>
      <c r="L77" s="9"/>
      <c r="M77" s="160"/>
      <c r="N77" s="57"/>
      <c r="O77" s="93"/>
      <c r="P77" s="56"/>
      <c r="Q77" s="158"/>
      <c r="R77" s="57"/>
      <c r="S77" s="407"/>
      <c r="T77" s="94"/>
      <c r="U77" s="57"/>
      <c r="V77" s="373"/>
      <c r="W77" s="158" t="s">
        <v>28</v>
      </c>
      <c r="X77" s="14" t="s">
        <v>13</v>
      </c>
    </row>
    <row r="78" spans="1:24" x14ac:dyDescent="0.25">
      <c r="A78" s="384" t="s">
        <v>43</v>
      </c>
      <c r="B78" s="95"/>
      <c r="C78" s="95">
        <v>1</v>
      </c>
      <c r="D78" s="22"/>
      <c r="E78" s="96"/>
      <c r="F78" s="96"/>
      <c r="G78" s="11">
        <v>1701044</v>
      </c>
      <c r="H78" s="16">
        <v>43552.639594907407</v>
      </c>
      <c r="I78" s="7"/>
      <c r="J78" s="7"/>
      <c r="K78" s="160"/>
      <c r="L78" s="9"/>
      <c r="M78" s="160"/>
      <c r="N78" s="57"/>
      <c r="O78" s="93"/>
      <c r="P78" s="56"/>
      <c r="Q78" s="158"/>
      <c r="R78" s="57"/>
      <c r="S78" s="407"/>
      <c r="T78" s="94"/>
      <c r="U78" s="57"/>
      <c r="V78" s="375"/>
      <c r="W78" s="158" t="s">
        <v>28</v>
      </c>
      <c r="X78" s="14" t="s">
        <v>13</v>
      </c>
    </row>
    <row r="79" spans="1:24" x14ac:dyDescent="0.25">
      <c r="A79" s="384" t="s">
        <v>151</v>
      </c>
      <c r="B79" s="95"/>
      <c r="C79" s="95">
        <v>1</v>
      </c>
      <c r="D79" s="22"/>
      <c r="E79" s="96"/>
      <c r="F79" s="96"/>
      <c r="G79" s="5">
        <v>1812008</v>
      </c>
      <c r="H79" s="158">
        <v>43552.639594907407</v>
      </c>
      <c r="I79" s="7"/>
      <c r="J79" s="7"/>
      <c r="K79" s="7"/>
      <c r="L79" s="9"/>
      <c r="M79" s="160"/>
      <c r="N79" s="57"/>
      <c r="O79" s="93"/>
      <c r="P79" s="56"/>
      <c r="Q79" s="158"/>
      <c r="R79" s="57"/>
      <c r="S79" s="407"/>
      <c r="T79" s="94"/>
      <c r="U79" s="57"/>
      <c r="V79" s="375"/>
      <c r="W79" s="158" t="s">
        <v>28</v>
      </c>
      <c r="X79" s="14" t="s">
        <v>13</v>
      </c>
    </row>
    <row r="80" spans="1:24" ht="17.649999999999999" customHeight="1" x14ac:dyDescent="0.25">
      <c r="A80" s="384" t="s">
        <v>22</v>
      </c>
      <c r="B80" s="95"/>
      <c r="C80" s="95">
        <v>1</v>
      </c>
      <c r="D80" s="22"/>
      <c r="E80" s="96"/>
      <c r="F80" s="96"/>
      <c r="G80" s="5">
        <v>1803034</v>
      </c>
      <c r="H80" s="158">
        <v>43552.639594907407</v>
      </c>
      <c r="I80" s="6"/>
      <c r="J80" s="6"/>
      <c r="K80" s="6"/>
      <c r="L80" s="9"/>
      <c r="M80" s="160"/>
      <c r="N80" s="57"/>
      <c r="O80" s="93"/>
      <c r="P80" s="56"/>
      <c r="Q80" s="158"/>
      <c r="R80" s="57"/>
      <c r="S80" s="407"/>
      <c r="T80" s="94"/>
      <c r="U80" s="57"/>
      <c r="V80" s="375"/>
      <c r="W80" s="158" t="s">
        <v>28</v>
      </c>
      <c r="X80" s="14" t="s">
        <v>13</v>
      </c>
    </row>
    <row r="81" spans="1:24" ht="24.6" customHeight="1" x14ac:dyDescent="0.25">
      <c r="A81" s="386" t="s">
        <v>229</v>
      </c>
      <c r="B81" s="95"/>
      <c r="C81" s="95"/>
      <c r="D81" s="22"/>
      <c r="E81" s="96">
        <v>1</v>
      </c>
      <c r="F81" s="96"/>
      <c r="G81" s="5">
        <v>1902025</v>
      </c>
      <c r="H81" s="158">
        <v>43552.644999999997</v>
      </c>
      <c r="I81" s="6"/>
      <c r="J81" s="6"/>
      <c r="K81" s="6"/>
      <c r="L81" s="9"/>
      <c r="M81" s="160"/>
      <c r="N81" s="57"/>
      <c r="O81" s="93"/>
      <c r="P81" s="56"/>
      <c r="Q81" s="158"/>
      <c r="R81" s="375"/>
      <c r="S81" s="407"/>
      <c r="T81" s="57"/>
      <c r="U81" s="57"/>
      <c r="V81" s="375"/>
      <c r="W81" s="158" t="s">
        <v>28</v>
      </c>
      <c r="X81" s="14" t="s">
        <v>13</v>
      </c>
    </row>
    <row r="82" spans="1:24" x14ac:dyDescent="0.25">
      <c r="A82" s="384" t="s">
        <v>98</v>
      </c>
      <c r="B82" s="95"/>
      <c r="C82" s="95">
        <v>1</v>
      </c>
      <c r="D82" s="22"/>
      <c r="E82" s="96"/>
      <c r="F82" s="96"/>
      <c r="G82" s="5">
        <v>1810041</v>
      </c>
      <c r="H82" s="158">
        <v>43552.639594907407</v>
      </c>
      <c r="I82" s="6"/>
      <c r="J82" s="6"/>
      <c r="K82" s="6"/>
      <c r="L82" s="9"/>
      <c r="M82" s="160"/>
      <c r="N82" s="57"/>
      <c r="O82" s="93"/>
      <c r="P82" s="56"/>
      <c r="Q82" s="158"/>
      <c r="R82" s="57"/>
      <c r="S82" s="407"/>
      <c r="T82" s="57"/>
      <c r="U82" s="57"/>
      <c r="V82" s="375"/>
      <c r="W82" s="158" t="s">
        <v>28</v>
      </c>
      <c r="X82" s="14" t="s">
        <v>13</v>
      </c>
    </row>
    <row r="83" spans="1:24" x14ac:dyDescent="0.25">
      <c r="A83" s="384" t="s">
        <v>25</v>
      </c>
      <c r="B83" s="95"/>
      <c r="C83" s="95"/>
      <c r="D83" s="22"/>
      <c r="E83" s="96"/>
      <c r="F83" s="96">
        <v>1</v>
      </c>
      <c r="G83" s="8">
        <v>1711044</v>
      </c>
      <c r="H83" s="160">
        <v>43552.639594907407</v>
      </c>
      <c r="I83" s="9"/>
      <c r="J83" s="6"/>
      <c r="K83" s="9"/>
      <c r="L83" s="9"/>
      <c r="M83" s="158"/>
      <c r="N83" s="56"/>
      <c r="O83" s="92"/>
      <c r="P83" s="56"/>
      <c r="Q83" s="158"/>
      <c r="R83" s="373"/>
      <c r="S83" s="408"/>
      <c r="T83" s="158"/>
      <c r="U83" s="56"/>
      <c r="V83" s="373"/>
      <c r="W83" s="158" t="s">
        <v>28</v>
      </c>
      <c r="X83" s="14" t="s">
        <v>13</v>
      </c>
    </row>
    <row r="84" spans="1:24" hidden="1" x14ac:dyDescent="0.25">
      <c r="A84" s="384" t="s">
        <v>102</v>
      </c>
      <c r="B84" s="95"/>
      <c r="C84" s="95"/>
      <c r="D84" s="22">
        <v>1</v>
      </c>
      <c r="E84" s="96"/>
      <c r="F84" s="96"/>
      <c r="G84" s="5">
        <v>1810031</v>
      </c>
      <c r="H84" s="6"/>
      <c r="I84" s="6"/>
      <c r="J84" s="6"/>
      <c r="K84" s="6"/>
      <c r="L84" s="9"/>
      <c r="M84" s="160"/>
      <c r="N84" s="57"/>
      <c r="O84" s="93"/>
      <c r="P84" s="6"/>
      <c r="Q84" s="6"/>
      <c r="R84" s="57"/>
      <c r="S84" s="409"/>
      <c r="T84" s="57"/>
      <c r="U84" s="57"/>
      <c r="V84" s="57"/>
      <c r="W84" s="158" t="s">
        <v>28</v>
      </c>
      <c r="X84" s="14" t="s">
        <v>13</v>
      </c>
    </row>
    <row r="85" spans="1:24" x14ac:dyDescent="0.25">
      <c r="A85" s="384" t="s">
        <v>105</v>
      </c>
      <c r="B85" s="95">
        <v>1</v>
      </c>
      <c r="C85" s="95"/>
      <c r="D85" s="22"/>
      <c r="E85" s="96"/>
      <c r="F85" s="96"/>
      <c r="G85" s="8">
        <v>1811037</v>
      </c>
      <c r="H85" s="160">
        <v>43552.639756944445</v>
      </c>
      <c r="I85" s="9"/>
      <c r="J85" s="9"/>
      <c r="K85" s="9"/>
      <c r="L85" s="9"/>
      <c r="M85" s="160"/>
      <c r="N85" s="57"/>
      <c r="O85" s="93"/>
      <c r="P85" s="56"/>
      <c r="Q85" s="158"/>
      <c r="R85" s="57"/>
      <c r="S85" s="407"/>
      <c r="T85" s="94"/>
      <c r="U85" s="57"/>
      <c r="V85" s="375"/>
      <c r="W85" s="158" t="s">
        <v>28</v>
      </c>
      <c r="X85" s="14" t="s">
        <v>13</v>
      </c>
    </row>
    <row r="86" spans="1:24" ht="9.9499999999999993" customHeight="1" x14ac:dyDescent="0.25">
      <c r="A86" s="384" t="s">
        <v>150</v>
      </c>
      <c r="B86" s="95"/>
      <c r="C86" s="95">
        <v>1</v>
      </c>
      <c r="D86" s="22"/>
      <c r="E86" s="96"/>
      <c r="F86" s="96"/>
      <c r="G86" s="8">
        <v>1812009</v>
      </c>
      <c r="H86" s="160">
        <v>43552.639872685184</v>
      </c>
      <c r="I86" s="9"/>
      <c r="J86" s="9"/>
      <c r="K86" s="9"/>
      <c r="L86" s="9"/>
      <c r="M86" s="160"/>
      <c r="N86" s="57"/>
      <c r="O86" s="93"/>
      <c r="P86" s="56"/>
      <c r="Q86" s="158"/>
      <c r="R86" s="57"/>
      <c r="S86" s="407"/>
      <c r="T86" s="94"/>
      <c r="U86" s="57"/>
      <c r="V86" s="375"/>
      <c r="W86" s="158" t="s">
        <v>28</v>
      </c>
      <c r="X86" s="14" t="s">
        <v>13</v>
      </c>
    </row>
    <row r="87" spans="1:24" hidden="1" x14ac:dyDescent="0.25">
      <c r="A87" s="384" t="s">
        <v>70</v>
      </c>
      <c r="B87" s="95"/>
      <c r="C87" s="95"/>
      <c r="D87" s="22">
        <v>1</v>
      </c>
      <c r="E87" s="96"/>
      <c r="F87" s="96"/>
      <c r="G87" s="5">
        <v>1803009</v>
      </c>
      <c r="H87" s="6"/>
      <c r="I87" s="6"/>
      <c r="J87" s="6"/>
      <c r="K87" s="6"/>
      <c r="L87" s="9"/>
      <c r="M87" s="160"/>
      <c r="N87" s="57"/>
      <c r="O87" s="93"/>
      <c r="P87" s="6"/>
      <c r="Q87" s="6"/>
      <c r="R87" s="57"/>
      <c r="S87" s="409"/>
      <c r="T87" s="57"/>
      <c r="U87" s="57"/>
      <c r="V87" s="57"/>
      <c r="W87" s="158" t="s">
        <v>28</v>
      </c>
      <c r="X87" s="14" t="s">
        <v>13</v>
      </c>
    </row>
    <row r="88" spans="1:24" hidden="1" x14ac:dyDescent="0.25">
      <c r="A88" s="384" t="s">
        <v>95</v>
      </c>
      <c r="B88" s="95"/>
      <c r="C88" s="95"/>
      <c r="D88" s="22">
        <v>1</v>
      </c>
      <c r="E88" s="96"/>
      <c r="F88" s="96"/>
      <c r="G88" s="5">
        <v>1810030</v>
      </c>
      <c r="H88" s="6"/>
      <c r="I88" s="6"/>
      <c r="J88" s="6"/>
      <c r="K88" s="6"/>
      <c r="L88" s="9"/>
      <c r="M88" s="160"/>
      <c r="N88" s="57"/>
      <c r="O88" s="93"/>
      <c r="P88" s="6"/>
      <c r="Q88" s="6"/>
      <c r="R88" s="57"/>
      <c r="S88" s="409"/>
      <c r="T88" s="57"/>
      <c r="U88" s="57"/>
      <c r="V88" s="57"/>
      <c r="W88" s="158" t="s">
        <v>29</v>
      </c>
      <c r="X88" s="14" t="s">
        <v>13</v>
      </c>
    </row>
    <row r="89" spans="1:24" ht="24.6" customHeight="1" x14ac:dyDescent="0.25">
      <c r="A89" s="384" t="s">
        <v>97</v>
      </c>
      <c r="B89" s="95"/>
      <c r="C89" s="95">
        <v>1</v>
      </c>
      <c r="D89" s="22"/>
      <c r="E89" s="96"/>
      <c r="F89" s="96"/>
      <c r="G89" s="8">
        <v>1810029</v>
      </c>
      <c r="H89" s="160">
        <v>43552.639976851853</v>
      </c>
      <c r="I89" s="9"/>
      <c r="J89" s="9"/>
      <c r="K89" s="9"/>
      <c r="L89" s="9"/>
      <c r="M89" s="160"/>
      <c r="N89" s="57"/>
      <c r="O89" s="93"/>
      <c r="P89" s="56"/>
      <c r="Q89" s="158"/>
      <c r="R89" s="57"/>
      <c r="S89" s="407"/>
      <c r="T89" s="94"/>
      <c r="U89" s="57"/>
      <c r="V89" s="375"/>
      <c r="W89" s="158" t="s">
        <v>28</v>
      </c>
      <c r="X89" s="14" t="s">
        <v>13</v>
      </c>
    </row>
    <row r="90" spans="1:24" x14ac:dyDescent="0.25">
      <c r="A90" s="384" t="s">
        <v>21</v>
      </c>
      <c r="B90" s="95"/>
      <c r="C90" s="95"/>
      <c r="D90" s="22">
        <v>1</v>
      </c>
      <c r="E90" s="96"/>
      <c r="F90" s="96"/>
      <c r="G90" s="5">
        <v>1411042</v>
      </c>
      <c r="H90" s="158">
        <v>43553.762881944444</v>
      </c>
      <c r="I90" s="6"/>
      <c r="J90" s="6"/>
      <c r="K90" s="6"/>
      <c r="L90" s="6"/>
      <c r="M90" s="158"/>
      <c r="N90" s="56"/>
      <c r="O90" s="92"/>
      <c r="P90" s="56"/>
      <c r="Q90" s="158"/>
      <c r="R90" s="56"/>
      <c r="S90" s="406"/>
      <c r="T90" s="56"/>
      <c r="U90" s="56"/>
      <c r="V90" s="373"/>
      <c r="W90" s="158" t="s">
        <v>28</v>
      </c>
      <c r="X90" s="14" t="s">
        <v>12</v>
      </c>
    </row>
    <row r="91" spans="1:24" hidden="1" x14ac:dyDescent="0.25">
      <c r="A91" s="384" t="s">
        <v>50</v>
      </c>
      <c r="B91" s="95">
        <v>1</v>
      </c>
      <c r="C91" s="95"/>
      <c r="D91" s="22"/>
      <c r="E91" s="96"/>
      <c r="F91" s="96"/>
      <c r="G91" s="10"/>
      <c r="H91" s="12"/>
      <c r="I91" s="12"/>
      <c r="J91" s="12"/>
      <c r="K91" s="12"/>
      <c r="L91" s="12"/>
      <c r="M91" s="12"/>
      <c r="N91" s="99"/>
      <c r="O91" s="100"/>
      <c r="P91" s="6"/>
      <c r="Q91" s="6"/>
      <c r="R91" s="99"/>
      <c r="S91" s="413"/>
      <c r="T91" s="99"/>
      <c r="U91" s="99"/>
      <c r="V91" s="99"/>
      <c r="W91" s="158" t="s">
        <v>28</v>
      </c>
      <c r="X91" s="14" t="s">
        <v>13</v>
      </c>
    </row>
    <row r="92" spans="1:24" x14ac:dyDescent="0.25">
      <c r="A92" s="384" t="s">
        <v>230</v>
      </c>
      <c r="B92" s="95"/>
      <c r="C92" s="95">
        <v>1</v>
      </c>
      <c r="D92" s="22"/>
      <c r="E92" s="96"/>
      <c r="F92" s="96"/>
      <c r="G92" s="8">
        <v>1902029</v>
      </c>
      <c r="H92" s="160">
        <v>43529.688645833332</v>
      </c>
      <c r="I92" s="9"/>
      <c r="J92" s="9"/>
      <c r="K92" s="9"/>
      <c r="L92" s="9"/>
      <c r="M92" s="160"/>
      <c r="N92" s="57"/>
      <c r="O92" s="93"/>
      <c r="P92" s="6"/>
      <c r="Q92" s="158"/>
      <c r="R92" s="57"/>
      <c r="S92" s="407"/>
      <c r="T92" s="57"/>
      <c r="U92" s="57"/>
      <c r="V92" s="375"/>
      <c r="W92" s="158" t="s">
        <v>28</v>
      </c>
      <c r="X92" s="14" t="s">
        <v>13</v>
      </c>
    </row>
    <row r="93" spans="1:24" x14ac:dyDescent="0.25">
      <c r="A93" s="386" t="s">
        <v>252</v>
      </c>
      <c r="B93" s="95"/>
      <c r="C93" s="95"/>
      <c r="D93" s="22"/>
      <c r="E93" s="96"/>
      <c r="F93" s="96">
        <v>1</v>
      </c>
      <c r="G93" s="8">
        <v>1902050</v>
      </c>
      <c r="H93" s="160">
        <v>43552.640590277777</v>
      </c>
      <c r="I93" s="9"/>
      <c r="J93" s="9"/>
      <c r="K93" s="9"/>
      <c r="L93" s="9"/>
      <c r="M93" s="160"/>
      <c r="N93" s="57"/>
      <c r="O93" s="93"/>
      <c r="P93" s="56"/>
      <c r="Q93" s="158"/>
      <c r="R93" s="375"/>
      <c r="S93" s="409"/>
      <c r="T93" s="160"/>
      <c r="U93" s="57"/>
      <c r="V93" s="375"/>
      <c r="W93" s="158" t="s">
        <v>28</v>
      </c>
      <c r="X93" s="14" t="s">
        <v>13</v>
      </c>
    </row>
    <row r="94" spans="1:24" x14ac:dyDescent="0.25">
      <c r="A94" s="384" t="s">
        <v>63</v>
      </c>
      <c r="B94" s="95"/>
      <c r="C94" s="95"/>
      <c r="D94" s="22">
        <v>1</v>
      </c>
      <c r="E94" s="96"/>
      <c r="F94" s="96"/>
      <c r="G94" s="5">
        <v>1712027</v>
      </c>
      <c r="H94" s="158">
        <v>43553.763009259259</v>
      </c>
      <c r="I94" s="6"/>
      <c r="J94" s="6"/>
      <c r="K94" s="6"/>
      <c r="L94" s="6"/>
      <c r="M94" s="158"/>
      <c r="N94" s="56"/>
      <c r="O94" s="92"/>
      <c r="P94" s="56"/>
      <c r="Q94" s="158"/>
      <c r="R94" s="56"/>
      <c r="S94" s="406"/>
      <c r="T94" s="56"/>
      <c r="U94" s="56"/>
      <c r="V94" s="373"/>
      <c r="W94" s="158" t="s">
        <v>28</v>
      </c>
      <c r="X94" s="14" t="s">
        <v>13</v>
      </c>
    </row>
    <row r="95" spans="1:24" x14ac:dyDescent="0.25">
      <c r="A95" s="384" t="s">
        <v>52</v>
      </c>
      <c r="B95" s="95"/>
      <c r="C95" s="95">
        <v>1</v>
      </c>
      <c r="D95" s="22"/>
      <c r="E95" s="96"/>
      <c r="F95" s="96"/>
      <c r="G95" s="8">
        <v>1612003</v>
      </c>
      <c r="H95" s="160">
        <v>43552.640590277777</v>
      </c>
      <c r="I95" s="6"/>
      <c r="J95" s="9"/>
      <c r="K95" s="9"/>
      <c r="L95" s="9"/>
      <c r="M95" s="158"/>
      <c r="N95" s="56"/>
      <c r="O95" s="92"/>
      <c r="P95" s="56"/>
      <c r="Q95" s="158"/>
      <c r="R95" s="56"/>
      <c r="S95" s="406"/>
      <c r="T95" s="56"/>
      <c r="U95" s="56"/>
      <c r="V95" s="373"/>
      <c r="W95" s="158" t="s">
        <v>28</v>
      </c>
      <c r="X95" s="14" t="s">
        <v>13</v>
      </c>
    </row>
    <row r="96" spans="1:24" x14ac:dyDescent="0.25">
      <c r="A96" s="384" t="s">
        <v>165</v>
      </c>
      <c r="B96" s="95"/>
      <c r="C96" s="95"/>
      <c r="D96" s="22"/>
      <c r="E96" s="96"/>
      <c r="F96" s="96">
        <v>1</v>
      </c>
      <c r="G96" s="8">
        <v>1811076</v>
      </c>
      <c r="H96" s="160">
        <v>43552.640590277777</v>
      </c>
      <c r="I96" s="6"/>
      <c r="J96" s="6"/>
      <c r="K96" s="6"/>
      <c r="L96" s="6"/>
      <c r="M96" s="160"/>
      <c r="N96" s="57"/>
      <c r="O96" s="93"/>
      <c r="P96" s="56"/>
      <c r="Q96" s="158"/>
      <c r="R96" s="57"/>
      <c r="S96" s="407"/>
      <c r="T96" s="94"/>
      <c r="U96" s="57"/>
      <c r="V96" s="375"/>
      <c r="W96" s="158" t="s">
        <v>28</v>
      </c>
      <c r="X96" s="14" t="s">
        <v>13</v>
      </c>
    </row>
    <row r="97" spans="1:24" x14ac:dyDescent="0.25">
      <c r="A97" s="384" t="s">
        <v>23</v>
      </c>
      <c r="B97" s="95"/>
      <c r="C97" s="95">
        <v>1</v>
      </c>
      <c r="D97" s="22"/>
      <c r="E97" s="96"/>
      <c r="F97" s="96"/>
      <c r="G97" s="8">
        <v>1708045</v>
      </c>
      <c r="H97" s="160">
        <v>43552.640590277777</v>
      </c>
      <c r="I97" s="6"/>
      <c r="J97" s="9"/>
      <c r="K97" s="9"/>
      <c r="L97" s="9"/>
      <c r="M97" s="160"/>
      <c r="N97" s="57"/>
      <c r="O97" s="93"/>
      <c r="P97" s="56"/>
      <c r="Q97" s="158"/>
      <c r="R97" s="57"/>
      <c r="S97" s="407"/>
      <c r="T97" s="94"/>
      <c r="U97" s="57"/>
      <c r="V97" s="375"/>
      <c r="W97" s="158" t="s">
        <v>28</v>
      </c>
      <c r="X97" s="14" t="s">
        <v>13</v>
      </c>
    </row>
    <row r="98" spans="1:24" x14ac:dyDescent="0.25">
      <c r="A98" s="384" t="s">
        <v>92</v>
      </c>
      <c r="B98" s="95"/>
      <c r="C98" s="95"/>
      <c r="D98" s="22"/>
      <c r="E98" s="96"/>
      <c r="F98" s="96">
        <v>1</v>
      </c>
      <c r="G98" s="8">
        <v>1808001</v>
      </c>
      <c r="H98" s="160">
        <v>43552.640590277777</v>
      </c>
      <c r="I98" s="6"/>
      <c r="J98" s="9"/>
      <c r="K98" s="9"/>
      <c r="L98" s="9"/>
      <c r="M98" s="160"/>
      <c r="N98" s="57"/>
      <c r="O98" s="93"/>
      <c r="P98" s="56"/>
      <c r="Q98" s="158"/>
      <c r="R98" s="375"/>
      <c r="S98" s="409"/>
      <c r="T98" s="160"/>
      <c r="U98" s="57"/>
      <c r="V98" s="375"/>
      <c r="W98" s="158" t="s">
        <v>28</v>
      </c>
      <c r="X98" s="14" t="s">
        <v>13</v>
      </c>
    </row>
    <row r="99" spans="1:24" ht="17.25" customHeight="1" x14ac:dyDescent="0.25">
      <c r="A99" s="384" t="s">
        <v>41</v>
      </c>
      <c r="B99" s="95"/>
      <c r="C99" s="95">
        <v>1</v>
      </c>
      <c r="D99" s="22"/>
      <c r="E99" s="96"/>
      <c r="F99" s="96"/>
      <c r="G99" s="5">
        <v>1612006</v>
      </c>
      <c r="H99" s="158">
        <v>43552.640590277777</v>
      </c>
      <c r="I99" s="6"/>
      <c r="J99" s="6"/>
      <c r="K99" s="9"/>
      <c r="L99" s="9"/>
      <c r="M99" s="160"/>
      <c r="N99" s="57"/>
      <c r="O99" s="93"/>
      <c r="P99" s="56"/>
      <c r="Q99" s="158"/>
      <c r="R99" s="57"/>
      <c r="S99" s="407"/>
      <c r="T99" s="94"/>
      <c r="U99" s="57"/>
      <c r="V99" s="375"/>
      <c r="W99" s="158" t="s">
        <v>28</v>
      </c>
      <c r="X99" s="14" t="s">
        <v>13</v>
      </c>
    </row>
    <row r="100" spans="1:24" ht="17.25" customHeight="1" x14ac:dyDescent="0.25">
      <c r="A100" s="386" t="s">
        <v>233</v>
      </c>
      <c r="B100" s="95"/>
      <c r="C100" s="95">
        <v>1</v>
      </c>
      <c r="D100" s="22"/>
      <c r="E100" s="96"/>
      <c r="F100" s="96"/>
      <c r="G100" s="5">
        <v>1902033</v>
      </c>
      <c r="H100" s="158">
        <v>43552.640590277777</v>
      </c>
      <c r="I100" s="6"/>
      <c r="J100" s="6"/>
      <c r="K100" s="9"/>
      <c r="L100" s="9"/>
      <c r="M100" s="160"/>
      <c r="N100" s="57"/>
      <c r="O100" s="93"/>
      <c r="P100" s="56"/>
      <c r="Q100" s="158"/>
      <c r="R100" s="375"/>
      <c r="S100" s="409"/>
      <c r="T100" s="160"/>
      <c r="U100" s="57"/>
      <c r="V100" s="375"/>
      <c r="W100" s="158" t="s">
        <v>28</v>
      </c>
      <c r="X100" s="14" t="s">
        <v>13</v>
      </c>
    </row>
    <row r="101" spans="1:24" ht="19.149999999999999" customHeight="1" x14ac:dyDescent="0.25">
      <c r="A101" s="384" t="s">
        <v>35</v>
      </c>
      <c r="B101" s="95"/>
      <c r="C101" s="95"/>
      <c r="D101" s="22"/>
      <c r="E101" s="96"/>
      <c r="F101" s="96">
        <v>1</v>
      </c>
      <c r="G101" s="5">
        <v>1512027</v>
      </c>
      <c r="H101" s="158">
        <v>43552.640590277777</v>
      </c>
      <c r="I101" s="6"/>
      <c r="J101" s="6"/>
      <c r="K101" s="6"/>
      <c r="L101" s="9"/>
      <c r="M101" s="160"/>
      <c r="N101" s="57"/>
      <c r="O101" s="93"/>
      <c r="P101" s="56"/>
      <c r="Q101" s="158"/>
      <c r="R101" s="57"/>
      <c r="S101" s="407"/>
      <c r="T101" s="57"/>
      <c r="U101" s="57"/>
      <c r="V101" s="375"/>
      <c r="W101" s="158" t="s">
        <v>28</v>
      </c>
      <c r="X101" s="14" t="s">
        <v>13</v>
      </c>
    </row>
    <row r="102" spans="1:24" ht="19.149999999999999" customHeight="1" x14ac:dyDescent="0.25">
      <c r="A102" s="384" t="s">
        <v>152</v>
      </c>
      <c r="B102" s="95"/>
      <c r="C102" s="95">
        <v>1</v>
      </c>
      <c r="D102" s="22"/>
      <c r="E102" s="96"/>
      <c r="F102" s="96"/>
      <c r="G102" s="5">
        <v>1812010</v>
      </c>
      <c r="H102" s="158">
        <v>43552.640590277777</v>
      </c>
      <c r="I102" s="6"/>
      <c r="J102" s="6"/>
      <c r="K102" s="6"/>
      <c r="L102" s="9"/>
      <c r="M102" s="160"/>
      <c r="N102" s="57"/>
      <c r="O102" s="93"/>
      <c r="P102" s="56"/>
      <c r="Q102" s="158"/>
      <c r="R102" s="57"/>
      <c r="S102" s="407"/>
      <c r="T102" s="57"/>
      <c r="U102" s="57"/>
      <c r="V102" s="375"/>
      <c r="W102" s="158" t="s">
        <v>28</v>
      </c>
      <c r="X102" s="14" t="s">
        <v>13</v>
      </c>
    </row>
    <row r="103" spans="1:24" ht="29.45" customHeight="1" x14ac:dyDescent="0.25">
      <c r="A103" s="384" t="s">
        <v>54</v>
      </c>
      <c r="B103" s="95"/>
      <c r="C103" s="95"/>
      <c r="D103" s="22">
        <v>1</v>
      </c>
      <c r="E103" s="96"/>
      <c r="F103" s="96"/>
      <c r="G103" s="5">
        <v>1508002</v>
      </c>
      <c r="H103" s="158">
        <v>43552.640590277777</v>
      </c>
      <c r="I103" s="6"/>
      <c r="J103" s="6"/>
      <c r="K103" s="6"/>
      <c r="L103" s="9"/>
      <c r="M103" s="378"/>
      <c r="N103" s="57"/>
      <c r="O103" s="93"/>
      <c r="P103" s="56"/>
      <c r="Q103" s="158"/>
      <c r="R103" s="375"/>
      <c r="S103" s="407"/>
      <c r="T103" s="375"/>
      <c r="U103" s="375"/>
      <c r="V103" s="375"/>
      <c r="W103" s="158" t="s">
        <v>28</v>
      </c>
      <c r="X103" s="14" t="s">
        <v>13</v>
      </c>
    </row>
    <row r="104" spans="1:24" x14ac:dyDescent="0.25">
      <c r="A104" s="386" t="s">
        <v>231</v>
      </c>
      <c r="B104" s="95"/>
      <c r="C104" s="95">
        <v>1</v>
      </c>
      <c r="D104" s="22"/>
      <c r="E104" s="96"/>
      <c r="F104" s="96"/>
      <c r="G104" s="5">
        <v>1902038</v>
      </c>
      <c r="H104" s="158">
        <v>43552.640590277777</v>
      </c>
      <c r="I104" s="6"/>
      <c r="J104" s="6"/>
      <c r="K104" s="6"/>
      <c r="L104" s="9"/>
      <c r="M104" s="160"/>
      <c r="N104" s="57"/>
      <c r="O104" s="93"/>
      <c r="P104" s="56"/>
      <c r="Q104" s="158"/>
      <c r="R104" s="57"/>
      <c r="S104" s="407"/>
      <c r="T104" s="57"/>
      <c r="U104" s="57"/>
      <c r="V104" s="375"/>
      <c r="W104" s="158" t="s">
        <v>28</v>
      </c>
      <c r="X104" s="14" t="s">
        <v>13</v>
      </c>
    </row>
    <row r="105" spans="1:24" x14ac:dyDescent="0.25">
      <c r="A105" s="384" t="s">
        <v>286</v>
      </c>
      <c r="B105" s="95"/>
      <c r="C105" s="95"/>
      <c r="D105" s="22">
        <v>1</v>
      </c>
      <c r="E105" s="96"/>
      <c r="F105" s="96"/>
      <c r="G105" s="5">
        <v>1804087</v>
      </c>
      <c r="H105" s="158">
        <v>43553.76353009259</v>
      </c>
      <c r="I105" s="6"/>
      <c r="J105" s="6"/>
      <c r="K105" s="6"/>
      <c r="L105" s="6"/>
      <c r="M105" s="158"/>
      <c r="N105" s="56"/>
      <c r="O105" s="92"/>
      <c r="P105" s="56"/>
      <c r="Q105" s="158"/>
      <c r="R105" s="56"/>
      <c r="S105" s="406"/>
      <c r="T105" s="56"/>
      <c r="U105" s="56"/>
      <c r="V105" s="373"/>
      <c r="W105" s="158" t="s">
        <v>28</v>
      </c>
      <c r="X105" s="14" t="s">
        <v>13</v>
      </c>
    </row>
    <row r="106" spans="1:24" ht="24.4" customHeight="1" x14ac:dyDescent="0.25">
      <c r="A106" s="384" t="s">
        <v>85</v>
      </c>
      <c r="B106" s="95"/>
      <c r="C106" s="95"/>
      <c r="D106" s="22">
        <v>1</v>
      </c>
      <c r="E106" s="96"/>
      <c r="F106" s="96"/>
      <c r="G106" s="5">
        <v>1806063</v>
      </c>
      <c r="H106" s="158">
        <v>43553.763703703706</v>
      </c>
      <c r="I106" s="6"/>
      <c r="J106" s="6"/>
      <c r="K106" s="6"/>
      <c r="L106" s="9"/>
      <c r="M106" s="160"/>
      <c r="N106" s="57"/>
      <c r="O106" s="93"/>
      <c r="P106" s="56"/>
      <c r="Q106" s="158"/>
      <c r="R106" s="57"/>
      <c r="S106" s="407"/>
      <c r="T106" s="57"/>
      <c r="U106" s="57"/>
      <c r="V106" s="375"/>
      <c r="W106" s="158" t="s">
        <v>29</v>
      </c>
      <c r="X106" s="14" t="s">
        <v>13</v>
      </c>
    </row>
    <row r="107" spans="1:24" ht="23.65" hidden="1" customHeight="1" x14ac:dyDescent="0.25">
      <c r="A107" s="384" t="s">
        <v>64</v>
      </c>
      <c r="B107" s="95"/>
      <c r="C107" s="95"/>
      <c r="D107" s="22">
        <v>1</v>
      </c>
      <c r="E107" s="96"/>
      <c r="F107" s="96"/>
      <c r="G107" s="5">
        <v>1712034</v>
      </c>
      <c r="H107" s="6"/>
      <c r="I107" s="6"/>
      <c r="J107" s="6"/>
      <c r="K107" s="6"/>
      <c r="L107" s="6"/>
      <c r="M107" s="158"/>
      <c r="N107" s="56"/>
      <c r="O107" s="92"/>
      <c r="P107" s="6"/>
      <c r="Q107" s="6"/>
      <c r="R107" s="56"/>
      <c r="S107" s="406"/>
      <c r="T107" s="56"/>
      <c r="U107" s="56"/>
      <c r="V107" s="373"/>
      <c r="W107" s="158" t="s">
        <v>28</v>
      </c>
      <c r="X107" s="14" t="s">
        <v>13</v>
      </c>
    </row>
    <row r="108" spans="1:24" ht="23.65" customHeight="1" x14ac:dyDescent="0.25">
      <c r="A108" s="376" t="s">
        <v>265</v>
      </c>
      <c r="B108" s="95"/>
      <c r="C108" s="95">
        <v>1</v>
      </c>
      <c r="D108" s="22"/>
      <c r="E108" s="96"/>
      <c r="F108" s="96"/>
      <c r="G108" s="5">
        <v>1902041</v>
      </c>
      <c r="H108" s="158">
        <v>43544.752546296295</v>
      </c>
      <c r="I108" s="6"/>
      <c r="J108" s="6"/>
      <c r="K108" s="6"/>
      <c r="L108" s="9"/>
      <c r="M108" s="160"/>
      <c r="N108" s="401"/>
      <c r="O108" s="402"/>
      <c r="P108" s="6"/>
      <c r="Q108" s="158"/>
      <c r="R108" s="57"/>
      <c r="S108" s="407"/>
      <c r="T108" s="57"/>
      <c r="U108" s="57"/>
      <c r="V108" s="375"/>
      <c r="W108" s="158" t="s">
        <v>28</v>
      </c>
      <c r="X108" s="14" t="s">
        <v>13</v>
      </c>
    </row>
    <row r="109" spans="1:24" hidden="1" x14ac:dyDescent="0.25">
      <c r="A109" s="384" t="s">
        <v>88</v>
      </c>
      <c r="B109" s="95">
        <v>1</v>
      </c>
      <c r="C109" s="95"/>
      <c r="D109" s="22"/>
      <c r="E109" s="96"/>
      <c r="F109" s="96"/>
      <c r="G109" s="11">
        <v>1806045</v>
      </c>
      <c r="H109" s="7"/>
      <c r="I109" s="7"/>
      <c r="J109" s="7"/>
      <c r="K109" s="160"/>
      <c r="L109" s="9"/>
      <c r="M109" s="160"/>
      <c r="N109" s="57"/>
      <c r="O109" s="93"/>
      <c r="P109" s="6"/>
      <c r="Q109" s="6"/>
      <c r="R109" s="57"/>
      <c r="S109" s="409"/>
      <c r="T109" s="57"/>
      <c r="U109" s="57"/>
      <c r="V109" s="57"/>
      <c r="W109" s="158" t="s">
        <v>28</v>
      </c>
      <c r="X109" s="14" t="s">
        <v>13</v>
      </c>
    </row>
    <row r="110" spans="1:24" x14ac:dyDescent="0.25">
      <c r="A110" s="384" t="s">
        <v>77</v>
      </c>
      <c r="B110" s="95">
        <v>1</v>
      </c>
      <c r="C110" s="95"/>
      <c r="D110" s="22"/>
      <c r="E110" s="96"/>
      <c r="F110" s="96"/>
      <c r="G110" s="8">
        <v>1804987</v>
      </c>
      <c r="H110" s="160">
        <v>43552.640914351854</v>
      </c>
      <c r="I110" s="9"/>
      <c r="J110" s="9"/>
      <c r="K110" s="9"/>
      <c r="L110" s="9"/>
      <c r="M110" s="160"/>
      <c r="N110" s="57"/>
      <c r="O110" s="93"/>
      <c r="P110" s="56"/>
      <c r="Q110" s="158"/>
      <c r="R110" s="375"/>
      <c r="S110" s="409"/>
      <c r="T110" s="160"/>
      <c r="U110" s="375"/>
      <c r="V110" s="375"/>
      <c r="W110" s="158" t="s">
        <v>28</v>
      </c>
      <c r="X110" s="14" t="s">
        <v>13</v>
      </c>
    </row>
    <row r="111" spans="1:24" ht="12.75" thickBot="1" x14ac:dyDescent="0.3">
      <c r="A111" s="387" t="s">
        <v>164</v>
      </c>
      <c r="B111" s="191">
        <v>1</v>
      </c>
      <c r="C111" s="191"/>
      <c r="D111" s="192"/>
      <c r="E111" s="190"/>
      <c r="F111" s="190"/>
      <c r="G111" s="395">
        <v>1901017</v>
      </c>
      <c r="H111" s="358">
        <v>43552.640914351854</v>
      </c>
      <c r="I111" s="354"/>
      <c r="J111" s="354"/>
      <c r="K111" s="358"/>
      <c r="L111" s="396"/>
      <c r="M111" s="358"/>
      <c r="N111" s="397"/>
      <c r="O111" s="398"/>
      <c r="P111" s="399"/>
      <c r="Q111" s="359"/>
      <c r="R111" s="397"/>
      <c r="S111" s="414"/>
      <c r="T111" s="400"/>
      <c r="U111" s="400"/>
      <c r="V111" s="397"/>
      <c r="W111" s="359" t="s">
        <v>28</v>
      </c>
      <c r="X111" s="251" t="s">
        <v>13</v>
      </c>
    </row>
    <row r="112" spans="1:24" ht="13.5" thickTop="1" thickBot="1" x14ac:dyDescent="0.3">
      <c r="A112" s="24"/>
      <c r="B112" s="25">
        <f>SUM(B2:B111)</f>
        <v>26</v>
      </c>
      <c r="C112" s="25">
        <f>SUM(C2:C111)</f>
        <v>43</v>
      </c>
      <c r="D112" s="25">
        <f>SUM(D2:D111)</f>
        <v>26</v>
      </c>
      <c r="E112" s="25">
        <f>SUM(E2:E111)</f>
        <v>3</v>
      </c>
      <c r="F112" s="25">
        <f>SUM(F2:F111)</f>
        <v>10</v>
      </c>
    </row>
    <row r="113" spans="7:7" ht="12.75" thickTop="1" x14ac:dyDescent="0.25"/>
    <row r="114" spans="7:7" x14ac:dyDescent="0.25">
      <c r="G114" s="13"/>
    </row>
  </sheetData>
  <sheetProtection algorithmName="SHA-512" hashValue="+axtg+xwkn2ltb0gxt7K0FHeSma2Ljk77v5wSd3KpPubaUUdf+xROQdaTtw4Qf/MJKN3Wfg8lOcNCQBU2JKPzw==" saltValue="+PAOfIzzTbSwxiD4+viJPw==" spinCount="100000" sheet="1" objects="1" scenarios="1"/>
  <protectedRanges>
    <protectedRange algorithmName="SHA-512" hashValue="75IWp7MdPGrR78QCRxCCpumo0yXROsrSCUaBwxCDNp7GOZxw4vlKX1kTQK1cLmMjF3+ogqg7fGQyHHQfpQKSiQ==" saltValue="R0lJwj5/2EkBOaeCKy9Xdw==" spinCount="100000" sqref="A1:XFD1 A5:XFD5 A19:XFD22 A41:XFD42 A47:XFD47 A59:XFD62 A65:XFD65 A72:XFD72 A75:XFD75 A84:XFD84 A87:XFD88 A91:XFD92 A107:XFD109 A112:XFD1048576 A25:XFD26" name="Plage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2:XFD2" name="Plage1_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3:XFD4" name="Plage1_2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6:XFD6" name="Plage1_3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XFA7:XFD7" name="Plage1_4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8:XFD8" name="Plage1_5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11:XFD14 XFA9:XFD9" name="Plage1_6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15:XFD18" name="Plage1_7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27:XFD28" name="Plage1_9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30:XFD31 A33:XFD40" name="Plage1_8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43:XFD44 A46:XFD46" name="Plage1_10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48:XFD51 A53:XFD55 A57:XFD57" name="Plage1_1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64:XFD64" name="Plage1_12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66:XFD67 A70:XFD71" name="Plage1_13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73:XFD74" name="Plage1_14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76:XFD80 A82:XFD83" name="Plage1_15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85:XFD85" name="Plage1_16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86:XFD86" name="Plage1_17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89:XFD89" name="Plage1_18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93:XFD93 A95:XFD104" name="Plage1_19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110:XFD111" name="Plage1_2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52:XFD52" name="Plage1_22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68:XFD68" name="Plage1_23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81:XFD81" name="Plage1_24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7:G7" name="Plage1_4_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H7:K7" name="Plage1_4_2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L7:N7 P7" name="Plage1_4_3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O7" name="Plage1_4_4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Q7:XEZ7" name="Plage1_4_5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9:F9" name="Plage1_6_6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Y9:XEZ9" name="Plage1_6_10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G9" name="Plage1_6_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H9" name="Plage1_6_2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M9" name="Plage1_6_3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I9" name="Plage1_6_7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J9:L9" name="Plage1_6_8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N9:O9" name="Plage1_6_9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P9" name="Plage1_6_1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Q9" name="Plage1_6_12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R9:S9" name="Plage1_6_4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T9" name="Plage1_6_5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U9:V9" name="Plage1_6_14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W9:X9" name="Plage1_6_15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10:XFD10" name="Plage1_6_13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23:XFD24" name="Plage1_25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29:XFD29" name="Plage1_8_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32:XFD32" name="Plage1_8_2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45:XFD45" name="Plage1_10_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56:XFD56" name="Plage1_11_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58:XFD58" name="Plage1_11_2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63:XFD63" name="Plage1_12_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69:XFD69" name="Plage1_13_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90:XFD90" name="Plage1_18_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94:XFD94" name="Plage1_19_1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105:XFD105" name="Plage1_19_2" securityDescriptor="O:WDG:WDD:(A;;CC;;;S-1-5-21-2671407683-3578501609-2443888817-7063)(A;;CC;;;S-1-5-21-2671407683-3578501609-2443888817-7054)"/>
    <protectedRange algorithmName="SHA-512" hashValue="75IWp7MdPGrR78QCRxCCpumo0yXROsrSCUaBwxCDNp7GOZxw4vlKX1kTQK1cLmMjF3+ogqg7fGQyHHQfpQKSiQ==" saltValue="R0lJwj5/2EkBOaeCKy9Xdw==" spinCount="100000" sqref="A106:XFD106" name="Plage1_20_1" securityDescriptor="O:WDG:WDD:(A;;CC;;;S-1-5-21-2671407683-3578501609-2443888817-7063)(A;;CC;;;S-1-5-21-2671407683-3578501609-2443888817-7054)"/>
  </protectedRanges>
  <conditionalFormatting sqref="B5 B19:B22 B41:B42 B47 B59:B62 B65 B72 B75 B84 B87:B88 B91:B92 B107:B109 B25:B26">
    <cfRule type="cellIs" dxfId="714" priority="440" operator="equal">
      <formula>1</formula>
    </cfRule>
  </conditionalFormatting>
  <conditionalFormatting sqref="C5 C19:C22 C41:C42 C47 C59:C62 C65 C72 C75 C84 C87:C88 C91:C92 C107:C109 C25:C26">
    <cfRule type="cellIs" dxfId="713" priority="439" operator="equal">
      <formula>1</formula>
    </cfRule>
  </conditionalFormatting>
  <conditionalFormatting sqref="D5 D19:D22 D41:D42 D47 D59:D62 D65 D72 D75 D84 D87:D88 D91:D92 D107:D109 D25:D26">
    <cfRule type="cellIs" dxfId="712" priority="438" operator="equal">
      <formula>1</formula>
    </cfRule>
  </conditionalFormatting>
  <conditionalFormatting sqref="E5 E19:E22 E41:E42 E47 E59:E62 E65 E72 E75 E84 E87:E88 E91:E92 E107:E109 E25:E26">
    <cfRule type="cellIs" dxfId="711" priority="437" operator="equal">
      <formula>1</formula>
    </cfRule>
  </conditionalFormatting>
  <conditionalFormatting sqref="F5 F19:F22 F41:F42 F47 F59:F62 F65 F72 F75 F84 F87:F88 F91:F92 F107:F109 F25:F26">
    <cfRule type="cellIs" dxfId="710" priority="436" operator="equal">
      <formula>1</formula>
    </cfRule>
  </conditionalFormatting>
  <conditionalFormatting sqref="A5 A19:A22 A41:A42 A47 A59:A62 A65 A72 A75 A84 A87:A88 A91:A92 A107:A109 A52 A25:A26">
    <cfRule type="expression" dxfId="709" priority="431">
      <formula>$F5=1</formula>
    </cfRule>
    <cfRule type="expression" dxfId="708" priority="432">
      <formula>$E5=1</formula>
    </cfRule>
    <cfRule type="expression" dxfId="707" priority="433">
      <formula>$D5=1</formula>
    </cfRule>
    <cfRule type="expression" dxfId="706" priority="434">
      <formula>$C5=1</formula>
    </cfRule>
    <cfRule type="expression" dxfId="705" priority="435">
      <formula>$B5=1</formula>
    </cfRule>
  </conditionalFormatting>
  <conditionalFormatting sqref="B2">
    <cfRule type="cellIs" dxfId="704" priority="425" operator="equal">
      <formula>1</formula>
    </cfRule>
  </conditionalFormatting>
  <conditionalFormatting sqref="C2">
    <cfRule type="cellIs" dxfId="703" priority="424" operator="equal">
      <formula>1</formula>
    </cfRule>
  </conditionalFormatting>
  <conditionalFormatting sqref="D2">
    <cfRule type="cellIs" dxfId="702" priority="423" operator="equal">
      <formula>1</formula>
    </cfRule>
  </conditionalFormatting>
  <conditionalFormatting sqref="E2">
    <cfRule type="cellIs" dxfId="701" priority="422" operator="equal">
      <formula>1</formula>
    </cfRule>
  </conditionalFormatting>
  <conditionalFormatting sqref="F2">
    <cfRule type="cellIs" dxfId="700" priority="421" operator="equal">
      <formula>1</formula>
    </cfRule>
  </conditionalFormatting>
  <conditionalFormatting sqref="A2">
    <cfRule type="expression" dxfId="699" priority="416">
      <formula>$F2=1</formula>
    </cfRule>
    <cfRule type="expression" dxfId="698" priority="417">
      <formula>$E2=1</formula>
    </cfRule>
    <cfRule type="expression" dxfId="697" priority="418">
      <formula>$D2=1</formula>
    </cfRule>
    <cfRule type="expression" dxfId="696" priority="419">
      <formula>$C2=1</formula>
    </cfRule>
    <cfRule type="expression" dxfId="695" priority="420">
      <formula>$B2=1</formula>
    </cfRule>
  </conditionalFormatting>
  <conditionalFormatting sqref="B3:B4">
    <cfRule type="cellIs" dxfId="694" priority="415" operator="equal">
      <formula>1</formula>
    </cfRule>
  </conditionalFormatting>
  <conditionalFormatting sqref="C3:C4">
    <cfRule type="cellIs" dxfId="693" priority="414" operator="equal">
      <formula>1</formula>
    </cfRule>
  </conditionalFormatting>
  <conditionalFormatting sqref="D3:D4">
    <cfRule type="cellIs" dxfId="692" priority="413" operator="equal">
      <formula>1</formula>
    </cfRule>
  </conditionalFormatting>
  <conditionalFormatting sqref="E3:E4">
    <cfRule type="cellIs" dxfId="691" priority="412" operator="equal">
      <formula>1</formula>
    </cfRule>
  </conditionalFormatting>
  <conditionalFormatting sqref="F3:F4">
    <cfRule type="cellIs" dxfId="690" priority="411" operator="equal">
      <formula>1</formula>
    </cfRule>
  </conditionalFormatting>
  <conditionalFormatting sqref="A3:A4">
    <cfRule type="expression" dxfId="689" priority="406">
      <formula>$F3=1</formula>
    </cfRule>
    <cfRule type="expression" dxfId="688" priority="407">
      <formula>$E3=1</formula>
    </cfRule>
    <cfRule type="expression" dxfId="687" priority="408">
      <formula>$D3=1</formula>
    </cfRule>
    <cfRule type="expression" dxfId="686" priority="409">
      <formula>$C3=1</formula>
    </cfRule>
    <cfRule type="expression" dxfId="685" priority="410">
      <formula>$B3=1</formula>
    </cfRule>
  </conditionalFormatting>
  <conditionalFormatting sqref="B6">
    <cfRule type="cellIs" dxfId="684" priority="405" operator="equal">
      <formula>1</formula>
    </cfRule>
  </conditionalFormatting>
  <conditionalFormatting sqref="C6">
    <cfRule type="cellIs" dxfId="683" priority="404" operator="equal">
      <formula>1</formula>
    </cfRule>
  </conditionalFormatting>
  <conditionalFormatting sqref="D6">
    <cfRule type="cellIs" dxfId="682" priority="403" operator="equal">
      <formula>1</formula>
    </cfRule>
  </conditionalFormatting>
  <conditionalFormatting sqref="E6">
    <cfRule type="cellIs" dxfId="681" priority="402" operator="equal">
      <formula>1</formula>
    </cfRule>
  </conditionalFormatting>
  <conditionalFormatting sqref="F6">
    <cfRule type="cellIs" dxfId="680" priority="401" operator="equal">
      <formula>1</formula>
    </cfRule>
  </conditionalFormatting>
  <conditionalFormatting sqref="A6">
    <cfRule type="expression" dxfId="679" priority="396">
      <formula>$F6=1</formula>
    </cfRule>
    <cfRule type="expression" dxfId="678" priority="397">
      <formula>$E6=1</formula>
    </cfRule>
    <cfRule type="expression" dxfId="677" priority="398">
      <formula>$D6=1</formula>
    </cfRule>
    <cfRule type="expression" dxfId="676" priority="399">
      <formula>$C6=1</formula>
    </cfRule>
    <cfRule type="expression" dxfId="675" priority="400">
      <formula>$B6=1</formula>
    </cfRule>
  </conditionalFormatting>
  <conditionalFormatting sqref="B8">
    <cfRule type="cellIs" dxfId="674" priority="385" operator="equal">
      <formula>1</formula>
    </cfRule>
  </conditionalFormatting>
  <conditionalFormatting sqref="C8">
    <cfRule type="cellIs" dxfId="673" priority="384" operator="equal">
      <formula>1</formula>
    </cfRule>
  </conditionalFormatting>
  <conditionalFormatting sqref="D8">
    <cfRule type="cellIs" dxfId="672" priority="383" operator="equal">
      <formula>1</formula>
    </cfRule>
  </conditionalFormatting>
  <conditionalFormatting sqref="E8">
    <cfRule type="cellIs" dxfId="671" priority="382" operator="equal">
      <formula>1</formula>
    </cfRule>
  </conditionalFormatting>
  <conditionalFormatting sqref="F8">
    <cfRule type="cellIs" dxfId="670" priority="381" operator="equal">
      <formula>1</formula>
    </cfRule>
  </conditionalFormatting>
  <conditionalFormatting sqref="A8">
    <cfRule type="expression" dxfId="669" priority="376">
      <formula>$F8=1</formula>
    </cfRule>
    <cfRule type="expression" dxfId="668" priority="377">
      <formula>$E8=1</formula>
    </cfRule>
    <cfRule type="expression" dxfId="667" priority="378">
      <formula>$D8=1</formula>
    </cfRule>
    <cfRule type="expression" dxfId="666" priority="379">
      <formula>$C8=1</formula>
    </cfRule>
    <cfRule type="expression" dxfId="665" priority="380">
      <formula>$B8=1</formula>
    </cfRule>
  </conditionalFormatting>
  <conditionalFormatting sqref="B11:B14">
    <cfRule type="cellIs" dxfId="664" priority="375" operator="equal">
      <formula>1</formula>
    </cfRule>
  </conditionalFormatting>
  <conditionalFormatting sqref="C11:C14">
    <cfRule type="cellIs" dxfId="663" priority="374" operator="equal">
      <formula>1</formula>
    </cfRule>
  </conditionalFormatting>
  <conditionalFormatting sqref="D11:D14">
    <cfRule type="cellIs" dxfId="662" priority="373" operator="equal">
      <formula>1</formula>
    </cfRule>
  </conditionalFormatting>
  <conditionalFormatting sqref="E11:E14">
    <cfRule type="cellIs" dxfId="661" priority="372" operator="equal">
      <formula>1</formula>
    </cfRule>
  </conditionalFormatting>
  <conditionalFormatting sqref="F11:F14">
    <cfRule type="cellIs" dxfId="660" priority="371" operator="equal">
      <formula>1</formula>
    </cfRule>
  </conditionalFormatting>
  <conditionalFormatting sqref="A11:A14">
    <cfRule type="expression" dxfId="659" priority="366">
      <formula>$F11=1</formula>
    </cfRule>
    <cfRule type="expression" dxfId="658" priority="367">
      <formula>$E11=1</formula>
    </cfRule>
    <cfRule type="expression" dxfId="657" priority="368">
      <formula>$D11=1</formula>
    </cfRule>
    <cfRule type="expression" dxfId="656" priority="369">
      <formula>$C11=1</formula>
    </cfRule>
    <cfRule type="expression" dxfId="655" priority="370">
      <formula>$B11=1</formula>
    </cfRule>
  </conditionalFormatting>
  <conditionalFormatting sqref="B15:B18">
    <cfRule type="cellIs" dxfId="654" priority="365" operator="equal">
      <formula>1</formula>
    </cfRule>
  </conditionalFormatting>
  <conditionalFormatting sqref="C15:C18">
    <cfRule type="cellIs" dxfId="653" priority="364" operator="equal">
      <formula>1</formula>
    </cfRule>
  </conditionalFormatting>
  <conditionalFormatting sqref="D15:D18">
    <cfRule type="cellIs" dxfId="652" priority="363" operator="equal">
      <formula>1</formula>
    </cfRule>
  </conditionalFormatting>
  <conditionalFormatting sqref="E15:E18">
    <cfRule type="cellIs" dxfId="651" priority="362" operator="equal">
      <formula>1</formula>
    </cfRule>
  </conditionalFormatting>
  <conditionalFormatting sqref="F15:F18">
    <cfRule type="cellIs" dxfId="650" priority="361" operator="equal">
      <formula>1</formula>
    </cfRule>
  </conditionalFormatting>
  <conditionalFormatting sqref="A15:A18">
    <cfRule type="expression" dxfId="649" priority="356">
      <formula>$F15=1</formula>
    </cfRule>
    <cfRule type="expression" dxfId="648" priority="357">
      <formula>$E15=1</formula>
    </cfRule>
    <cfRule type="expression" dxfId="647" priority="358">
      <formula>$D15=1</formula>
    </cfRule>
    <cfRule type="expression" dxfId="646" priority="359">
      <formula>$C15=1</formula>
    </cfRule>
    <cfRule type="expression" dxfId="645" priority="360">
      <formula>$B15=1</formula>
    </cfRule>
  </conditionalFormatting>
  <conditionalFormatting sqref="A55">
    <cfRule type="expression" dxfId="644" priority="301">
      <formula>$F55=1</formula>
    </cfRule>
    <cfRule type="expression" dxfId="643" priority="302">
      <formula>$E55=1</formula>
    </cfRule>
    <cfRule type="expression" dxfId="642" priority="303">
      <formula>$D55=1</formula>
    </cfRule>
    <cfRule type="expression" dxfId="641" priority="304">
      <formula>$C55=1</formula>
    </cfRule>
    <cfRule type="expression" dxfId="640" priority="305">
      <formula>$B55=1</formula>
    </cfRule>
  </conditionalFormatting>
  <conditionalFormatting sqref="B27:B28">
    <cfRule type="cellIs" dxfId="639" priority="345" operator="equal">
      <formula>1</formula>
    </cfRule>
  </conditionalFormatting>
  <conditionalFormatting sqref="C27:C28">
    <cfRule type="cellIs" dxfId="638" priority="344" operator="equal">
      <formula>1</formula>
    </cfRule>
  </conditionalFormatting>
  <conditionalFormatting sqref="D27:D28">
    <cfRule type="cellIs" dxfId="637" priority="343" operator="equal">
      <formula>1</formula>
    </cfRule>
  </conditionalFormatting>
  <conditionalFormatting sqref="E27:E28">
    <cfRule type="cellIs" dxfId="636" priority="342" operator="equal">
      <formula>1</formula>
    </cfRule>
  </conditionalFormatting>
  <conditionalFormatting sqref="F27:F28">
    <cfRule type="cellIs" dxfId="635" priority="341" operator="equal">
      <formula>1</formula>
    </cfRule>
  </conditionalFormatting>
  <conditionalFormatting sqref="A27:A28">
    <cfRule type="expression" dxfId="634" priority="336">
      <formula>$F27=1</formula>
    </cfRule>
    <cfRule type="expression" dxfId="633" priority="337">
      <formula>$E27=1</formula>
    </cfRule>
    <cfRule type="expression" dxfId="632" priority="338">
      <formula>$D27=1</formula>
    </cfRule>
    <cfRule type="expression" dxfId="631" priority="339">
      <formula>$C27=1</formula>
    </cfRule>
    <cfRule type="expression" dxfId="630" priority="340">
      <formula>$B27=1</formula>
    </cfRule>
  </conditionalFormatting>
  <conditionalFormatting sqref="B30:B31 B33:B40">
    <cfRule type="cellIs" dxfId="629" priority="335" operator="equal">
      <formula>1</formula>
    </cfRule>
  </conditionalFormatting>
  <conditionalFormatting sqref="C30:C31 C33:C40">
    <cfRule type="cellIs" dxfId="628" priority="334" operator="equal">
      <formula>1</formula>
    </cfRule>
  </conditionalFormatting>
  <conditionalFormatting sqref="D30:D31 D33:D40">
    <cfRule type="cellIs" dxfId="627" priority="333" operator="equal">
      <formula>1</formula>
    </cfRule>
  </conditionalFormatting>
  <conditionalFormatting sqref="E30:E31 E33:E40">
    <cfRule type="cellIs" dxfId="626" priority="332" operator="equal">
      <formula>1</formula>
    </cfRule>
  </conditionalFormatting>
  <conditionalFormatting sqref="F30:F31 F33:F40">
    <cfRule type="cellIs" dxfId="625" priority="331" operator="equal">
      <formula>1</formula>
    </cfRule>
  </conditionalFormatting>
  <conditionalFormatting sqref="A30:A31 A33:A40">
    <cfRule type="expression" dxfId="624" priority="326">
      <formula>$F30=1</formula>
    </cfRule>
    <cfRule type="expression" dxfId="623" priority="327">
      <formula>$E30=1</formula>
    </cfRule>
    <cfRule type="expression" dxfId="622" priority="328">
      <formula>$D30=1</formula>
    </cfRule>
    <cfRule type="expression" dxfId="621" priority="329">
      <formula>$C30=1</formula>
    </cfRule>
    <cfRule type="expression" dxfId="620" priority="330">
      <formula>$B30=1</formula>
    </cfRule>
  </conditionalFormatting>
  <conditionalFormatting sqref="B43:B44 B46">
    <cfRule type="cellIs" dxfId="619" priority="325" operator="equal">
      <formula>1</formula>
    </cfRule>
  </conditionalFormatting>
  <conditionalFormatting sqref="C43:C44 C46">
    <cfRule type="cellIs" dxfId="618" priority="324" operator="equal">
      <formula>1</formula>
    </cfRule>
  </conditionalFormatting>
  <conditionalFormatting sqref="D43:D44 D46">
    <cfRule type="cellIs" dxfId="617" priority="323" operator="equal">
      <formula>1</formula>
    </cfRule>
  </conditionalFormatting>
  <conditionalFormatting sqref="E43:E44 E46">
    <cfRule type="cellIs" dxfId="616" priority="322" operator="equal">
      <formula>1</formula>
    </cfRule>
  </conditionalFormatting>
  <conditionalFormatting sqref="F43:F44 F46">
    <cfRule type="cellIs" dxfId="615" priority="321" operator="equal">
      <formula>1</formula>
    </cfRule>
  </conditionalFormatting>
  <conditionalFormatting sqref="A43:A44 A46">
    <cfRule type="expression" dxfId="614" priority="316">
      <formula>$F43=1</formula>
    </cfRule>
    <cfRule type="expression" dxfId="613" priority="317">
      <formula>$E43=1</formula>
    </cfRule>
    <cfRule type="expression" dxfId="612" priority="318">
      <formula>$D43=1</formula>
    </cfRule>
    <cfRule type="expression" dxfId="611" priority="319">
      <formula>$C43=1</formula>
    </cfRule>
    <cfRule type="expression" dxfId="610" priority="320">
      <formula>$B43=1</formula>
    </cfRule>
  </conditionalFormatting>
  <conditionalFormatting sqref="B48:B51 B53:B55 B57">
    <cfRule type="cellIs" dxfId="609" priority="315" operator="equal">
      <formula>1</formula>
    </cfRule>
  </conditionalFormatting>
  <conditionalFormatting sqref="C48:C51 C53:C55 C57">
    <cfRule type="cellIs" dxfId="608" priority="314" operator="equal">
      <formula>1</formula>
    </cfRule>
  </conditionalFormatting>
  <conditionalFormatting sqref="D48:D51 D53:D55 D57">
    <cfRule type="cellIs" dxfId="607" priority="313" operator="equal">
      <formula>1</formula>
    </cfRule>
  </conditionalFormatting>
  <conditionalFormatting sqref="E48:E51 E53:E55 E57">
    <cfRule type="cellIs" dxfId="606" priority="312" operator="equal">
      <formula>1</formula>
    </cfRule>
  </conditionalFormatting>
  <conditionalFormatting sqref="F48:F51 F53:F55 F57">
    <cfRule type="cellIs" dxfId="605" priority="311" operator="equal">
      <formula>1</formula>
    </cfRule>
  </conditionalFormatting>
  <conditionalFormatting sqref="A57 A48:A51 A53:A54">
    <cfRule type="expression" dxfId="604" priority="306">
      <formula>$F48=1</formula>
    </cfRule>
    <cfRule type="expression" dxfId="603" priority="307">
      <formula>$E48=1</formula>
    </cfRule>
    <cfRule type="expression" dxfId="602" priority="308">
      <formula>$D48=1</formula>
    </cfRule>
    <cfRule type="expression" dxfId="601" priority="309">
      <formula>$C48=1</formula>
    </cfRule>
    <cfRule type="expression" dxfId="600" priority="310">
      <formula>$B48=1</formula>
    </cfRule>
  </conditionalFormatting>
  <conditionalFormatting sqref="B64">
    <cfRule type="cellIs" dxfId="599" priority="300" operator="equal">
      <formula>1</formula>
    </cfRule>
  </conditionalFormatting>
  <conditionalFormatting sqref="C64">
    <cfRule type="cellIs" dxfId="598" priority="299" operator="equal">
      <formula>1</formula>
    </cfRule>
  </conditionalFormatting>
  <conditionalFormatting sqref="D64">
    <cfRule type="cellIs" dxfId="597" priority="298" operator="equal">
      <formula>1</formula>
    </cfRule>
  </conditionalFormatting>
  <conditionalFormatting sqref="E64">
    <cfRule type="cellIs" dxfId="596" priority="297" operator="equal">
      <formula>1</formula>
    </cfRule>
  </conditionalFormatting>
  <conditionalFormatting sqref="F64">
    <cfRule type="cellIs" dxfId="595" priority="296" operator="equal">
      <formula>1</formula>
    </cfRule>
  </conditionalFormatting>
  <conditionalFormatting sqref="A64">
    <cfRule type="expression" dxfId="594" priority="291">
      <formula>$F64=1</formula>
    </cfRule>
    <cfRule type="expression" dxfId="593" priority="292">
      <formula>$E64=1</formula>
    </cfRule>
    <cfRule type="expression" dxfId="592" priority="293">
      <formula>$D64=1</formula>
    </cfRule>
    <cfRule type="expression" dxfId="591" priority="294">
      <formula>$C64=1</formula>
    </cfRule>
    <cfRule type="expression" dxfId="590" priority="295">
      <formula>$B64=1</formula>
    </cfRule>
  </conditionalFormatting>
  <conditionalFormatting sqref="B66:B67 B70:B71">
    <cfRule type="cellIs" dxfId="589" priority="290" operator="equal">
      <formula>1</formula>
    </cfRule>
  </conditionalFormatting>
  <conditionalFormatting sqref="C66:C67 C70:C71">
    <cfRule type="cellIs" dxfId="588" priority="289" operator="equal">
      <formula>1</formula>
    </cfRule>
  </conditionalFormatting>
  <conditionalFormatting sqref="D66:D67 D70:D71">
    <cfRule type="cellIs" dxfId="587" priority="288" operator="equal">
      <formula>1</formula>
    </cfRule>
  </conditionalFormatting>
  <conditionalFormatting sqref="E66:E67 E70:E71">
    <cfRule type="cellIs" dxfId="586" priority="287" operator="equal">
      <formula>1</formula>
    </cfRule>
  </conditionalFormatting>
  <conditionalFormatting sqref="F66:F67 F70:F71">
    <cfRule type="cellIs" dxfId="585" priority="286" operator="equal">
      <formula>1</formula>
    </cfRule>
  </conditionalFormatting>
  <conditionalFormatting sqref="A66:A67 A70:A71">
    <cfRule type="expression" dxfId="584" priority="281">
      <formula>$F66=1</formula>
    </cfRule>
    <cfRule type="expression" dxfId="583" priority="282">
      <formula>$E66=1</formula>
    </cfRule>
    <cfRule type="expression" dxfId="582" priority="283">
      <formula>$D66=1</formula>
    </cfRule>
    <cfRule type="expression" dxfId="581" priority="284">
      <formula>$C66=1</formula>
    </cfRule>
    <cfRule type="expression" dxfId="580" priority="285">
      <formula>$B66=1</formula>
    </cfRule>
  </conditionalFormatting>
  <conditionalFormatting sqref="B73:B74">
    <cfRule type="cellIs" dxfId="579" priority="280" operator="equal">
      <formula>1</formula>
    </cfRule>
  </conditionalFormatting>
  <conditionalFormatting sqref="C73:C74">
    <cfRule type="cellIs" dxfId="578" priority="279" operator="equal">
      <formula>1</formula>
    </cfRule>
  </conditionalFormatting>
  <conditionalFormatting sqref="D73:D74">
    <cfRule type="cellIs" dxfId="577" priority="278" operator="equal">
      <formula>1</formula>
    </cfRule>
  </conditionalFormatting>
  <conditionalFormatting sqref="E73:E74">
    <cfRule type="cellIs" dxfId="576" priority="277" operator="equal">
      <formula>1</formula>
    </cfRule>
  </conditionalFormatting>
  <conditionalFormatting sqref="F73:F74">
    <cfRule type="cellIs" dxfId="575" priority="276" operator="equal">
      <formula>1</formula>
    </cfRule>
  </conditionalFormatting>
  <conditionalFormatting sqref="A73:A74">
    <cfRule type="expression" dxfId="574" priority="271">
      <formula>$F73=1</formula>
    </cfRule>
    <cfRule type="expression" dxfId="573" priority="272">
      <formula>$E73=1</formula>
    </cfRule>
    <cfRule type="expression" dxfId="572" priority="273">
      <formula>$D73=1</formula>
    </cfRule>
    <cfRule type="expression" dxfId="571" priority="274">
      <formula>$C73=1</formula>
    </cfRule>
    <cfRule type="expression" dxfId="570" priority="275">
      <formula>$B73=1</formula>
    </cfRule>
  </conditionalFormatting>
  <conditionalFormatting sqref="B76:B80 B82:B83">
    <cfRule type="cellIs" dxfId="569" priority="270" operator="equal">
      <formula>1</formula>
    </cfRule>
  </conditionalFormatting>
  <conditionalFormatting sqref="C76:C80 C82:C83">
    <cfRule type="cellIs" dxfId="568" priority="269" operator="equal">
      <formula>1</formula>
    </cfRule>
  </conditionalFormatting>
  <conditionalFormatting sqref="D76:D80 D82:D83">
    <cfRule type="cellIs" dxfId="567" priority="268" operator="equal">
      <formula>1</formula>
    </cfRule>
  </conditionalFormatting>
  <conditionalFormatting sqref="E76:E80 E82:E83">
    <cfRule type="cellIs" dxfId="566" priority="267" operator="equal">
      <formula>1</formula>
    </cfRule>
  </conditionalFormatting>
  <conditionalFormatting sqref="F76:F80 F82:F83">
    <cfRule type="cellIs" dxfId="565" priority="266" operator="equal">
      <formula>1</formula>
    </cfRule>
  </conditionalFormatting>
  <conditionalFormatting sqref="A76:A80 A82:A83">
    <cfRule type="expression" dxfId="564" priority="261">
      <formula>$F76=1</formula>
    </cfRule>
    <cfRule type="expression" dxfId="563" priority="262">
      <formula>$E76=1</formula>
    </cfRule>
    <cfRule type="expression" dxfId="562" priority="263">
      <formula>$D76=1</formula>
    </cfRule>
    <cfRule type="expression" dxfId="561" priority="264">
      <formula>$C76=1</formula>
    </cfRule>
    <cfRule type="expression" dxfId="560" priority="265">
      <formula>$B76=1</formula>
    </cfRule>
  </conditionalFormatting>
  <conditionalFormatting sqref="B85">
    <cfRule type="cellIs" dxfId="559" priority="260" operator="equal">
      <formula>1</formula>
    </cfRule>
  </conditionalFormatting>
  <conditionalFormatting sqref="C85">
    <cfRule type="cellIs" dxfId="558" priority="259" operator="equal">
      <formula>1</formula>
    </cfRule>
  </conditionalFormatting>
  <conditionalFormatting sqref="D85">
    <cfRule type="cellIs" dxfId="557" priority="258" operator="equal">
      <formula>1</formula>
    </cfRule>
  </conditionalFormatting>
  <conditionalFormatting sqref="E85">
    <cfRule type="cellIs" dxfId="556" priority="257" operator="equal">
      <formula>1</formula>
    </cfRule>
  </conditionalFormatting>
  <conditionalFormatting sqref="F85">
    <cfRule type="cellIs" dxfId="555" priority="256" operator="equal">
      <formula>1</formula>
    </cfRule>
  </conditionalFormatting>
  <conditionalFormatting sqref="A85">
    <cfRule type="expression" dxfId="554" priority="251">
      <formula>$F85=1</formula>
    </cfRule>
    <cfRule type="expression" dxfId="553" priority="252">
      <formula>$E85=1</formula>
    </cfRule>
    <cfRule type="expression" dxfId="552" priority="253">
      <formula>$D85=1</formula>
    </cfRule>
    <cfRule type="expression" dxfId="551" priority="254">
      <formula>$C85=1</formula>
    </cfRule>
    <cfRule type="expression" dxfId="550" priority="255">
      <formula>$B85=1</formula>
    </cfRule>
  </conditionalFormatting>
  <conditionalFormatting sqref="B86">
    <cfRule type="cellIs" dxfId="549" priority="250" operator="equal">
      <formula>1</formula>
    </cfRule>
  </conditionalFormatting>
  <conditionalFormatting sqref="C86">
    <cfRule type="cellIs" dxfId="548" priority="249" operator="equal">
      <formula>1</formula>
    </cfRule>
  </conditionalFormatting>
  <conditionalFormatting sqref="D86">
    <cfRule type="cellIs" dxfId="547" priority="248" operator="equal">
      <formula>1</formula>
    </cfRule>
  </conditionalFormatting>
  <conditionalFormatting sqref="E86">
    <cfRule type="cellIs" dxfId="546" priority="247" operator="equal">
      <formula>1</formula>
    </cfRule>
  </conditionalFormatting>
  <conditionalFormatting sqref="F86">
    <cfRule type="cellIs" dxfId="545" priority="246" operator="equal">
      <formula>1</formula>
    </cfRule>
  </conditionalFormatting>
  <conditionalFormatting sqref="A86">
    <cfRule type="expression" dxfId="544" priority="241">
      <formula>$F86=1</formula>
    </cfRule>
    <cfRule type="expression" dxfId="543" priority="242">
      <formula>$E86=1</formula>
    </cfRule>
    <cfRule type="expression" dxfId="542" priority="243">
      <formula>$D86=1</formula>
    </cfRule>
    <cfRule type="expression" dxfId="541" priority="244">
      <formula>$C86=1</formula>
    </cfRule>
    <cfRule type="expression" dxfId="540" priority="245">
      <formula>$B86=1</formula>
    </cfRule>
  </conditionalFormatting>
  <conditionalFormatting sqref="B89">
    <cfRule type="cellIs" dxfId="539" priority="240" operator="equal">
      <formula>1</formula>
    </cfRule>
  </conditionalFormatting>
  <conditionalFormatting sqref="C89">
    <cfRule type="cellIs" dxfId="538" priority="239" operator="equal">
      <formula>1</formula>
    </cfRule>
  </conditionalFormatting>
  <conditionalFormatting sqref="D89">
    <cfRule type="cellIs" dxfId="537" priority="238" operator="equal">
      <formula>1</formula>
    </cfRule>
  </conditionalFormatting>
  <conditionalFormatting sqref="E89">
    <cfRule type="cellIs" dxfId="536" priority="237" operator="equal">
      <formula>1</formula>
    </cfRule>
  </conditionalFormatting>
  <conditionalFormatting sqref="F89">
    <cfRule type="cellIs" dxfId="535" priority="236" operator="equal">
      <formula>1</formula>
    </cfRule>
  </conditionalFormatting>
  <conditionalFormatting sqref="A89">
    <cfRule type="expression" dxfId="534" priority="231">
      <formula>$F89=1</formula>
    </cfRule>
    <cfRule type="expression" dxfId="533" priority="232">
      <formula>$E89=1</formula>
    </cfRule>
    <cfRule type="expression" dxfId="532" priority="233">
      <formula>$D89=1</formula>
    </cfRule>
    <cfRule type="expression" dxfId="531" priority="234">
      <formula>$C89=1</formula>
    </cfRule>
    <cfRule type="expression" dxfId="530" priority="235">
      <formula>$B89=1</formula>
    </cfRule>
  </conditionalFormatting>
  <conditionalFormatting sqref="B93 B95:B104">
    <cfRule type="cellIs" dxfId="529" priority="230" operator="equal">
      <formula>1</formula>
    </cfRule>
  </conditionalFormatting>
  <conditionalFormatting sqref="C93 C95:C104">
    <cfRule type="cellIs" dxfId="528" priority="229" operator="equal">
      <formula>1</formula>
    </cfRule>
  </conditionalFormatting>
  <conditionalFormatting sqref="D93 D95:D104">
    <cfRule type="cellIs" dxfId="527" priority="228" operator="equal">
      <formula>1</formula>
    </cfRule>
  </conditionalFormatting>
  <conditionalFormatting sqref="E93 E95:E104">
    <cfRule type="cellIs" dxfId="526" priority="227" operator="equal">
      <formula>1</formula>
    </cfRule>
  </conditionalFormatting>
  <conditionalFormatting sqref="F93 F95:F104">
    <cfRule type="cellIs" dxfId="525" priority="226" operator="equal">
      <formula>1</formula>
    </cfRule>
  </conditionalFormatting>
  <conditionalFormatting sqref="A93 A95:A104">
    <cfRule type="expression" dxfId="524" priority="221">
      <formula>$F93=1</formula>
    </cfRule>
    <cfRule type="expression" dxfId="523" priority="222">
      <formula>$E93=1</formula>
    </cfRule>
    <cfRule type="expression" dxfId="522" priority="223">
      <formula>$D93=1</formula>
    </cfRule>
    <cfRule type="expression" dxfId="521" priority="224">
      <formula>$C93=1</formula>
    </cfRule>
    <cfRule type="expression" dxfId="520" priority="225">
      <formula>$B93=1</formula>
    </cfRule>
  </conditionalFormatting>
  <conditionalFormatting sqref="B110:B111">
    <cfRule type="cellIs" dxfId="519" priority="210" operator="equal">
      <formula>1</formula>
    </cfRule>
  </conditionalFormatting>
  <conditionalFormatting sqref="C110:C111">
    <cfRule type="cellIs" dxfId="518" priority="209" operator="equal">
      <formula>1</formula>
    </cfRule>
  </conditionalFormatting>
  <conditionalFormatting sqref="D110:D111">
    <cfRule type="cellIs" dxfId="517" priority="208" operator="equal">
      <formula>1</formula>
    </cfRule>
  </conditionalFormatting>
  <conditionalFormatting sqref="E110:E111">
    <cfRule type="cellIs" dxfId="516" priority="207" operator="equal">
      <formula>1</formula>
    </cfRule>
  </conditionalFormatting>
  <conditionalFormatting sqref="F110:F111">
    <cfRule type="cellIs" dxfId="515" priority="206" operator="equal">
      <formula>1</formula>
    </cfRule>
  </conditionalFormatting>
  <conditionalFormatting sqref="A110:A111">
    <cfRule type="expression" dxfId="514" priority="201">
      <formula>$F110=1</formula>
    </cfRule>
    <cfRule type="expression" dxfId="513" priority="202">
      <formula>$E110=1</formula>
    </cfRule>
    <cfRule type="expression" dxfId="512" priority="203">
      <formula>$D110=1</formula>
    </cfRule>
    <cfRule type="expression" dxfId="511" priority="204">
      <formula>$C110=1</formula>
    </cfRule>
    <cfRule type="expression" dxfId="510" priority="205">
      <formula>$B110=1</formula>
    </cfRule>
  </conditionalFormatting>
  <conditionalFormatting sqref="B52">
    <cfRule type="cellIs" dxfId="509" priority="200" operator="equal">
      <formula>1</formula>
    </cfRule>
  </conditionalFormatting>
  <conditionalFormatting sqref="C52">
    <cfRule type="cellIs" dxfId="508" priority="199" operator="equal">
      <formula>1</formula>
    </cfRule>
  </conditionalFormatting>
  <conditionalFormatting sqref="D52">
    <cfRule type="cellIs" dxfId="507" priority="198" operator="equal">
      <formula>1</formula>
    </cfRule>
  </conditionalFormatting>
  <conditionalFormatting sqref="E52">
    <cfRule type="cellIs" dxfId="506" priority="197" operator="equal">
      <formula>1</formula>
    </cfRule>
  </conditionalFormatting>
  <conditionalFormatting sqref="F52">
    <cfRule type="cellIs" dxfId="505" priority="196" operator="equal">
      <formula>1</formula>
    </cfRule>
  </conditionalFormatting>
  <conditionalFormatting sqref="B68">
    <cfRule type="cellIs" dxfId="504" priority="190" operator="equal">
      <formula>1</formula>
    </cfRule>
  </conditionalFormatting>
  <conditionalFormatting sqref="C68">
    <cfRule type="cellIs" dxfId="503" priority="189" operator="equal">
      <formula>1</formula>
    </cfRule>
  </conditionalFormatting>
  <conditionalFormatting sqref="D68">
    <cfRule type="cellIs" dxfId="502" priority="188" operator="equal">
      <formula>1</formula>
    </cfRule>
  </conditionalFormatting>
  <conditionalFormatting sqref="E68">
    <cfRule type="cellIs" dxfId="501" priority="187" operator="equal">
      <formula>1</formula>
    </cfRule>
  </conditionalFormatting>
  <conditionalFormatting sqref="F68">
    <cfRule type="cellIs" dxfId="500" priority="186" operator="equal">
      <formula>1</formula>
    </cfRule>
  </conditionalFormatting>
  <conditionalFormatting sqref="A68">
    <cfRule type="expression" dxfId="499" priority="181">
      <formula>$F68=1</formula>
    </cfRule>
    <cfRule type="expression" dxfId="498" priority="182">
      <formula>$E68=1</formula>
    </cfRule>
    <cfRule type="expression" dxfId="497" priority="183">
      <formula>$D68=1</formula>
    </cfRule>
    <cfRule type="expression" dxfId="496" priority="184">
      <formula>$C68=1</formula>
    </cfRule>
    <cfRule type="expression" dxfId="495" priority="185">
      <formula>$B68=1</formula>
    </cfRule>
  </conditionalFormatting>
  <conditionalFormatting sqref="B81">
    <cfRule type="cellIs" dxfId="494" priority="180" operator="equal">
      <formula>1</formula>
    </cfRule>
  </conditionalFormatting>
  <conditionalFormatting sqref="C81">
    <cfRule type="cellIs" dxfId="493" priority="179" operator="equal">
      <formula>1</formula>
    </cfRule>
  </conditionalFormatting>
  <conditionalFormatting sqref="D81">
    <cfRule type="cellIs" dxfId="492" priority="178" operator="equal">
      <formula>1</formula>
    </cfRule>
  </conditionalFormatting>
  <conditionalFormatting sqref="E81">
    <cfRule type="cellIs" dxfId="491" priority="177" operator="equal">
      <formula>1</formula>
    </cfRule>
  </conditionalFormatting>
  <conditionalFormatting sqref="F81">
    <cfRule type="cellIs" dxfId="490" priority="176" operator="equal">
      <formula>1</formula>
    </cfRule>
  </conditionalFormatting>
  <conditionalFormatting sqref="A81">
    <cfRule type="expression" dxfId="489" priority="171">
      <formula>$F81=1</formula>
    </cfRule>
    <cfRule type="expression" dxfId="488" priority="172">
      <formula>$E81=1</formula>
    </cfRule>
    <cfRule type="expression" dxfId="487" priority="173">
      <formula>$D81=1</formula>
    </cfRule>
    <cfRule type="expression" dxfId="486" priority="174">
      <formula>$C81=1</formula>
    </cfRule>
    <cfRule type="expression" dxfId="485" priority="175">
      <formula>$B81=1</formula>
    </cfRule>
  </conditionalFormatting>
  <conditionalFormatting sqref="B7">
    <cfRule type="cellIs" dxfId="484" priority="170" operator="equal">
      <formula>1</formula>
    </cfRule>
  </conditionalFormatting>
  <conditionalFormatting sqref="C7">
    <cfRule type="cellIs" dxfId="483" priority="169" operator="equal">
      <formula>1</formula>
    </cfRule>
  </conditionalFormatting>
  <conditionalFormatting sqref="D7">
    <cfRule type="cellIs" dxfId="482" priority="168" operator="equal">
      <formula>1</formula>
    </cfRule>
  </conditionalFormatting>
  <conditionalFormatting sqref="E7">
    <cfRule type="cellIs" dxfId="481" priority="167" operator="equal">
      <formula>1</formula>
    </cfRule>
  </conditionalFormatting>
  <conditionalFormatting sqref="F7">
    <cfRule type="cellIs" dxfId="480" priority="166" operator="equal">
      <formula>1</formula>
    </cfRule>
  </conditionalFormatting>
  <conditionalFormatting sqref="A7">
    <cfRule type="expression" dxfId="479" priority="161">
      <formula>$F7=1</formula>
    </cfRule>
    <cfRule type="expression" dxfId="478" priority="162">
      <formula>$E7=1</formula>
    </cfRule>
    <cfRule type="expression" dxfId="477" priority="163">
      <formula>$D7=1</formula>
    </cfRule>
    <cfRule type="expression" dxfId="476" priority="164">
      <formula>$C7=1</formula>
    </cfRule>
    <cfRule type="expression" dxfId="475" priority="165">
      <formula>$B7=1</formula>
    </cfRule>
  </conditionalFormatting>
  <conditionalFormatting sqref="B9">
    <cfRule type="cellIs" dxfId="474" priority="150" operator="equal">
      <formula>1</formula>
    </cfRule>
  </conditionalFormatting>
  <conditionalFormatting sqref="C9">
    <cfRule type="cellIs" dxfId="473" priority="149" operator="equal">
      <formula>1</formula>
    </cfRule>
  </conditionalFormatting>
  <conditionalFormatting sqref="D9">
    <cfRule type="cellIs" dxfId="472" priority="148" operator="equal">
      <formula>1</formula>
    </cfRule>
  </conditionalFormatting>
  <conditionalFormatting sqref="E9">
    <cfRule type="cellIs" dxfId="471" priority="147" operator="equal">
      <formula>1</formula>
    </cfRule>
  </conditionalFormatting>
  <conditionalFormatting sqref="F9">
    <cfRule type="cellIs" dxfId="470" priority="146" operator="equal">
      <formula>1</formula>
    </cfRule>
  </conditionalFormatting>
  <conditionalFormatting sqref="A9">
    <cfRule type="expression" dxfId="469" priority="141">
      <formula>$F9=1</formula>
    </cfRule>
    <cfRule type="expression" dxfId="468" priority="142">
      <formula>$E9=1</formula>
    </cfRule>
    <cfRule type="expression" dxfId="467" priority="143">
      <formula>$D9=1</formula>
    </cfRule>
    <cfRule type="expression" dxfId="466" priority="144">
      <formula>$C9=1</formula>
    </cfRule>
    <cfRule type="expression" dxfId="465" priority="145">
      <formula>$B9=1</formula>
    </cfRule>
  </conditionalFormatting>
  <conditionalFormatting sqref="B10">
    <cfRule type="cellIs" dxfId="464" priority="130" operator="equal">
      <formula>1</formula>
    </cfRule>
  </conditionalFormatting>
  <conditionalFormatting sqref="C10">
    <cfRule type="cellIs" dxfId="463" priority="129" operator="equal">
      <formula>1</formula>
    </cfRule>
  </conditionalFormatting>
  <conditionalFormatting sqref="D10">
    <cfRule type="cellIs" dxfId="462" priority="128" operator="equal">
      <formula>1</formula>
    </cfRule>
  </conditionalFormatting>
  <conditionalFormatting sqref="E10">
    <cfRule type="cellIs" dxfId="461" priority="127" operator="equal">
      <formula>1</formula>
    </cfRule>
  </conditionalFormatting>
  <conditionalFormatting sqref="F10">
    <cfRule type="cellIs" dxfId="460" priority="126" operator="equal">
      <formula>1</formula>
    </cfRule>
  </conditionalFormatting>
  <conditionalFormatting sqref="A10">
    <cfRule type="expression" dxfId="459" priority="121">
      <formula>$F10=1</formula>
    </cfRule>
    <cfRule type="expression" dxfId="458" priority="122">
      <formula>$E10=1</formula>
    </cfRule>
    <cfRule type="expression" dxfId="457" priority="123">
      <formula>$D10=1</formula>
    </cfRule>
    <cfRule type="expression" dxfId="456" priority="124">
      <formula>$C10=1</formula>
    </cfRule>
    <cfRule type="expression" dxfId="455" priority="125">
      <formula>$B10=1</formula>
    </cfRule>
  </conditionalFormatting>
  <conditionalFormatting sqref="B23:B24">
    <cfRule type="cellIs" dxfId="454" priority="120" operator="equal">
      <formula>1</formula>
    </cfRule>
  </conditionalFormatting>
  <conditionalFormatting sqref="C23:C24">
    <cfRule type="cellIs" dxfId="453" priority="119" operator="equal">
      <formula>1</formula>
    </cfRule>
  </conditionalFormatting>
  <conditionalFormatting sqref="D23:D24">
    <cfRule type="cellIs" dxfId="452" priority="118" operator="equal">
      <formula>1</formula>
    </cfRule>
  </conditionalFormatting>
  <conditionalFormatting sqref="E23:E24">
    <cfRule type="cellIs" dxfId="451" priority="117" operator="equal">
      <formula>1</formula>
    </cfRule>
  </conditionalFormatting>
  <conditionalFormatting sqref="F23:F24">
    <cfRule type="cellIs" dxfId="450" priority="116" operator="equal">
      <formula>1</formula>
    </cfRule>
  </conditionalFormatting>
  <conditionalFormatting sqref="A23:A24">
    <cfRule type="expression" dxfId="449" priority="111">
      <formula>$F23=1</formula>
    </cfRule>
    <cfRule type="expression" dxfId="448" priority="112">
      <formula>$E23=1</formula>
    </cfRule>
    <cfRule type="expression" dxfId="447" priority="113">
      <formula>$D23=1</formula>
    </cfRule>
    <cfRule type="expression" dxfId="446" priority="114">
      <formula>$C23=1</formula>
    </cfRule>
    <cfRule type="expression" dxfId="445" priority="115">
      <formula>$B23=1</formula>
    </cfRule>
  </conditionalFormatting>
  <conditionalFormatting sqref="B29">
    <cfRule type="cellIs" dxfId="444" priority="110" operator="equal">
      <formula>1</formula>
    </cfRule>
  </conditionalFormatting>
  <conditionalFormatting sqref="C29">
    <cfRule type="cellIs" dxfId="443" priority="109" operator="equal">
      <formula>1</formula>
    </cfRule>
  </conditionalFormatting>
  <conditionalFormatting sqref="D29">
    <cfRule type="cellIs" dxfId="442" priority="108" operator="equal">
      <formula>1</formula>
    </cfRule>
  </conditionalFormatting>
  <conditionalFormatting sqref="E29">
    <cfRule type="cellIs" dxfId="441" priority="107" operator="equal">
      <formula>1</formula>
    </cfRule>
  </conditionalFormatting>
  <conditionalFormatting sqref="F29">
    <cfRule type="cellIs" dxfId="440" priority="106" operator="equal">
      <formula>1</formula>
    </cfRule>
  </conditionalFormatting>
  <conditionalFormatting sqref="A29">
    <cfRule type="expression" dxfId="439" priority="101">
      <formula>$F29=1</formula>
    </cfRule>
    <cfRule type="expression" dxfId="438" priority="102">
      <formula>$E29=1</formula>
    </cfRule>
    <cfRule type="expression" dxfId="437" priority="103">
      <formula>$D29=1</formula>
    </cfRule>
    <cfRule type="expression" dxfId="436" priority="104">
      <formula>$C29=1</formula>
    </cfRule>
    <cfRule type="expression" dxfId="435" priority="105">
      <formula>$B29=1</formula>
    </cfRule>
  </conditionalFormatting>
  <conditionalFormatting sqref="B32">
    <cfRule type="cellIs" dxfId="434" priority="100" operator="equal">
      <formula>1</formula>
    </cfRule>
  </conditionalFormatting>
  <conditionalFormatting sqref="C32">
    <cfRule type="cellIs" dxfId="433" priority="99" operator="equal">
      <formula>1</formula>
    </cfRule>
  </conditionalFormatting>
  <conditionalFormatting sqref="D32">
    <cfRule type="cellIs" dxfId="432" priority="98" operator="equal">
      <formula>1</formula>
    </cfRule>
  </conditionalFormatting>
  <conditionalFormatting sqref="E32">
    <cfRule type="cellIs" dxfId="431" priority="97" operator="equal">
      <formula>1</formula>
    </cfRule>
  </conditionalFormatting>
  <conditionalFormatting sqref="F32">
    <cfRule type="cellIs" dxfId="430" priority="96" operator="equal">
      <formula>1</formula>
    </cfRule>
  </conditionalFormatting>
  <conditionalFormatting sqref="A32">
    <cfRule type="expression" dxfId="429" priority="91">
      <formula>$F32=1</formula>
    </cfRule>
    <cfRule type="expression" dxfId="428" priority="92">
      <formula>$E32=1</formula>
    </cfRule>
    <cfRule type="expression" dxfId="427" priority="93">
      <formula>$D32=1</formula>
    </cfRule>
    <cfRule type="expression" dxfId="426" priority="94">
      <formula>$C32=1</formula>
    </cfRule>
    <cfRule type="expression" dxfId="425" priority="95">
      <formula>$B32=1</formula>
    </cfRule>
  </conditionalFormatting>
  <conditionalFormatting sqref="B45">
    <cfRule type="cellIs" dxfId="424" priority="90" operator="equal">
      <formula>1</formula>
    </cfRule>
  </conditionalFormatting>
  <conditionalFormatting sqref="C45">
    <cfRule type="cellIs" dxfId="423" priority="89" operator="equal">
      <formula>1</formula>
    </cfRule>
  </conditionalFormatting>
  <conditionalFormatting sqref="D45">
    <cfRule type="cellIs" dxfId="422" priority="88" operator="equal">
      <formula>1</formula>
    </cfRule>
  </conditionalFormatting>
  <conditionalFormatting sqref="E45">
    <cfRule type="cellIs" dxfId="421" priority="87" operator="equal">
      <formula>1</formula>
    </cfRule>
  </conditionalFormatting>
  <conditionalFormatting sqref="F45">
    <cfRule type="cellIs" dxfId="420" priority="86" operator="equal">
      <formula>1</formula>
    </cfRule>
  </conditionalFormatting>
  <conditionalFormatting sqref="A45">
    <cfRule type="expression" dxfId="419" priority="81">
      <formula>$F45=1</formula>
    </cfRule>
    <cfRule type="expression" dxfId="418" priority="82">
      <formula>$E45=1</formula>
    </cfRule>
    <cfRule type="expression" dxfId="417" priority="83">
      <formula>$D45=1</formula>
    </cfRule>
    <cfRule type="expression" dxfId="416" priority="84">
      <formula>$C45=1</formula>
    </cfRule>
    <cfRule type="expression" dxfId="415" priority="85">
      <formula>$B45=1</formula>
    </cfRule>
  </conditionalFormatting>
  <conditionalFormatting sqref="B56">
    <cfRule type="cellIs" dxfId="414" priority="80" operator="equal">
      <formula>1</formula>
    </cfRule>
  </conditionalFormatting>
  <conditionalFormatting sqref="C56">
    <cfRule type="cellIs" dxfId="413" priority="79" operator="equal">
      <formula>1</formula>
    </cfRule>
  </conditionalFormatting>
  <conditionalFormatting sqref="D56">
    <cfRule type="cellIs" dxfId="412" priority="78" operator="equal">
      <formula>1</formula>
    </cfRule>
  </conditionalFormatting>
  <conditionalFormatting sqref="E56">
    <cfRule type="cellIs" dxfId="411" priority="77" operator="equal">
      <formula>1</formula>
    </cfRule>
  </conditionalFormatting>
  <conditionalFormatting sqref="F56">
    <cfRule type="cellIs" dxfId="410" priority="76" operator="equal">
      <formula>1</formula>
    </cfRule>
  </conditionalFormatting>
  <conditionalFormatting sqref="A56">
    <cfRule type="expression" dxfId="409" priority="71">
      <formula>$F56=1</formula>
    </cfRule>
    <cfRule type="expression" dxfId="408" priority="72">
      <formula>$E56=1</formula>
    </cfRule>
    <cfRule type="expression" dxfId="407" priority="73">
      <formula>$D56=1</formula>
    </cfRule>
    <cfRule type="expression" dxfId="406" priority="74">
      <formula>$C56=1</formula>
    </cfRule>
    <cfRule type="expression" dxfId="405" priority="75">
      <formula>$B56=1</formula>
    </cfRule>
  </conditionalFormatting>
  <conditionalFormatting sqref="B58">
    <cfRule type="cellIs" dxfId="404" priority="70" operator="equal">
      <formula>1</formula>
    </cfRule>
  </conditionalFormatting>
  <conditionalFormatting sqref="C58">
    <cfRule type="cellIs" dxfId="403" priority="69" operator="equal">
      <formula>1</formula>
    </cfRule>
  </conditionalFormatting>
  <conditionalFormatting sqref="D58">
    <cfRule type="cellIs" dxfId="402" priority="68" operator="equal">
      <formula>1</formula>
    </cfRule>
  </conditionalFormatting>
  <conditionalFormatting sqref="E58">
    <cfRule type="cellIs" dxfId="401" priority="67" operator="equal">
      <formula>1</formula>
    </cfRule>
  </conditionalFormatting>
  <conditionalFormatting sqref="F58">
    <cfRule type="cellIs" dxfId="400" priority="66" operator="equal">
      <formula>1</formula>
    </cfRule>
  </conditionalFormatting>
  <conditionalFormatting sqref="A58">
    <cfRule type="expression" dxfId="399" priority="61">
      <formula>$F58=1</formula>
    </cfRule>
    <cfRule type="expression" dxfId="398" priority="62">
      <formula>$E58=1</formula>
    </cfRule>
    <cfRule type="expression" dxfId="397" priority="63">
      <formula>$D58=1</formula>
    </cfRule>
    <cfRule type="expression" dxfId="396" priority="64">
      <formula>$C58=1</formula>
    </cfRule>
    <cfRule type="expression" dxfId="395" priority="65">
      <formula>$B58=1</formula>
    </cfRule>
  </conditionalFormatting>
  <conditionalFormatting sqref="B63">
    <cfRule type="cellIs" dxfId="394" priority="60" operator="equal">
      <formula>1</formula>
    </cfRule>
  </conditionalFormatting>
  <conditionalFormatting sqref="C63">
    <cfRule type="cellIs" dxfId="393" priority="59" operator="equal">
      <formula>1</formula>
    </cfRule>
  </conditionalFormatting>
  <conditionalFormatting sqref="D63">
    <cfRule type="cellIs" dxfId="392" priority="58" operator="equal">
      <formula>1</formula>
    </cfRule>
  </conditionalFormatting>
  <conditionalFormatting sqref="E63">
    <cfRule type="cellIs" dxfId="391" priority="57" operator="equal">
      <formula>1</formula>
    </cfRule>
  </conditionalFormatting>
  <conditionalFormatting sqref="F63">
    <cfRule type="cellIs" dxfId="390" priority="56" operator="equal">
      <formula>1</formula>
    </cfRule>
  </conditionalFormatting>
  <conditionalFormatting sqref="A63">
    <cfRule type="expression" dxfId="389" priority="51">
      <formula>$F63=1</formula>
    </cfRule>
    <cfRule type="expression" dxfId="388" priority="52">
      <formula>$E63=1</formula>
    </cfRule>
    <cfRule type="expression" dxfId="387" priority="53">
      <formula>$D63=1</formula>
    </cfRule>
    <cfRule type="expression" dxfId="386" priority="54">
      <formula>$C63=1</formula>
    </cfRule>
    <cfRule type="expression" dxfId="385" priority="55">
      <formula>$B63=1</formula>
    </cfRule>
  </conditionalFormatting>
  <conditionalFormatting sqref="B69">
    <cfRule type="cellIs" dxfId="384" priority="50" operator="equal">
      <formula>1</formula>
    </cfRule>
  </conditionalFormatting>
  <conditionalFormatting sqref="C69">
    <cfRule type="cellIs" dxfId="383" priority="49" operator="equal">
      <formula>1</formula>
    </cfRule>
  </conditionalFormatting>
  <conditionalFormatting sqref="D69">
    <cfRule type="cellIs" dxfId="382" priority="48" operator="equal">
      <formula>1</formula>
    </cfRule>
  </conditionalFormatting>
  <conditionalFormatting sqref="E69">
    <cfRule type="cellIs" dxfId="381" priority="47" operator="equal">
      <formula>1</formula>
    </cfRule>
  </conditionalFormatting>
  <conditionalFormatting sqref="F69">
    <cfRule type="cellIs" dxfId="380" priority="46" operator="equal">
      <formula>1</formula>
    </cfRule>
  </conditionalFormatting>
  <conditionalFormatting sqref="A69">
    <cfRule type="expression" dxfId="379" priority="41">
      <formula>$F69=1</formula>
    </cfRule>
    <cfRule type="expression" dxfId="378" priority="42">
      <formula>$E69=1</formula>
    </cfRule>
    <cfRule type="expression" dxfId="377" priority="43">
      <formula>$D69=1</formula>
    </cfRule>
    <cfRule type="expression" dxfId="376" priority="44">
      <formula>$C69=1</formula>
    </cfRule>
    <cfRule type="expression" dxfId="375" priority="45">
      <formula>$B69=1</formula>
    </cfRule>
  </conditionalFormatting>
  <conditionalFormatting sqref="B90">
    <cfRule type="cellIs" dxfId="374" priority="40" operator="equal">
      <formula>1</formula>
    </cfRule>
  </conditionalFormatting>
  <conditionalFormatting sqref="C90">
    <cfRule type="cellIs" dxfId="373" priority="39" operator="equal">
      <formula>1</formula>
    </cfRule>
  </conditionalFormatting>
  <conditionalFormatting sqref="D90">
    <cfRule type="cellIs" dxfId="372" priority="38" operator="equal">
      <formula>1</formula>
    </cfRule>
  </conditionalFormatting>
  <conditionalFormatting sqref="E90">
    <cfRule type="cellIs" dxfId="371" priority="37" operator="equal">
      <formula>1</formula>
    </cfRule>
  </conditionalFormatting>
  <conditionalFormatting sqref="F90">
    <cfRule type="cellIs" dxfId="370" priority="36" operator="equal">
      <formula>1</formula>
    </cfRule>
  </conditionalFormatting>
  <conditionalFormatting sqref="A90">
    <cfRule type="expression" dxfId="369" priority="31">
      <formula>$F90=1</formula>
    </cfRule>
    <cfRule type="expression" dxfId="368" priority="32">
      <formula>$E90=1</formula>
    </cfRule>
    <cfRule type="expression" dxfId="367" priority="33">
      <formula>$D90=1</formula>
    </cfRule>
    <cfRule type="expression" dxfId="366" priority="34">
      <formula>$C90=1</formula>
    </cfRule>
    <cfRule type="expression" dxfId="365" priority="35">
      <formula>$B90=1</formula>
    </cfRule>
  </conditionalFormatting>
  <conditionalFormatting sqref="B94">
    <cfRule type="cellIs" dxfId="364" priority="30" operator="equal">
      <formula>1</formula>
    </cfRule>
  </conditionalFormatting>
  <conditionalFormatting sqref="C94">
    <cfRule type="cellIs" dxfId="363" priority="29" operator="equal">
      <formula>1</formula>
    </cfRule>
  </conditionalFormatting>
  <conditionalFormatting sqref="D94">
    <cfRule type="cellIs" dxfId="362" priority="28" operator="equal">
      <formula>1</formula>
    </cfRule>
  </conditionalFormatting>
  <conditionalFormatting sqref="E94">
    <cfRule type="cellIs" dxfId="361" priority="27" operator="equal">
      <formula>1</formula>
    </cfRule>
  </conditionalFormatting>
  <conditionalFormatting sqref="F94">
    <cfRule type="cellIs" dxfId="360" priority="26" operator="equal">
      <formula>1</formula>
    </cfRule>
  </conditionalFormatting>
  <conditionalFormatting sqref="A94">
    <cfRule type="expression" dxfId="359" priority="21">
      <formula>$F94=1</formula>
    </cfRule>
    <cfRule type="expression" dxfId="358" priority="22">
      <formula>$E94=1</formula>
    </cfRule>
    <cfRule type="expression" dxfId="357" priority="23">
      <formula>$D94=1</formula>
    </cfRule>
    <cfRule type="expression" dxfId="356" priority="24">
      <formula>$C94=1</formula>
    </cfRule>
    <cfRule type="expression" dxfId="355" priority="25">
      <formula>$B94=1</formula>
    </cfRule>
  </conditionalFormatting>
  <conditionalFormatting sqref="B105">
    <cfRule type="cellIs" dxfId="354" priority="20" operator="equal">
      <formula>1</formula>
    </cfRule>
  </conditionalFormatting>
  <conditionalFormatting sqref="C105">
    <cfRule type="cellIs" dxfId="353" priority="19" operator="equal">
      <formula>1</formula>
    </cfRule>
  </conditionalFormatting>
  <conditionalFormatting sqref="D105">
    <cfRule type="cellIs" dxfId="352" priority="18" operator="equal">
      <formula>1</formula>
    </cfRule>
  </conditionalFormatting>
  <conditionalFormatting sqref="E105">
    <cfRule type="cellIs" dxfId="351" priority="17" operator="equal">
      <formula>1</formula>
    </cfRule>
  </conditionalFormatting>
  <conditionalFormatting sqref="F105">
    <cfRule type="cellIs" dxfId="350" priority="16" operator="equal">
      <formula>1</formula>
    </cfRule>
  </conditionalFormatting>
  <conditionalFormatting sqref="A105">
    <cfRule type="expression" dxfId="349" priority="11">
      <formula>$F105=1</formula>
    </cfRule>
    <cfRule type="expression" dxfId="348" priority="12">
      <formula>$E105=1</formula>
    </cfRule>
    <cfRule type="expression" dxfId="347" priority="13">
      <formula>$D105=1</formula>
    </cfRule>
    <cfRule type="expression" dxfId="346" priority="14">
      <formula>$C105=1</formula>
    </cfRule>
    <cfRule type="expression" dxfId="345" priority="15">
      <formula>$B105=1</formula>
    </cfRule>
  </conditionalFormatting>
  <conditionalFormatting sqref="B106">
    <cfRule type="cellIs" dxfId="344" priority="10" operator="equal">
      <formula>1</formula>
    </cfRule>
  </conditionalFormatting>
  <conditionalFormatting sqref="C106">
    <cfRule type="cellIs" dxfId="343" priority="9" operator="equal">
      <formula>1</formula>
    </cfRule>
  </conditionalFormatting>
  <conditionalFormatting sqref="D106">
    <cfRule type="cellIs" dxfId="342" priority="8" operator="equal">
      <formula>1</formula>
    </cfRule>
  </conditionalFormatting>
  <conditionalFormatting sqref="E106">
    <cfRule type="cellIs" dxfId="341" priority="7" operator="equal">
      <formula>1</formula>
    </cfRule>
  </conditionalFormatting>
  <conditionalFormatting sqref="F106">
    <cfRule type="cellIs" dxfId="340" priority="6" operator="equal">
      <formula>1</formula>
    </cfRule>
  </conditionalFormatting>
  <conditionalFormatting sqref="A106">
    <cfRule type="expression" dxfId="339" priority="1">
      <formula>$F106=1</formula>
    </cfRule>
    <cfRule type="expression" dxfId="338" priority="2">
      <formula>$E106=1</formula>
    </cfRule>
    <cfRule type="expression" dxfId="337" priority="3">
      <formula>$D106=1</formula>
    </cfRule>
    <cfRule type="expression" dxfId="336" priority="4">
      <formula>$C106=1</formula>
    </cfRule>
    <cfRule type="expression" dxfId="335" priority="5">
      <formula>$B106=1</formula>
    </cfRule>
  </conditionalFormatting>
  <pageMargins left="0.70866141732283472" right="0.70866141732283472" top="0.74803149606299213" bottom="0.74803149606299213" header="0.31496062992125984" footer="0.31496062992125984"/>
  <pageSetup paperSize="8" scale="78" fitToWidth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applyStyles="1" summaryBelow="0"/>
    <pageSetUpPr fitToPage="1"/>
  </sheetPr>
  <dimension ref="A1:AV114"/>
  <sheetViews>
    <sheetView zoomScale="110" zoomScaleNormal="110" zoomScalePageLayoutView="125" workbookViewId="0">
      <pane xSplit="1" ySplit="1" topLeftCell="C2" activePane="bottomRight" state="frozen"/>
      <selection activeCell="B2" sqref="B2"/>
      <selection pane="topRight" activeCell="B2" sqref="B2"/>
      <selection pane="bottomLeft" activeCell="B2" sqref="B2"/>
      <selection pane="bottomRight" activeCell="I31" sqref="I31"/>
    </sheetView>
  </sheetViews>
  <sheetFormatPr baseColWidth="10" defaultColWidth="10.7109375" defaultRowHeight="12" x14ac:dyDescent="0.25"/>
  <cols>
    <col min="1" max="1" width="26" style="1" customWidth="1"/>
    <col min="2" max="2" width="9" style="1" customWidth="1"/>
    <col min="3" max="3" width="8.85546875" style="1" customWidth="1"/>
    <col min="4" max="4" width="9.5703125" style="1" customWidth="1"/>
    <col min="5" max="6" width="9" style="1" customWidth="1"/>
    <col min="7" max="7" width="12" style="1" customWidth="1"/>
    <col min="8" max="8" width="22.85546875" style="1" bestFit="1" customWidth="1"/>
    <col min="9" max="9" width="20.28515625" style="1" bestFit="1" customWidth="1"/>
    <col min="10" max="10" width="17.5703125" style="1" bestFit="1" customWidth="1"/>
    <col min="11" max="11" width="25.7109375" style="1" bestFit="1" customWidth="1"/>
    <col min="12" max="12" width="23.5703125" style="1" bestFit="1" customWidth="1"/>
    <col min="13" max="14" width="25" style="1" customWidth="1"/>
    <col min="15" max="16384" width="10.7109375" style="1"/>
  </cols>
  <sheetData>
    <row r="1" spans="1:48" ht="36" customHeight="1" thickTop="1" thickBot="1" x14ac:dyDescent="0.3">
      <c r="A1" s="318" t="s">
        <v>117</v>
      </c>
      <c r="B1" s="143" t="s">
        <v>16</v>
      </c>
      <c r="C1" s="18" t="s">
        <v>99</v>
      </c>
      <c r="D1" s="83" t="s">
        <v>57</v>
      </c>
      <c r="E1" s="20" t="s">
        <v>106</v>
      </c>
      <c r="F1" s="17" t="s">
        <v>143</v>
      </c>
      <c r="G1" s="319" t="s">
        <v>1</v>
      </c>
      <c r="H1" s="319" t="s">
        <v>0</v>
      </c>
      <c r="I1" s="319" t="s">
        <v>115</v>
      </c>
      <c r="J1" s="319" t="s">
        <v>116</v>
      </c>
      <c r="K1" s="319" t="s">
        <v>170</v>
      </c>
      <c r="L1" s="319" t="s">
        <v>162</v>
      </c>
      <c r="M1" s="329" t="s">
        <v>126</v>
      </c>
      <c r="N1" s="3" t="s">
        <v>289</v>
      </c>
    </row>
    <row r="2" spans="1:48" ht="12.75" thickTop="1" x14ac:dyDescent="0.25">
      <c r="A2" s="339" t="s">
        <v>128</v>
      </c>
      <c r="B2" s="351" t="str">
        <f>IF(Tableau1[[#This Row],[NBR]]&lt;&gt;"",Tableau1[[#This Row],[NBR]],"")</f>
        <v/>
      </c>
      <c r="C2" s="352">
        <f>IF(Tableau1[[#This Row],[GJU]]&lt;&gt;"",Tableau1[[#This Row],[GJU]],"")</f>
        <v>1</v>
      </c>
      <c r="D2" s="352" t="str">
        <f>IF(Tableau1[[#This Row],[WMA]]&lt;&gt;"",Tableau1[[#This Row],[WMA]],"")</f>
        <v/>
      </c>
      <c r="E2" s="352" t="str">
        <f>IF(Tableau1[[#This Row],[ACD]]&lt;&gt;"",Tableau1[[#This Row],[ACD]],"")</f>
        <v/>
      </c>
      <c r="F2" s="353" t="str">
        <f>IF(Tableau1[[#This Row],[KAB]]&lt;&gt;"",Tableau1[[#This Row],[KAB]],"")</f>
        <v/>
      </c>
      <c r="G2" s="350">
        <f>IF(Tableau1[[#This Row],[Affaires]]&lt;&gt;"",Tableau1[[#This Row],[Affaires]],"")</f>
        <v>1807044</v>
      </c>
      <c r="H2" s="331" t="str">
        <f>IF(Tableau1[[#This Row],[Clients]]&lt;&gt;"",Tableau1[[#This Row],[Clients]],"")</f>
        <v/>
      </c>
      <c r="I2" s="332">
        <v>43396</v>
      </c>
      <c r="J2" s="332">
        <v>43585</v>
      </c>
      <c r="K2" s="331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1</v>
      </c>
      <c r="L2" s="331"/>
      <c r="M2" s="115" t="s">
        <v>261</v>
      </c>
      <c r="N2" s="441"/>
    </row>
    <row r="3" spans="1:48" x14ac:dyDescent="0.25">
      <c r="A3" s="340" t="s">
        <v>79</v>
      </c>
      <c r="B3" s="11">
        <f>IF(Tableau1[[#This Row],[NBR]]&lt;&gt;"",Tableau1[[#This Row],[NBR]],"")</f>
        <v>1</v>
      </c>
      <c r="C3" s="7" t="str">
        <f>IF(Tableau1[[#This Row],[GJU]]&lt;&gt;"",Tableau1[[#This Row],[GJU]],"")</f>
        <v/>
      </c>
      <c r="D3" s="7" t="str">
        <f>IF(Tableau1[[#This Row],[WMA]]&lt;&gt;"",Tableau1[[#This Row],[WMA]],"")</f>
        <v/>
      </c>
      <c r="E3" s="7" t="str">
        <f>IF(Tableau1[[#This Row],[ACD]]&lt;&gt;"",Tableau1[[#This Row],[ACD]],"")</f>
        <v/>
      </c>
      <c r="F3" s="14" t="str">
        <f>IF(Tableau1[[#This Row],[KAB]]&lt;&gt;"",Tableau1[[#This Row],[KAB]],"")</f>
        <v/>
      </c>
      <c r="G3" s="322">
        <f>IF(Tableau1[[#This Row],[Affaires]]&lt;&gt;"",Tableau1[[#This Row],[Affaires]],"")</f>
        <v>1805042</v>
      </c>
      <c r="H3" s="6" t="str">
        <f>IF(Tableau1[[#This Row],[Clients]]&lt;&gt;"",Tableau1[[#This Row],[Clients]],"")</f>
        <v/>
      </c>
      <c r="I3" s="158">
        <v>43255</v>
      </c>
      <c r="J3" s="158">
        <v>43646</v>
      </c>
      <c r="K3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3" s="6"/>
      <c r="M3" s="115"/>
      <c r="N3" s="73"/>
    </row>
    <row r="4" spans="1:48" x14ac:dyDescent="0.25">
      <c r="A4" s="340" t="s">
        <v>37</v>
      </c>
      <c r="B4" s="11" t="str">
        <f>IF(Tableau1[[#This Row],[NBR]]&lt;&gt;"",Tableau1[[#This Row],[NBR]],"")</f>
        <v/>
      </c>
      <c r="C4" s="7">
        <f>IF(Tableau1[[#This Row],[GJU]]&lt;&gt;"",Tableau1[[#This Row],[GJU]],"")</f>
        <v>1</v>
      </c>
      <c r="D4" s="7" t="str">
        <f>IF(Tableau1[[#This Row],[WMA]]&lt;&gt;"",Tableau1[[#This Row],[WMA]],"")</f>
        <v/>
      </c>
      <c r="E4" s="7" t="str">
        <f>IF(Tableau1[[#This Row],[ACD]]&lt;&gt;"",Tableau1[[#This Row],[ACD]],"")</f>
        <v/>
      </c>
      <c r="F4" s="14" t="str">
        <f>IF(Tableau1[[#This Row],[KAB]]&lt;&gt;"",Tableau1[[#This Row],[KAB]],"")</f>
        <v/>
      </c>
      <c r="G4" s="322">
        <f>IF(Tableau1[[#This Row],[Affaires]]&lt;&gt;"",Tableau1[[#This Row],[Affaires]],"")</f>
        <v>1605013</v>
      </c>
      <c r="H4" s="6" t="str">
        <f>IF(Tableau1[[#This Row],[Clients]]&lt;&gt;"",Tableau1[[#This Row],[Clients]],"")</f>
        <v/>
      </c>
      <c r="I4" s="16">
        <v>43466</v>
      </c>
      <c r="J4" s="16">
        <v>43769</v>
      </c>
      <c r="K4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4" s="7"/>
      <c r="M4" s="115"/>
      <c r="N4" s="73"/>
    </row>
    <row r="5" spans="1:48" x14ac:dyDescent="0.25">
      <c r="A5" s="341" t="s">
        <v>96</v>
      </c>
      <c r="B5" s="430" t="str">
        <f>IF(Tableau1[[#This Row],[NBR]]&lt;&gt;"",Tableau1[[#This Row],[NBR]],"")</f>
        <v/>
      </c>
      <c r="C5" s="431" t="str">
        <f>IF(Tableau1[[#This Row],[GJU]]&lt;&gt;"",Tableau1[[#This Row],[GJU]],"")</f>
        <v/>
      </c>
      <c r="D5" s="431">
        <f>IF(Tableau1[[#This Row],[WMA]]&lt;&gt;"",Tableau1[[#This Row],[WMA]],"")</f>
        <v>1</v>
      </c>
      <c r="E5" s="431" t="str">
        <f>IF(Tableau1[[#This Row],[ACD]]&lt;&gt;"",Tableau1[[#This Row],[ACD]],"")</f>
        <v/>
      </c>
      <c r="F5" s="432" t="str">
        <f>IF(Tableau1[[#This Row],[KAB]]&lt;&gt;"",Tableau1[[#This Row],[KAB]],"")</f>
        <v/>
      </c>
      <c r="G5" s="322">
        <f>IF(Tableau1[[#This Row],[Affaires]]&lt;&gt;"",Tableau1[[#This Row],[Affaires]],"")</f>
        <v>1810006</v>
      </c>
      <c r="H5" s="6" t="str">
        <f>IF(Tableau1[[#This Row],[Clients]]&lt;&gt;"",Tableau1[[#This Row],[Clients]],"")</f>
        <v/>
      </c>
      <c r="I5" s="16"/>
      <c r="J5" s="158"/>
      <c r="K5" s="7" t="str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/>
      </c>
      <c r="L5" s="7"/>
      <c r="M5" s="436" t="s">
        <v>257</v>
      </c>
      <c r="N5" s="438" t="s">
        <v>288</v>
      </c>
    </row>
    <row r="6" spans="1:48" x14ac:dyDescent="0.25">
      <c r="A6" s="340" t="s">
        <v>155</v>
      </c>
      <c r="B6" s="11" t="str">
        <f>IF(Tableau1[[#This Row],[NBR]]&lt;&gt;"",Tableau1[[#This Row],[NBR]],"")</f>
        <v/>
      </c>
      <c r="C6" s="7">
        <f>IF(Tableau1[[#This Row],[GJU]]&lt;&gt;"",Tableau1[[#This Row],[GJU]],"")</f>
        <v>1</v>
      </c>
      <c r="D6" s="7" t="str">
        <f>IF(Tableau1[[#This Row],[WMA]]&lt;&gt;"",Tableau1[[#This Row],[WMA]],"")</f>
        <v/>
      </c>
      <c r="E6" s="7" t="str">
        <f>IF(Tableau1[[#This Row],[ACD]]&lt;&gt;"",Tableau1[[#This Row],[ACD]],"")</f>
        <v/>
      </c>
      <c r="F6" s="14" t="str">
        <f>IF(Tableau1[[#This Row],[KAB]]&lt;&gt;"",Tableau1[[#This Row],[KAB]],"")</f>
        <v/>
      </c>
      <c r="G6" s="322">
        <f>IF(Tableau1[[#This Row],[Affaires]]&lt;&gt;"",Tableau1[[#This Row],[Affaires]],"")</f>
        <v>1812005</v>
      </c>
      <c r="H6" s="6" t="str">
        <f>IF(Tableau1[[#This Row],[Clients]]&lt;&gt;"",Tableau1[[#This Row],[Clients]],"")</f>
        <v/>
      </c>
      <c r="I6" s="158">
        <v>43472</v>
      </c>
      <c r="J6" s="158" t="s">
        <v>168</v>
      </c>
      <c r="K6" s="7" t="e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#VALUE!</v>
      </c>
      <c r="L6" s="7"/>
      <c r="M6" s="115" t="s">
        <v>238</v>
      </c>
      <c r="N6" s="73"/>
    </row>
    <row r="7" spans="1:48" x14ac:dyDescent="0.25">
      <c r="A7" s="341" t="s">
        <v>59</v>
      </c>
      <c r="B7" s="434" t="str">
        <f>IF(Tableau1[[#This Row],[NBR]]&lt;&gt;"",Tableau1[[#This Row],[NBR]],"")</f>
        <v/>
      </c>
      <c r="C7" s="433" t="str">
        <f>IF(Tableau1[[#This Row],[GJU]]&lt;&gt;"",Tableau1[[#This Row],[GJU]],"")</f>
        <v/>
      </c>
      <c r="D7" s="433">
        <f>IF(Tableau1[[#This Row],[WMA]]&lt;&gt;"",Tableau1[[#This Row],[WMA]],"")</f>
        <v>1</v>
      </c>
      <c r="E7" s="433" t="str">
        <f>IF(Tableau1[[#This Row],[ACD]]&lt;&gt;"",Tableau1[[#This Row],[ACD]],"")</f>
        <v/>
      </c>
      <c r="F7" s="435" t="str">
        <f>IF(Tableau1[[#This Row],[KAB]]&lt;&gt;"",Tableau1[[#This Row],[KAB]],"")</f>
        <v/>
      </c>
      <c r="G7" s="322">
        <f>IF(Tableau1[[#This Row],[Affaires]]&lt;&gt;"",Tableau1[[#This Row],[Affaires]],"")</f>
        <v>1711061</v>
      </c>
      <c r="H7" s="6" t="str">
        <f>IF(Tableau1[[#This Row],[Clients]]&lt;&gt;"",Tableau1[[#This Row],[Clients]],"")</f>
        <v/>
      </c>
      <c r="I7" s="158"/>
      <c r="J7" s="158"/>
      <c r="K7" s="7" t="str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/>
      </c>
      <c r="L7" s="7"/>
      <c r="M7" s="436" t="s">
        <v>257</v>
      </c>
      <c r="N7" s="438" t="s">
        <v>251</v>
      </c>
    </row>
    <row r="8" spans="1:48" x14ac:dyDescent="0.25">
      <c r="A8" s="340" t="s">
        <v>166</v>
      </c>
      <c r="B8" s="11">
        <f>IF(Tableau1[[#This Row],[NBR]]&lt;&gt;"",Tableau1[[#This Row],[NBR]],"")</f>
        <v>1</v>
      </c>
      <c r="C8" s="7" t="str">
        <f>IF(Tableau1[[#This Row],[GJU]]&lt;&gt;"",Tableau1[[#This Row],[GJU]],"")</f>
        <v/>
      </c>
      <c r="D8" s="7" t="str">
        <f>IF(Tableau1[[#This Row],[WMA]]&lt;&gt;"",Tableau1[[#This Row],[WMA]],"")</f>
        <v/>
      </c>
      <c r="E8" s="7" t="str">
        <f>IF(Tableau1[[#This Row],[ACD]]&lt;&gt;"",Tableau1[[#This Row],[ACD]],"")</f>
        <v/>
      </c>
      <c r="F8" s="14" t="str">
        <f>IF(Tableau1[[#This Row],[KAB]]&lt;&gt;"",Tableau1[[#This Row],[KAB]],"")</f>
        <v/>
      </c>
      <c r="G8" s="322">
        <f>IF(Tableau1[[#This Row],[Affaires]]&lt;&gt;"",Tableau1[[#This Row],[Affaires]],"")</f>
        <v>1812002</v>
      </c>
      <c r="H8" s="6" t="str">
        <f>IF(Tableau1[[#This Row],[Clients]]&lt;&gt;"",Tableau1[[#This Row],[Clients]],"")</f>
        <v/>
      </c>
      <c r="I8" s="158">
        <v>43449</v>
      </c>
      <c r="J8" s="158">
        <v>43676</v>
      </c>
      <c r="K8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8" s="330"/>
      <c r="M8" s="115"/>
      <c r="N8" s="73"/>
      <c r="O8" s="162"/>
      <c r="P8" s="162"/>
      <c r="Q8" s="162"/>
      <c r="R8" s="162"/>
      <c r="S8" s="162"/>
      <c r="T8" s="162"/>
      <c r="U8" s="162"/>
      <c r="V8" s="162"/>
      <c r="W8" s="162"/>
      <c r="X8" s="162"/>
      <c r="Y8" s="162"/>
      <c r="Z8" s="162"/>
      <c r="AA8" s="162"/>
      <c r="AB8" s="162"/>
      <c r="AC8" s="162"/>
      <c r="AD8" s="162"/>
      <c r="AE8" s="162"/>
      <c r="AF8" s="162"/>
      <c r="AG8" s="162"/>
      <c r="AH8" s="162"/>
      <c r="AI8" s="162"/>
      <c r="AJ8" s="162"/>
      <c r="AK8" s="162"/>
      <c r="AL8" s="162"/>
      <c r="AM8" s="162"/>
      <c r="AN8" s="162"/>
      <c r="AO8" s="162"/>
      <c r="AP8" s="162"/>
      <c r="AQ8" s="162"/>
      <c r="AR8" s="162"/>
      <c r="AS8" s="162"/>
      <c r="AT8" s="162"/>
      <c r="AU8" s="162"/>
      <c r="AV8" s="162"/>
    </row>
    <row r="9" spans="1:48" x14ac:dyDescent="0.25">
      <c r="A9" s="340" t="s">
        <v>60</v>
      </c>
      <c r="B9" s="11" t="str">
        <f>IF(Tableau1[[#This Row],[NBR]]&lt;&gt;"",Tableau1[[#This Row],[NBR]],"")</f>
        <v/>
      </c>
      <c r="C9" s="7" t="str">
        <f>IF(Tableau1[[#This Row],[GJU]]&lt;&gt;"",Tableau1[[#This Row],[GJU]],"")</f>
        <v/>
      </c>
      <c r="D9" s="7">
        <f>IF(Tableau1[[#This Row],[WMA]]&lt;&gt;"",Tableau1[[#This Row],[WMA]],"")</f>
        <v>1</v>
      </c>
      <c r="E9" s="7" t="str">
        <f>IF(Tableau1[[#This Row],[ACD]]&lt;&gt;"",Tableau1[[#This Row],[ACD]],"")</f>
        <v/>
      </c>
      <c r="F9" s="14" t="str">
        <f>IF(Tableau1[[#This Row],[KAB]]&lt;&gt;"",Tableau1[[#This Row],[KAB]],"")</f>
        <v/>
      </c>
      <c r="G9" s="322">
        <f>IF(Tableau1[[#This Row],[Affaires]]&lt;&gt;"",Tableau1[[#This Row],[Affaires]],"")</f>
        <v>1711016</v>
      </c>
      <c r="H9" s="6" t="str">
        <f>IF(Tableau1[[#This Row],[Clients]]&lt;&gt;"",Tableau1[[#This Row],[Clients]],"")</f>
        <v/>
      </c>
      <c r="I9" s="158">
        <v>43087</v>
      </c>
      <c r="J9" s="158">
        <v>43646</v>
      </c>
      <c r="K9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9" s="7"/>
      <c r="M9" s="115"/>
      <c r="N9" s="73"/>
    </row>
    <row r="10" spans="1:48" x14ac:dyDescent="0.25">
      <c r="A10" s="340" t="s">
        <v>74</v>
      </c>
      <c r="B10" s="206" t="str">
        <f>IF(Tableau1[[#This Row],[NBR]]&lt;&gt;"",Tableau1[[#This Row],[NBR]],"")</f>
        <v/>
      </c>
      <c r="C10" s="193" t="str">
        <f>IF(Tableau1[[#This Row],[GJU]]&lt;&gt;"",Tableau1[[#This Row],[GJU]],"")</f>
        <v/>
      </c>
      <c r="D10" s="193">
        <f>IF(Tableau1[[#This Row],[WMA]]&lt;&gt;"",Tableau1[[#This Row],[WMA]],"")</f>
        <v>1</v>
      </c>
      <c r="E10" s="193" t="str">
        <f>IF(Tableau1[[#This Row],[ACD]]&lt;&gt;"",Tableau1[[#This Row],[ACD]],"")</f>
        <v/>
      </c>
      <c r="F10" s="207" t="str">
        <f>IF(Tableau1[[#This Row],[KAB]]&lt;&gt;"",Tableau1[[#This Row],[KAB]],"")</f>
        <v/>
      </c>
      <c r="G10" s="322">
        <f>IF(Tableau1[[#This Row],[Affaires]]&lt;&gt;"",Tableau1[[#This Row],[Affaires]],"")</f>
        <v>1803042</v>
      </c>
      <c r="H10" s="6" t="str">
        <f>IF(Tableau1[[#This Row],[Clients]]&lt;&gt;"",Tableau1[[#This Row],[Clients]],"")</f>
        <v/>
      </c>
      <c r="I10" s="158">
        <v>43194</v>
      </c>
      <c r="J10" s="158">
        <v>43604</v>
      </c>
      <c r="K10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0" s="7"/>
      <c r="M10" s="115"/>
      <c r="N10" s="73" t="s">
        <v>263</v>
      </c>
    </row>
    <row r="11" spans="1:48" x14ac:dyDescent="0.25">
      <c r="A11" s="340" t="s">
        <v>42</v>
      </c>
      <c r="B11" s="11" t="str">
        <f>IF(Tableau1[[#This Row],[NBR]]&lt;&gt;"",Tableau1[[#This Row],[NBR]],"")</f>
        <v/>
      </c>
      <c r="C11" s="7">
        <f>IF(Tableau1[[#This Row],[GJU]]&lt;&gt;"",Tableau1[[#This Row],[GJU]],"")</f>
        <v>1</v>
      </c>
      <c r="D11" s="7" t="str">
        <f>IF(Tableau1[[#This Row],[WMA]]&lt;&gt;"",Tableau1[[#This Row],[WMA]],"")</f>
        <v/>
      </c>
      <c r="E11" s="7" t="str">
        <f>IF(Tableau1[[#This Row],[ACD]]&lt;&gt;"",Tableau1[[#This Row],[ACD]],"")</f>
        <v/>
      </c>
      <c r="F11" s="14" t="str">
        <f>IF(Tableau1[[#This Row],[KAB]]&lt;&gt;"",Tableau1[[#This Row],[KAB]],"")</f>
        <v/>
      </c>
      <c r="G11" s="322">
        <f>IF(Tableau1[[#This Row],[Affaires]]&lt;&gt;"",Tableau1[[#This Row],[Affaires]],"")</f>
        <v>1612005</v>
      </c>
      <c r="H11" s="6" t="str">
        <f>IF(Tableau1[[#This Row],[Clients]]&lt;&gt;"",Tableau1[[#This Row],[Clients]],"")</f>
        <v/>
      </c>
      <c r="I11" s="158">
        <v>43466</v>
      </c>
      <c r="J11" s="158">
        <v>43555</v>
      </c>
      <c r="K11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11" s="6"/>
      <c r="M11" s="115" t="s">
        <v>284</v>
      </c>
      <c r="N11" s="73"/>
    </row>
    <row r="12" spans="1:48" x14ac:dyDescent="0.25">
      <c r="A12" s="342" t="s">
        <v>226</v>
      </c>
      <c r="B12" s="380" t="str">
        <f>IF(Tableau1[[#This Row],[NBR]]&lt;&gt;"",Tableau1[[#This Row],[NBR]],"")</f>
        <v/>
      </c>
      <c r="C12" s="381">
        <f>IF(Tableau1[[#This Row],[GJU]]&lt;&gt;"",Tableau1[[#This Row],[GJU]],"")</f>
        <v>1</v>
      </c>
      <c r="D12" s="381" t="str">
        <f>IF(Tableau1[[#This Row],[WMA]]&lt;&gt;"",Tableau1[[#This Row],[WMA]],"")</f>
        <v/>
      </c>
      <c r="E12" s="381" t="str">
        <f>IF(Tableau1[[#This Row],[ACD]]&lt;&gt;"",Tableau1[[#This Row],[ACD]],"")</f>
        <v/>
      </c>
      <c r="F12" s="382" t="str">
        <f>IF(Tableau1[[#This Row],[KAB]]&lt;&gt;"",Tableau1[[#This Row],[KAB]],"")</f>
        <v/>
      </c>
      <c r="G12" s="322">
        <f>IF(Tableau1[[#This Row],[Affaires]]&lt;&gt;"",Tableau1[[#This Row],[Affaires]],"")</f>
        <v>1902020</v>
      </c>
      <c r="H12" s="6" t="str">
        <f>IF(Tableau1[[#This Row],[Clients]]&lt;&gt;"",Tableau1[[#This Row],[Clients]],"")</f>
        <v/>
      </c>
      <c r="I12" s="158">
        <v>43528</v>
      </c>
      <c r="J12" s="158">
        <v>43616</v>
      </c>
      <c r="K12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2" s="7"/>
      <c r="M12" s="115"/>
      <c r="N12" s="73"/>
    </row>
    <row r="13" spans="1:48" x14ac:dyDescent="0.25">
      <c r="A13" s="340" t="s">
        <v>24</v>
      </c>
      <c r="B13" s="11">
        <f>IF(Tableau1[[#This Row],[NBR]]&lt;&gt;"",Tableau1[[#This Row],[NBR]],"")</f>
        <v>1</v>
      </c>
      <c r="C13" s="7" t="str">
        <f>IF(Tableau1[[#This Row],[GJU]]&lt;&gt;"",Tableau1[[#This Row],[GJU]],"")</f>
        <v/>
      </c>
      <c r="D13" s="7" t="str">
        <f>IF(Tableau1[[#This Row],[WMA]]&lt;&gt;"",Tableau1[[#This Row],[WMA]],"")</f>
        <v/>
      </c>
      <c r="E13" s="7" t="str">
        <f>IF(Tableau1[[#This Row],[ACD]]&lt;&gt;"",Tableau1[[#This Row],[ACD]],"")</f>
        <v/>
      </c>
      <c r="F13" s="14" t="str">
        <f>IF(Tableau1[[#This Row],[KAB]]&lt;&gt;"",Tableau1[[#This Row],[KAB]],"")</f>
        <v/>
      </c>
      <c r="G13" s="322">
        <f>IF(Tableau1[[#This Row],[Affaires]]&lt;&gt;"",Tableau1[[#This Row],[Affaires]],"")</f>
        <v>1701055</v>
      </c>
      <c r="H13" s="6" t="str">
        <f>IF(Tableau1[[#This Row],[Clients]]&lt;&gt;"",Tableau1[[#This Row],[Clients]],"")</f>
        <v/>
      </c>
      <c r="I13" s="158">
        <v>42779</v>
      </c>
      <c r="J13" s="158">
        <v>43799</v>
      </c>
      <c r="K13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3" s="6"/>
      <c r="M13" s="115"/>
      <c r="N13" s="73"/>
    </row>
    <row r="14" spans="1:48" x14ac:dyDescent="0.25">
      <c r="A14" s="342" t="s">
        <v>225</v>
      </c>
      <c r="B14" s="76">
        <f>IF(Tableau1[[#This Row],[NBR]]&lt;&gt;"",Tableau1[[#This Row],[NBR]],"")</f>
        <v>1</v>
      </c>
      <c r="C14" s="321" t="str">
        <f>IF(Tableau1[[#This Row],[GJU]]&lt;&gt;"",Tableau1[[#This Row],[GJU]],"")</f>
        <v/>
      </c>
      <c r="D14" s="321" t="str">
        <f>IF(Tableau1[[#This Row],[WMA]]&lt;&gt;"",Tableau1[[#This Row],[WMA]],"")</f>
        <v/>
      </c>
      <c r="E14" s="321" t="str">
        <f>IF(Tableau1[[#This Row],[ACD]]&lt;&gt;"",Tableau1[[#This Row],[ACD]],"")</f>
        <v/>
      </c>
      <c r="F14" s="379" t="str">
        <f>IF(Tableau1[[#This Row],[KAB]]&lt;&gt;"",Tableau1[[#This Row],[KAB]],"")</f>
        <v/>
      </c>
      <c r="G14" s="322">
        <f>IF(Tableau1[[#This Row],[Affaires]]&lt;&gt;"",Tableau1[[#This Row],[Affaires]],"")</f>
        <v>1902017</v>
      </c>
      <c r="H14" s="6" t="str">
        <f>IF(Tableau1[[#This Row],[Clients]]&lt;&gt;"",Tableau1[[#This Row],[Clients]],"")</f>
        <v/>
      </c>
      <c r="I14" s="158">
        <v>43507</v>
      </c>
      <c r="J14" s="158">
        <v>43871</v>
      </c>
      <c r="K14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4" s="7"/>
      <c r="M14" s="115"/>
      <c r="N14" s="73"/>
    </row>
    <row r="15" spans="1:48" x14ac:dyDescent="0.25">
      <c r="A15" s="340" t="s">
        <v>51</v>
      </c>
      <c r="B15" s="11" t="str">
        <f>IF(Tableau1[[#This Row],[NBR]]&lt;&gt;"",Tableau1[[#This Row],[NBR]],"")</f>
        <v/>
      </c>
      <c r="C15" s="7">
        <f>IF(Tableau1[[#This Row],[GJU]]&lt;&gt;"",Tableau1[[#This Row],[GJU]],"")</f>
        <v>1</v>
      </c>
      <c r="D15" s="7" t="str">
        <f>IF(Tableau1[[#This Row],[WMA]]&lt;&gt;"",Tableau1[[#This Row],[WMA]],"")</f>
        <v/>
      </c>
      <c r="E15" s="7" t="str">
        <f>IF(Tableau1[[#This Row],[ACD]]&lt;&gt;"",Tableau1[[#This Row],[ACD]],"")</f>
        <v/>
      </c>
      <c r="F15" s="14" t="str">
        <f>IF(Tableau1[[#This Row],[KAB]]&lt;&gt;"",Tableau1[[#This Row],[KAB]],"")</f>
        <v/>
      </c>
      <c r="G15" s="322">
        <f>IF(Tableau1[[#This Row],[Affaires]]&lt;&gt;"",Tableau1[[#This Row],[Affaires]],"")</f>
        <v>1706010</v>
      </c>
      <c r="H15" s="6" t="str">
        <f>IF(Tableau1[[#This Row],[Clients]]&lt;&gt;"",Tableau1[[#This Row],[Clients]],"")</f>
        <v/>
      </c>
      <c r="I15" s="16">
        <v>43466</v>
      </c>
      <c r="J15" s="16">
        <v>43646</v>
      </c>
      <c r="K15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5" s="7"/>
      <c r="M15" s="117"/>
      <c r="N15" s="22"/>
      <c r="O15" s="162"/>
      <c r="P15" s="162"/>
      <c r="Q15" s="162"/>
      <c r="R15" s="162"/>
      <c r="S15" s="162"/>
      <c r="T15" s="162"/>
      <c r="U15" s="162"/>
      <c r="V15" s="162"/>
      <c r="W15" s="162"/>
      <c r="X15" s="162"/>
      <c r="Y15" s="162"/>
      <c r="Z15" s="162"/>
      <c r="AA15" s="162"/>
      <c r="AB15" s="162"/>
      <c r="AC15" s="162"/>
      <c r="AD15" s="162"/>
      <c r="AE15" s="162"/>
      <c r="AF15" s="162"/>
      <c r="AG15" s="162"/>
      <c r="AH15" s="162"/>
      <c r="AI15" s="162"/>
      <c r="AJ15" s="162"/>
      <c r="AK15" s="162"/>
      <c r="AL15" s="162"/>
      <c r="AM15" s="162"/>
      <c r="AN15" s="162"/>
      <c r="AO15" s="162"/>
      <c r="AP15" s="162"/>
      <c r="AQ15" s="162"/>
      <c r="AR15" s="162"/>
      <c r="AS15" s="162"/>
      <c r="AT15" s="162"/>
      <c r="AU15" s="162"/>
      <c r="AV15" s="162"/>
    </row>
    <row r="16" spans="1:48" x14ac:dyDescent="0.25">
      <c r="A16" s="340" t="s">
        <v>167</v>
      </c>
      <c r="B16" s="206" t="str">
        <f>IF(Tableau1[[#This Row],[NBR]]&lt;&gt;"",Tableau1[[#This Row],[NBR]],"")</f>
        <v/>
      </c>
      <c r="C16" s="193">
        <f>IF(Tableau1[[#This Row],[GJU]]&lt;&gt;"",Tableau1[[#This Row],[GJU]],"")</f>
        <v>1</v>
      </c>
      <c r="D16" s="193" t="str">
        <f>IF(Tableau1[[#This Row],[WMA]]&lt;&gt;"",Tableau1[[#This Row],[WMA]],"")</f>
        <v/>
      </c>
      <c r="E16" s="193" t="str">
        <f>IF(Tableau1[[#This Row],[ACD]]&lt;&gt;"",Tableau1[[#This Row],[ACD]],"")</f>
        <v/>
      </c>
      <c r="F16" s="207" t="str">
        <f>IF(Tableau1[[#This Row],[KAB]]&lt;&gt;"",Tableau1[[#This Row],[KAB]],"")</f>
        <v/>
      </c>
      <c r="G16" s="322">
        <f>IF(Tableau1[[#This Row],[Affaires]]&lt;&gt;"",Tableau1[[#This Row],[Affaires]],"")</f>
        <v>1901002</v>
      </c>
      <c r="H16" s="6" t="str">
        <f>IF(Tableau1[[#This Row],[Clients]]&lt;&gt;"",Tableau1[[#This Row],[Clients]],"")</f>
        <v/>
      </c>
      <c r="I16" s="16">
        <v>43482</v>
      </c>
      <c r="J16" s="16">
        <v>43830</v>
      </c>
      <c r="K16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6" s="7"/>
      <c r="M16" s="117"/>
      <c r="N16" s="22"/>
      <c r="O16" s="162"/>
      <c r="P16" s="162"/>
      <c r="Q16" s="162"/>
      <c r="R16" s="162"/>
      <c r="S16" s="162"/>
      <c r="T16" s="162"/>
      <c r="U16" s="162"/>
      <c r="V16" s="162"/>
      <c r="W16" s="162"/>
      <c r="X16" s="162"/>
      <c r="Y16" s="162"/>
      <c r="Z16" s="162"/>
      <c r="AA16" s="162"/>
      <c r="AB16" s="162"/>
      <c r="AC16" s="162"/>
      <c r="AD16" s="162"/>
      <c r="AE16" s="162"/>
      <c r="AF16" s="162"/>
      <c r="AG16" s="162"/>
      <c r="AH16" s="162"/>
      <c r="AI16" s="162"/>
      <c r="AJ16" s="162"/>
      <c r="AK16" s="162"/>
      <c r="AL16" s="162"/>
      <c r="AM16" s="162"/>
      <c r="AN16" s="162"/>
      <c r="AO16" s="162"/>
      <c r="AP16" s="162"/>
      <c r="AQ16" s="162"/>
      <c r="AR16" s="162"/>
      <c r="AS16" s="162"/>
      <c r="AT16" s="162"/>
      <c r="AU16" s="162"/>
      <c r="AV16" s="162"/>
    </row>
    <row r="17" spans="1:14" x14ac:dyDescent="0.25">
      <c r="A17" s="340" t="s">
        <v>58</v>
      </c>
      <c r="B17" s="11" t="str">
        <f>IF(Tableau1[[#This Row],[NBR]]&lt;&gt;"",Tableau1[[#This Row],[NBR]],"")</f>
        <v/>
      </c>
      <c r="C17" s="7">
        <f>IF(Tableau1[[#This Row],[GJU]]&lt;&gt;"",Tableau1[[#This Row],[GJU]],"")</f>
        <v>1</v>
      </c>
      <c r="D17" s="7" t="str">
        <f>IF(Tableau1[[#This Row],[WMA]]&lt;&gt;"",Tableau1[[#This Row],[WMA]],"")</f>
        <v/>
      </c>
      <c r="E17" s="7" t="str">
        <f>IF(Tableau1[[#This Row],[ACD]]&lt;&gt;"",Tableau1[[#This Row],[ACD]],"")</f>
        <v/>
      </c>
      <c r="F17" s="14" t="str">
        <f>IF(Tableau1[[#This Row],[KAB]]&lt;&gt;"",Tableau1[[#This Row],[KAB]],"")</f>
        <v/>
      </c>
      <c r="G17" s="322">
        <f>IF(Tableau1[[#This Row],[Affaires]]&lt;&gt;"",Tableau1[[#This Row],[Affaires]],"")</f>
        <v>1711018</v>
      </c>
      <c r="H17" s="6" t="str">
        <f>IF(Tableau1[[#This Row],[Clients]]&lt;&gt;"",Tableau1[[#This Row],[Clients]],"")</f>
        <v/>
      </c>
      <c r="I17" s="16">
        <v>43466</v>
      </c>
      <c r="J17" s="158">
        <v>43555</v>
      </c>
      <c r="K17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17" s="7"/>
      <c r="M17" s="115" t="s">
        <v>284</v>
      </c>
      <c r="N17" s="73"/>
    </row>
    <row r="18" spans="1:14" x14ac:dyDescent="0.25">
      <c r="A18" s="340" t="s">
        <v>4</v>
      </c>
      <c r="B18" s="76" t="str">
        <f>IF(Tableau1[[#This Row],[NBR]]&lt;&gt;"",Tableau1[[#This Row],[NBR]],"")</f>
        <v/>
      </c>
      <c r="C18" s="321">
        <f>IF(Tableau1[[#This Row],[GJU]]&lt;&gt;"",Tableau1[[#This Row],[GJU]],"")</f>
        <v>1</v>
      </c>
      <c r="D18" s="321" t="str">
        <f>IF(Tableau1[[#This Row],[WMA]]&lt;&gt;"",Tableau1[[#This Row],[WMA]],"")</f>
        <v/>
      </c>
      <c r="E18" s="321" t="str">
        <f>IF(Tableau1[[#This Row],[ACD]]&lt;&gt;"",Tableau1[[#This Row],[ACD]],"")</f>
        <v/>
      </c>
      <c r="F18" s="379" t="str">
        <f>IF(Tableau1[[#This Row],[KAB]]&lt;&gt;"",Tableau1[[#This Row],[KAB]],"")</f>
        <v/>
      </c>
      <c r="G18" s="322">
        <f>IF(Tableau1[[#This Row],[Affaires]]&lt;&gt;"",Tableau1[[#This Row],[Affaires]],"")</f>
        <v>1703016</v>
      </c>
      <c r="H18" s="6" t="str">
        <f>IF(Tableau1[[#This Row],[Clients]]&lt;&gt;"",Tableau1[[#This Row],[Clients]],"")</f>
        <v/>
      </c>
      <c r="I18" s="16">
        <v>43466</v>
      </c>
      <c r="J18" s="158" t="s">
        <v>168</v>
      </c>
      <c r="K18" s="7" t="e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#VALUE!</v>
      </c>
      <c r="L18" s="7"/>
      <c r="M18" s="115" t="s">
        <v>238</v>
      </c>
      <c r="N18" s="73"/>
    </row>
    <row r="19" spans="1:14" x14ac:dyDescent="0.25">
      <c r="A19" s="340" t="s">
        <v>89</v>
      </c>
      <c r="B19" s="11">
        <f>IF(Tableau1[[#This Row],[NBR]]&lt;&gt;"",Tableau1[[#This Row],[NBR]],"")</f>
        <v>1</v>
      </c>
      <c r="C19" s="7" t="str">
        <f>IF(Tableau1[[#This Row],[GJU]]&lt;&gt;"",Tableau1[[#This Row],[GJU]],"")</f>
        <v/>
      </c>
      <c r="D19" s="7" t="str">
        <f>IF(Tableau1[[#This Row],[WMA]]&lt;&gt;"",Tableau1[[#This Row],[WMA]],"")</f>
        <v/>
      </c>
      <c r="E19" s="7" t="str">
        <f>IF(Tableau1[[#This Row],[ACD]]&lt;&gt;"",Tableau1[[#This Row],[ACD]],"")</f>
        <v/>
      </c>
      <c r="F19" s="14" t="str">
        <f>IF(Tableau1[[#This Row],[KAB]]&lt;&gt;"",Tableau1[[#This Row],[KAB]],"")</f>
        <v/>
      </c>
      <c r="G19" s="322">
        <f>IF(Tableau1[[#This Row],[Affaires]]&lt;&gt;"",Tableau1[[#This Row],[Affaires]],"")</f>
        <v>1806044</v>
      </c>
      <c r="H19" s="6" t="str">
        <f>IF(Tableau1[[#This Row],[Clients]]&lt;&gt;"",Tableau1[[#This Row],[Clients]],"")</f>
        <v/>
      </c>
      <c r="I19" s="16">
        <v>43282</v>
      </c>
      <c r="J19" s="16">
        <v>43616</v>
      </c>
      <c r="K19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9" s="7"/>
      <c r="M19" s="117"/>
      <c r="N19" s="22"/>
    </row>
    <row r="20" spans="1:14" x14ac:dyDescent="0.25">
      <c r="A20" s="343" t="s">
        <v>33</v>
      </c>
      <c r="B20" s="206">
        <f>IF(Tableau1[[#This Row],[NBR]]&lt;&gt;"",Tableau1[[#This Row],[NBR]],"")</f>
        <v>1</v>
      </c>
      <c r="C20" s="193" t="str">
        <f>IF(Tableau1[[#This Row],[GJU]]&lt;&gt;"",Tableau1[[#This Row],[GJU]],"")</f>
        <v/>
      </c>
      <c r="D20" s="193" t="str">
        <f>IF(Tableau1[[#This Row],[WMA]]&lt;&gt;"",Tableau1[[#This Row],[WMA]],"")</f>
        <v/>
      </c>
      <c r="E20" s="193" t="str">
        <f>IF(Tableau1[[#This Row],[ACD]]&lt;&gt;"",Tableau1[[#This Row],[ACD]],"")</f>
        <v/>
      </c>
      <c r="F20" s="207" t="str">
        <f>IF(Tableau1[[#This Row],[KAB]]&lt;&gt;"",Tableau1[[#This Row],[KAB]],"")</f>
        <v/>
      </c>
      <c r="G20" s="322">
        <f>IF(Tableau1[[#This Row],[Affaires]]&lt;&gt;"",Tableau1[[#This Row],[Affaires]],"")</f>
        <v>1703036</v>
      </c>
      <c r="H20" s="6" t="str">
        <f>IF(Tableau1[[#This Row],[Clients]]&lt;&gt;"",Tableau1[[#This Row],[Clients]],"")</f>
        <v/>
      </c>
      <c r="I20" s="16"/>
      <c r="J20" s="158"/>
      <c r="K20" s="7" t="str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/>
      </c>
      <c r="L20" s="7"/>
      <c r="M20" s="436" t="s">
        <v>257</v>
      </c>
      <c r="N20" s="438" t="s">
        <v>251</v>
      </c>
    </row>
    <row r="21" spans="1:14" x14ac:dyDescent="0.25">
      <c r="A21" s="340" t="s">
        <v>62</v>
      </c>
      <c r="B21" s="11">
        <f>IF(Tableau1[[#This Row],[NBR]]&lt;&gt;"",Tableau1[[#This Row],[NBR]],"")</f>
        <v>1</v>
      </c>
      <c r="C21" s="7" t="str">
        <f>IF(Tableau1[[#This Row],[GJU]]&lt;&gt;"",Tableau1[[#This Row],[GJU]],"")</f>
        <v/>
      </c>
      <c r="D21" s="7" t="str">
        <f>IF(Tableau1[[#This Row],[WMA]]&lt;&gt;"",Tableau1[[#This Row],[WMA]],"")</f>
        <v/>
      </c>
      <c r="E21" s="7" t="str">
        <f>IF(Tableau1[[#This Row],[ACD]]&lt;&gt;"",Tableau1[[#This Row],[ACD]],"")</f>
        <v/>
      </c>
      <c r="F21" s="14" t="str">
        <f>IF(Tableau1[[#This Row],[KAB]]&lt;&gt;"",Tableau1[[#This Row],[KAB]],"")</f>
        <v/>
      </c>
      <c r="G21" s="322">
        <f>IF(Tableau1[[#This Row],[Affaires]]&lt;&gt;"",Tableau1[[#This Row],[Affaires]],"")</f>
        <v>1712053</v>
      </c>
      <c r="H21" s="6" t="str">
        <f>IF(Tableau1[[#This Row],[Clients]]&lt;&gt;"",Tableau1[[#This Row],[Clients]],"")</f>
        <v/>
      </c>
      <c r="I21" s="16">
        <v>43115</v>
      </c>
      <c r="J21" s="16">
        <v>43646</v>
      </c>
      <c r="K21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21" s="7"/>
      <c r="M21" s="117"/>
      <c r="N21" s="22"/>
    </row>
    <row r="22" spans="1:14" x14ac:dyDescent="0.25">
      <c r="A22" s="340" t="s">
        <v>81</v>
      </c>
      <c r="B22" s="76">
        <f>IF(Tableau1[[#This Row],[NBR]]&lt;&gt;"",Tableau1[[#This Row],[NBR]],"")</f>
        <v>1</v>
      </c>
      <c r="C22" s="321" t="str">
        <f>IF(Tableau1[[#This Row],[GJU]]&lt;&gt;"",Tableau1[[#This Row],[GJU]],"")</f>
        <v/>
      </c>
      <c r="D22" s="321" t="str">
        <f>IF(Tableau1[[#This Row],[WMA]]&lt;&gt;"",Tableau1[[#This Row],[WMA]],"")</f>
        <v/>
      </c>
      <c r="E22" s="321" t="str">
        <f>IF(Tableau1[[#This Row],[ACD]]&lt;&gt;"",Tableau1[[#This Row],[ACD]],"")</f>
        <v/>
      </c>
      <c r="F22" s="379" t="str">
        <f>IF(Tableau1[[#This Row],[KAB]]&lt;&gt;"",Tableau1[[#This Row],[KAB]],"")</f>
        <v/>
      </c>
      <c r="G22" s="322">
        <f>IF(Tableau1[[#This Row],[Affaires]]&lt;&gt;"",Tableau1[[#This Row],[Affaires]],"")</f>
        <v>1805049</v>
      </c>
      <c r="H22" s="6" t="str">
        <f>IF(Tableau1[[#This Row],[Clients]]&lt;&gt;"",Tableau1[[#This Row],[Clients]],"")</f>
        <v/>
      </c>
      <c r="I22" s="16">
        <v>43288</v>
      </c>
      <c r="J22" s="16">
        <v>43616</v>
      </c>
      <c r="K22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22" s="7"/>
      <c r="M22" s="117"/>
      <c r="N22" s="22"/>
    </row>
    <row r="23" spans="1:14" x14ac:dyDescent="0.25">
      <c r="A23" s="340" t="s">
        <v>56</v>
      </c>
      <c r="B23" s="11" t="str">
        <f>IF(Tableau1[[#This Row],[NBR]]&lt;&gt;"",Tableau1[[#This Row],[NBR]],"")</f>
        <v/>
      </c>
      <c r="C23" s="7" t="str">
        <f>IF(Tableau1[[#This Row],[GJU]]&lt;&gt;"",Tableau1[[#This Row],[GJU]],"")</f>
        <v/>
      </c>
      <c r="D23" s="7">
        <f>IF(Tableau1[[#This Row],[WMA]]&lt;&gt;"",Tableau1[[#This Row],[WMA]],"")</f>
        <v>1</v>
      </c>
      <c r="E23" s="7" t="str">
        <f>IF(Tableau1[[#This Row],[ACD]]&lt;&gt;"",Tableau1[[#This Row],[ACD]],"")</f>
        <v/>
      </c>
      <c r="F23" s="14" t="str">
        <f>IF(Tableau1[[#This Row],[KAB]]&lt;&gt;"",Tableau1[[#This Row],[KAB]],"")</f>
        <v/>
      </c>
      <c r="G23" s="322">
        <f>IF(Tableau1[[#This Row],[Affaires]]&lt;&gt;"",Tableau1[[#This Row],[Affaires]],"")</f>
        <v>1711002</v>
      </c>
      <c r="H23" s="6" t="str">
        <f>IF(Tableau1[[#This Row],[Clients]]&lt;&gt;"",Tableau1[[#This Row],[Clients]],"")</f>
        <v/>
      </c>
      <c r="I23" s="158">
        <v>43052</v>
      </c>
      <c r="J23" s="158">
        <v>43604</v>
      </c>
      <c r="K23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23" s="7"/>
      <c r="M23" s="115"/>
      <c r="N23" s="73" t="s">
        <v>263</v>
      </c>
    </row>
    <row r="24" spans="1:14" x14ac:dyDescent="0.25">
      <c r="A24" s="340" t="s">
        <v>71</v>
      </c>
      <c r="B24" s="206" t="str">
        <f>IF(Tableau1[[#This Row],[NBR]]&lt;&gt;"",Tableau1[[#This Row],[NBR]],"")</f>
        <v/>
      </c>
      <c r="C24" s="193" t="str">
        <f>IF(Tableau1[[#This Row],[GJU]]&lt;&gt;"",Tableau1[[#This Row],[GJU]],"")</f>
        <v/>
      </c>
      <c r="D24" s="193">
        <f>IF(Tableau1[[#This Row],[WMA]]&lt;&gt;"",Tableau1[[#This Row],[WMA]],"")</f>
        <v>1</v>
      </c>
      <c r="E24" s="193" t="str">
        <f>IF(Tableau1[[#This Row],[ACD]]&lt;&gt;"",Tableau1[[#This Row],[ACD]],"")</f>
        <v/>
      </c>
      <c r="F24" s="207" t="str">
        <f>IF(Tableau1[[#This Row],[KAB]]&lt;&gt;"",Tableau1[[#This Row],[KAB]],"")</f>
        <v/>
      </c>
      <c r="G24" s="322">
        <f>IF(Tableau1[[#This Row],[Affaires]]&lt;&gt;"",Tableau1[[#This Row],[Affaires]],"")</f>
        <v>1802023</v>
      </c>
      <c r="H24" s="6" t="str">
        <f>IF(Tableau1[[#This Row],[Clients]]&lt;&gt;"",Tableau1[[#This Row],[Clients]],"")</f>
        <v/>
      </c>
      <c r="I24" s="158">
        <v>43598</v>
      </c>
      <c r="J24" s="158">
        <v>43690</v>
      </c>
      <c r="K24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24" s="7"/>
      <c r="M24" s="117"/>
      <c r="N24" s="22"/>
    </row>
    <row r="25" spans="1:14" x14ac:dyDescent="0.25">
      <c r="A25" s="340" t="s">
        <v>154</v>
      </c>
      <c r="B25" s="11" t="str">
        <f>IF(Tableau1[[#This Row],[NBR]]&lt;&gt;"",Tableau1[[#This Row],[NBR]],"")</f>
        <v/>
      </c>
      <c r="C25" s="7">
        <f>IF(Tableau1[[#This Row],[GJU]]&lt;&gt;"",Tableau1[[#This Row],[GJU]],"")</f>
        <v>1</v>
      </c>
      <c r="D25" s="7" t="str">
        <f>IF(Tableau1[[#This Row],[WMA]]&lt;&gt;"",Tableau1[[#This Row],[WMA]],"")</f>
        <v/>
      </c>
      <c r="E25" s="7" t="str">
        <f>IF(Tableau1[[#This Row],[ACD]]&lt;&gt;"",Tableau1[[#This Row],[ACD]],"")</f>
        <v/>
      </c>
      <c r="F25" s="14" t="str">
        <f>IF(Tableau1[[#This Row],[KAB]]&lt;&gt;"",Tableau1[[#This Row],[KAB]],"")</f>
        <v/>
      </c>
      <c r="G25" s="322">
        <f>IF(Tableau1[[#This Row],[Affaires]]&lt;&gt;"",Tableau1[[#This Row],[Affaires]],"")</f>
        <v>1812040</v>
      </c>
      <c r="H25" s="6" t="str">
        <f>IF(Tableau1[[#This Row],[Clients]]&lt;&gt;"",Tableau1[[#This Row],[Clients]],"")</f>
        <v/>
      </c>
      <c r="I25" s="158">
        <v>43486</v>
      </c>
      <c r="J25" s="158">
        <v>43555</v>
      </c>
      <c r="K25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25" s="7"/>
      <c r="M25" s="115" t="s">
        <v>284</v>
      </c>
      <c r="N25" s="73"/>
    </row>
    <row r="26" spans="1:14" x14ac:dyDescent="0.25">
      <c r="A26" s="344" t="s">
        <v>84</v>
      </c>
      <c r="B26" s="380">
        <f>IF(Tableau1[[#This Row],[NBR]]&lt;&gt;"",Tableau1[[#This Row],[NBR]],"")</f>
        <v>1</v>
      </c>
      <c r="C26" s="381" t="str">
        <f>IF(Tableau1[[#This Row],[GJU]]&lt;&gt;"",Tableau1[[#This Row],[GJU]],"")</f>
        <v/>
      </c>
      <c r="D26" s="381" t="str">
        <f>IF(Tableau1[[#This Row],[WMA]]&lt;&gt;"",Tableau1[[#This Row],[WMA]],"")</f>
        <v/>
      </c>
      <c r="E26" s="381" t="str">
        <f>IF(Tableau1[[#This Row],[ACD]]&lt;&gt;"",Tableau1[[#This Row],[ACD]],"")</f>
        <v/>
      </c>
      <c r="F26" s="382" t="str">
        <f>IF(Tableau1[[#This Row],[KAB]]&lt;&gt;"",Tableau1[[#This Row],[KAB]],"")</f>
        <v/>
      </c>
      <c r="G26" s="322">
        <f>IF(Tableau1[[#This Row],[Affaires]]&lt;&gt;"",Tableau1[[#This Row],[Affaires]],"")</f>
        <v>1805034</v>
      </c>
      <c r="H26" s="6" t="str">
        <f>IF(Tableau1[[#This Row],[Clients]]&lt;&gt;"",Tableau1[[#This Row],[Clients]],"")</f>
        <v>SCHNEIDER</v>
      </c>
      <c r="I26" s="158"/>
      <c r="J26" s="158"/>
      <c r="K26" s="7" t="str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/>
      </c>
      <c r="L26" s="7"/>
      <c r="M26" s="117"/>
      <c r="N26" s="22"/>
    </row>
    <row r="27" spans="1:14" x14ac:dyDescent="0.25">
      <c r="A27" s="340" t="s">
        <v>87</v>
      </c>
      <c r="B27" s="11">
        <f>IF(Tableau1[[#This Row],[NBR]]&lt;&gt;"",Tableau1[[#This Row],[NBR]],"")</f>
        <v>1</v>
      </c>
      <c r="C27" s="7" t="str">
        <f>IF(Tableau1[[#This Row],[GJU]]&lt;&gt;"",Tableau1[[#This Row],[GJU]],"")</f>
        <v/>
      </c>
      <c r="D27" s="7" t="str">
        <f>IF(Tableau1[[#This Row],[WMA]]&lt;&gt;"",Tableau1[[#This Row],[WMA]],"")</f>
        <v/>
      </c>
      <c r="E27" s="7" t="str">
        <f>IF(Tableau1[[#This Row],[ACD]]&lt;&gt;"",Tableau1[[#This Row],[ACD]],"")</f>
        <v/>
      </c>
      <c r="F27" s="14" t="str">
        <f>IF(Tableau1[[#This Row],[KAB]]&lt;&gt;"",Tableau1[[#This Row],[KAB]],"")</f>
        <v/>
      </c>
      <c r="G27" s="322">
        <f>IF(Tableau1[[#This Row],[Affaires]]&lt;&gt;"",Tableau1[[#This Row],[Affaires]],"")</f>
        <v>1806048</v>
      </c>
      <c r="H27" s="6" t="str">
        <f>IF(Tableau1[[#This Row],[Clients]]&lt;&gt;"",Tableau1[[#This Row],[Clients]],"")</f>
        <v/>
      </c>
      <c r="I27" s="16">
        <v>43330</v>
      </c>
      <c r="J27" s="16">
        <v>43616</v>
      </c>
      <c r="K27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27" s="7"/>
      <c r="M27" s="117"/>
      <c r="N27" s="22"/>
    </row>
    <row r="28" spans="1:14" x14ac:dyDescent="0.25">
      <c r="A28" s="340" t="s">
        <v>136</v>
      </c>
      <c r="B28" s="76">
        <f>IF(Tableau1[[#This Row],[NBR]]&lt;&gt;"",Tableau1[[#This Row],[NBR]],"")</f>
        <v>1</v>
      </c>
      <c r="C28" s="321" t="str">
        <f>IF(Tableau1[[#This Row],[GJU]]&lt;&gt;"",Tableau1[[#This Row],[GJU]],"")</f>
        <v/>
      </c>
      <c r="D28" s="321" t="str">
        <f>IF(Tableau1[[#This Row],[WMA]]&lt;&gt;"",Tableau1[[#This Row],[WMA]],"")</f>
        <v/>
      </c>
      <c r="E28" s="321" t="str">
        <f>IF(Tableau1[[#This Row],[ACD]]&lt;&gt;"",Tableau1[[#This Row],[ACD]],"")</f>
        <v/>
      </c>
      <c r="F28" s="379" t="str">
        <f>IF(Tableau1[[#This Row],[KAB]]&lt;&gt;"",Tableau1[[#This Row],[KAB]],"")</f>
        <v/>
      </c>
      <c r="G28" s="322">
        <f>IF(Tableau1[[#This Row],[Affaires]]&lt;&gt;"",Tableau1[[#This Row],[Affaires]],"")</f>
        <v>1810027</v>
      </c>
      <c r="H28" s="6" t="str">
        <f>IF(Tableau1[[#This Row],[Clients]]&lt;&gt;"",Tableau1[[#This Row],[Clients]],"")</f>
        <v/>
      </c>
      <c r="I28" s="16">
        <v>43313</v>
      </c>
      <c r="J28" s="16">
        <v>43585</v>
      </c>
      <c r="K28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1</v>
      </c>
      <c r="L28" s="7"/>
      <c r="M28" s="115" t="s">
        <v>261</v>
      </c>
      <c r="N28" s="73"/>
    </row>
    <row r="29" spans="1:14" x14ac:dyDescent="0.25">
      <c r="A29" s="340" t="s">
        <v>36</v>
      </c>
      <c r="B29" s="11" t="str">
        <f>IF(Tableau1[[#This Row],[NBR]]&lt;&gt;"",Tableau1[[#This Row],[NBR]],"")</f>
        <v/>
      </c>
      <c r="C29" s="7" t="str">
        <f>IF(Tableau1[[#This Row],[GJU]]&lt;&gt;"",Tableau1[[#This Row],[GJU]],"")</f>
        <v/>
      </c>
      <c r="D29" s="7">
        <f>IF(Tableau1[[#This Row],[WMA]]&lt;&gt;"",Tableau1[[#This Row],[WMA]],"")</f>
        <v>1</v>
      </c>
      <c r="E29" s="7" t="str">
        <f>IF(Tableau1[[#This Row],[ACD]]&lt;&gt;"",Tableau1[[#This Row],[ACD]],"")</f>
        <v/>
      </c>
      <c r="F29" s="14" t="str">
        <f>IF(Tableau1[[#This Row],[KAB]]&lt;&gt;"",Tableau1[[#This Row],[KAB]],"")</f>
        <v/>
      </c>
      <c r="G29" s="322">
        <f>IF(Tableau1[[#This Row],[Affaires]]&lt;&gt;"",Tableau1[[#This Row],[Affaires]],"")</f>
        <v>1611006</v>
      </c>
      <c r="H29" s="6" t="str">
        <f>IF(Tableau1[[#This Row],[Clients]]&lt;&gt;"",Tableau1[[#This Row],[Clients]],"")</f>
        <v/>
      </c>
      <c r="I29" s="158">
        <v>43466</v>
      </c>
      <c r="J29" s="158">
        <v>43646</v>
      </c>
      <c r="K29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29" s="7"/>
      <c r="M29" s="115"/>
      <c r="N29" s="73"/>
    </row>
    <row r="30" spans="1:14" x14ac:dyDescent="0.25">
      <c r="A30" s="340" t="s">
        <v>82</v>
      </c>
      <c r="B30" s="11" t="str">
        <f>IF(Tableau1[[#This Row],[NBR]]&lt;&gt;"",Tableau1[[#This Row],[NBR]],"")</f>
        <v/>
      </c>
      <c r="C30" s="7">
        <f>IF(Tableau1[[#This Row],[GJU]]&lt;&gt;"",Tableau1[[#This Row],[GJU]],"")</f>
        <v>1</v>
      </c>
      <c r="D30" s="7" t="str">
        <f>IF(Tableau1[[#This Row],[WMA]]&lt;&gt;"",Tableau1[[#This Row],[WMA]],"")</f>
        <v/>
      </c>
      <c r="E30" s="7" t="str">
        <f>IF(Tableau1[[#This Row],[ACD]]&lt;&gt;"",Tableau1[[#This Row],[ACD]],"")</f>
        <v/>
      </c>
      <c r="F30" s="14" t="str">
        <f>IF(Tableau1[[#This Row],[KAB]]&lt;&gt;"",Tableau1[[#This Row],[KAB]],"")</f>
        <v/>
      </c>
      <c r="G30" s="322">
        <f>IF(Tableau1[[#This Row],[Affaires]]&lt;&gt;"",Tableau1[[#This Row],[Affaires]],"")</f>
        <v>1806032</v>
      </c>
      <c r="H30" s="6" t="str">
        <f>IF(Tableau1[[#This Row],[Clients]]&lt;&gt;"",Tableau1[[#This Row],[Clients]],"")</f>
        <v/>
      </c>
      <c r="I30" s="16">
        <v>43556</v>
      </c>
      <c r="J30" s="16">
        <v>43830</v>
      </c>
      <c r="K30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30" s="7"/>
      <c r="M30" s="115"/>
      <c r="N30" s="73"/>
    </row>
    <row r="31" spans="1:14" x14ac:dyDescent="0.25">
      <c r="A31" s="340" t="s">
        <v>103</v>
      </c>
      <c r="B31" s="11" t="str">
        <f>IF(Tableau1[[#This Row],[NBR]]&lt;&gt;"",Tableau1[[#This Row],[NBR]],"")</f>
        <v/>
      </c>
      <c r="C31" s="7">
        <f>IF(Tableau1[[#This Row],[GJU]]&lt;&gt;"",Tableau1[[#This Row],[GJU]],"")</f>
        <v>1</v>
      </c>
      <c r="D31" s="7" t="str">
        <f>IF(Tableau1[[#This Row],[WMA]]&lt;&gt;"",Tableau1[[#This Row],[WMA]],"")</f>
        <v/>
      </c>
      <c r="E31" s="7" t="str">
        <f>IF(Tableau1[[#This Row],[ACD]]&lt;&gt;"",Tableau1[[#This Row],[ACD]],"")</f>
        <v/>
      </c>
      <c r="F31" s="14" t="str">
        <f>IF(Tableau1[[#This Row],[KAB]]&lt;&gt;"",Tableau1[[#This Row],[KAB]],"")</f>
        <v/>
      </c>
      <c r="G31" s="322">
        <f>IF(Tableau1[[#This Row],[Affaires]]&lt;&gt;"",Tableau1[[#This Row],[Affaires]],"")</f>
        <v>1811019</v>
      </c>
      <c r="H31" s="6" t="str">
        <f>IF(Tableau1[[#This Row],[Clients]]&lt;&gt;"",Tableau1[[#This Row],[Clients]],"")</f>
        <v/>
      </c>
      <c r="I31" s="158">
        <v>43416</v>
      </c>
      <c r="J31" s="158">
        <v>43781</v>
      </c>
      <c r="K31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31" s="7"/>
      <c r="M31" s="115"/>
      <c r="N31" s="73"/>
    </row>
    <row r="32" spans="1:14" x14ac:dyDescent="0.25">
      <c r="A32" s="340" t="s">
        <v>61</v>
      </c>
      <c r="B32" s="11" t="str">
        <f>IF(Tableau1[[#This Row],[NBR]]&lt;&gt;"",Tableau1[[#This Row],[NBR]],"")</f>
        <v/>
      </c>
      <c r="C32" s="7" t="str">
        <f>IF(Tableau1[[#This Row],[GJU]]&lt;&gt;"",Tableau1[[#This Row],[GJU]],"")</f>
        <v/>
      </c>
      <c r="D32" s="7">
        <f>IF(Tableau1[[#This Row],[WMA]]&lt;&gt;"",Tableau1[[#This Row],[WMA]],"")</f>
        <v>1</v>
      </c>
      <c r="E32" s="7" t="str">
        <f>IF(Tableau1[[#This Row],[ACD]]&lt;&gt;"",Tableau1[[#This Row],[ACD]],"")</f>
        <v/>
      </c>
      <c r="F32" s="14" t="str">
        <f>IF(Tableau1[[#This Row],[KAB]]&lt;&gt;"",Tableau1[[#This Row],[KAB]],"")</f>
        <v/>
      </c>
      <c r="G32" s="322">
        <f>IF(Tableau1[[#This Row],[Affaires]]&lt;&gt;"",Tableau1[[#This Row],[Affaires]],"")</f>
        <v>1712023</v>
      </c>
      <c r="H32" s="6" t="str">
        <f>IF(Tableau1[[#This Row],[Clients]]&lt;&gt;"",Tableau1[[#This Row],[Clients]],"")</f>
        <v/>
      </c>
      <c r="I32" s="158">
        <v>43556</v>
      </c>
      <c r="J32" s="158">
        <v>43585</v>
      </c>
      <c r="K32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1</v>
      </c>
      <c r="L32" s="7"/>
      <c r="M32" s="115" t="s">
        <v>261</v>
      </c>
      <c r="N32" s="73"/>
    </row>
    <row r="33" spans="1:14" x14ac:dyDescent="0.25">
      <c r="A33" s="340" t="s">
        <v>46</v>
      </c>
      <c r="B33" s="11" t="str">
        <f>IF(Tableau1[[#This Row],[NBR]]&lt;&gt;"",Tableau1[[#This Row],[NBR]],"")</f>
        <v/>
      </c>
      <c r="C33" s="7">
        <f>IF(Tableau1[[#This Row],[GJU]]&lt;&gt;"",Tableau1[[#This Row],[GJU]],"")</f>
        <v>1</v>
      </c>
      <c r="D33" s="7" t="str">
        <f>IF(Tableau1[[#This Row],[WMA]]&lt;&gt;"",Tableau1[[#This Row],[WMA]],"")</f>
        <v/>
      </c>
      <c r="E33" s="7" t="str">
        <f>IF(Tableau1[[#This Row],[ACD]]&lt;&gt;"",Tableau1[[#This Row],[ACD]],"")</f>
        <v/>
      </c>
      <c r="F33" s="14" t="str">
        <f>IF(Tableau1[[#This Row],[KAB]]&lt;&gt;"",Tableau1[[#This Row],[KAB]],"")</f>
        <v/>
      </c>
      <c r="G33" s="322">
        <f>IF(Tableau1[[#This Row],[Affaires]]&lt;&gt;"",Tableau1[[#This Row],[Affaires]],"")</f>
        <v>1702017</v>
      </c>
      <c r="H33" s="6" t="str">
        <f>IF(Tableau1[[#This Row],[Clients]]&lt;&gt;"",Tableau1[[#This Row],[Clients]],"")</f>
        <v/>
      </c>
      <c r="I33" s="16">
        <v>43466</v>
      </c>
      <c r="J33" s="158">
        <v>43555</v>
      </c>
      <c r="K33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33" s="7"/>
      <c r="M33" s="115" t="s">
        <v>284</v>
      </c>
      <c r="N33" s="73"/>
    </row>
    <row r="34" spans="1:14" x14ac:dyDescent="0.25">
      <c r="A34" s="340" t="s">
        <v>3</v>
      </c>
      <c r="B34" s="11" t="str">
        <f>IF(Tableau1[[#This Row],[NBR]]&lt;&gt;"",Tableau1[[#This Row],[NBR]],"")</f>
        <v/>
      </c>
      <c r="C34" s="7" t="str">
        <f>IF(Tableau1[[#This Row],[GJU]]&lt;&gt;"",Tableau1[[#This Row],[GJU]],"")</f>
        <v/>
      </c>
      <c r="D34" s="7" t="str">
        <f>IF(Tableau1[[#This Row],[WMA]]&lt;&gt;"",Tableau1[[#This Row],[WMA]],"")</f>
        <v/>
      </c>
      <c r="E34" s="7" t="str">
        <f>IF(Tableau1[[#This Row],[ACD]]&lt;&gt;"",Tableau1[[#This Row],[ACD]],"")</f>
        <v/>
      </c>
      <c r="F34" s="14">
        <f>IF(Tableau1[[#This Row],[KAB]]&lt;&gt;"",Tableau1[[#This Row],[KAB]],"")</f>
        <v>1</v>
      </c>
      <c r="G34" s="322">
        <f>IF(Tableau1[[#This Row],[Affaires]]&lt;&gt;"",Tableau1[[#This Row],[Affaires]],"")</f>
        <v>1703027</v>
      </c>
      <c r="H34" s="6" t="str">
        <f>IF(Tableau1[[#This Row],[Clients]]&lt;&gt;"",Tableau1[[#This Row],[Clients]],"")</f>
        <v/>
      </c>
      <c r="I34" s="160">
        <v>43101</v>
      </c>
      <c r="J34" s="160">
        <v>43465</v>
      </c>
      <c r="K34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34" s="6"/>
      <c r="M34" s="115" t="s">
        <v>261</v>
      </c>
      <c r="N34" s="73"/>
    </row>
    <row r="35" spans="1:14" x14ac:dyDescent="0.25">
      <c r="A35" s="340" t="s">
        <v>3</v>
      </c>
      <c r="B35" s="11" t="str">
        <f>IF(Tableau1[[#This Row],[NBR]]&lt;&gt;"",Tableau1[[#This Row],[NBR]],"")</f>
        <v/>
      </c>
      <c r="C35" s="7" t="str">
        <f>IF(Tableau1[[#This Row],[GJU]]&lt;&gt;"",Tableau1[[#This Row],[GJU]],"")</f>
        <v/>
      </c>
      <c r="D35" s="7">
        <f>IF(Tableau1[[#This Row],[WMA]]&lt;&gt;"",Tableau1[[#This Row],[WMA]],"")</f>
        <v>1</v>
      </c>
      <c r="E35" s="7" t="str">
        <f>IF(Tableau1[[#This Row],[ACD]]&lt;&gt;"",Tableau1[[#This Row],[ACD]],"")</f>
        <v/>
      </c>
      <c r="F35" s="14" t="str">
        <f>IF(Tableau1[[#This Row],[KAB]]&lt;&gt;"",Tableau1[[#This Row],[KAB]],"")</f>
        <v/>
      </c>
      <c r="G35" s="322">
        <f>IF(Tableau1[[#This Row],[Affaires]]&lt;&gt;"",Tableau1[[#This Row],[Affaires]],"")</f>
        <v>1711005</v>
      </c>
      <c r="H35" s="6" t="str">
        <f>IF(Tableau1[[#This Row],[Clients]]&lt;&gt;"",Tableau1[[#This Row],[Clients]],"")</f>
        <v/>
      </c>
      <c r="I35" s="160">
        <v>43361</v>
      </c>
      <c r="J35" s="160">
        <v>43726</v>
      </c>
      <c r="K35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35" s="6"/>
      <c r="M35" s="115"/>
      <c r="N35" s="73"/>
    </row>
    <row r="36" spans="1:14" x14ac:dyDescent="0.25">
      <c r="A36" s="340" t="s">
        <v>3</v>
      </c>
      <c r="B36" s="11" t="str">
        <f>IF(Tableau1[[#This Row],[NBR]]&lt;&gt;"",Tableau1[[#This Row],[NBR]],"")</f>
        <v/>
      </c>
      <c r="C36" s="7" t="str">
        <f>IF(Tableau1[[#This Row],[GJU]]&lt;&gt;"",Tableau1[[#This Row],[GJU]],"")</f>
        <v/>
      </c>
      <c r="D36" s="7">
        <f>IF(Tableau1[[#This Row],[WMA]]&lt;&gt;"",Tableau1[[#This Row],[WMA]],"")</f>
        <v>1</v>
      </c>
      <c r="E36" s="7" t="str">
        <f>IF(Tableau1[[#This Row],[ACD]]&lt;&gt;"",Tableau1[[#This Row],[ACD]],"")</f>
        <v/>
      </c>
      <c r="F36" s="14" t="str">
        <f>IF(Tableau1[[#This Row],[KAB]]&lt;&gt;"",Tableau1[[#This Row],[KAB]],"")</f>
        <v/>
      </c>
      <c r="G36" s="322">
        <f>IF(Tableau1[[#This Row],[Affaires]]&lt;&gt;"",Tableau1[[#This Row],[Affaires]],"")</f>
        <v>1309056</v>
      </c>
      <c r="H36" s="6" t="str">
        <f>IF(Tableau1[[#This Row],[Clients]]&lt;&gt;"",Tableau1[[#This Row],[Clients]],"")</f>
        <v/>
      </c>
      <c r="I36" s="160">
        <v>41553</v>
      </c>
      <c r="J36" s="160">
        <v>43465</v>
      </c>
      <c r="K36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36" s="6"/>
      <c r="M36" s="115" t="s">
        <v>261</v>
      </c>
      <c r="N36" s="73"/>
    </row>
    <row r="37" spans="1:14" x14ac:dyDescent="0.25">
      <c r="A37" s="340" t="s">
        <v>101</v>
      </c>
      <c r="B37" s="11" t="str">
        <f>IF(Tableau1[[#This Row],[NBR]]&lt;&gt;"",Tableau1[[#This Row],[NBR]],"")</f>
        <v/>
      </c>
      <c r="C37" s="7">
        <f>IF(Tableau1[[#This Row],[GJU]]&lt;&gt;"",Tableau1[[#This Row],[GJU]],"")</f>
        <v>1</v>
      </c>
      <c r="D37" s="7" t="str">
        <f>IF(Tableau1[[#This Row],[WMA]]&lt;&gt;"",Tableau1[[#This Row],[WMA]],"")</f>
        <v/>
      </c>
      <c r="E37" s="7" t="str">
        <f>IF(Tableau1[[#This Row],[ACD]]&lt;&gt;"",Tableau1[[#This Row],[ACD]],"")</f>
        <v/>
      </c>
      <c r="F37" s="14" t="str">
        <f>IF(Tableau1[[#This Row],[KAB]]&lt;&gt;"",Tableau1[[#This Row],[KAB]],"")</f>
        <v/>
      </c>
      <c r="G37" s="322">
        <f>IF(Tableau1[[#This Row],[Affaires]]&lt;&gt;"",Tableau1[[#This Row],[Affaires]],"")</f>
        <v>1810042</v>
      </c>
      <c r="H37" s="6" t="str">
        <f>IF(Tableau1[[#This Row],[Clients]]&lt;&gt;"",Tableau1[[#This Row],[Clients]],"")</f>
        <v/>
      </c>
      <c r="I37" s="158">
        <v>43466</v>
      </c>
      <c r="J37" s="158">
        <v>43555</v>
      </c>
      <c r="K37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37" s="7"/>
      <c r="M37" s="115" t="s">
        <v>284</v>
      </c>
      <c r="N37" s="73"/>
    </row>
    <row r="38" spans="1:14" x14ac:dyDescent="0.25">
      <c r="A38" s="340" t="s">
        <v>55</v>
      </c>
      <c r="B38" s="206" t="str">
        <f>IF(Tableau1[[#This Row],[NBR]]&lt;&gt;"",Tableau1[[#This Row],[NBR]],"")</f>
        <v/>
      </c>
      <c r="C38" s="193">
        <f>IF(Tableau1[[#This Row],[GJU]]&lt;&gt;"",Tableau1[[#This Row],[GJU]],"")</f>
        <v>1</v>
      </c>
      <c r="D38" s="193" t="str">
        <f>IF(Tableau1[[#This Row],[WMA]]&lt;&gt;"",Tableau1[[#This Row],[WMA]],"")</f>
        <v/>
      </c>
      <c r="E38" s="193" t="str">
        <f>IF(Tableau1[[#This Row],[ACD]]&lt;&gt;"",Tableau1[[#This Row],[ACD]],"")</f>
        <v/>
      </c>
      <c r="F38" s="207" t="str">
        <f>IF(Tableau1[[#This Row],[KAB]]&lt;&gt;"",Tableau1[[#This Row],[KAB]],"")</f>
        <v/>
      </c>
      <c r="G38" s="322">
        <f>IF(Tableau1[[#This Row],[Affaires]]&lt;&gt;"",Tableau1[[#This Row],[Affaires]],"")</f>
        <v>1711003</v>
      </c>
      <c r="H38" s="6" t="str">
        <f>IF(Tableau1[[#This Row],[Clients]]&lt;&gt;"",Tableau1[[#This Row],[Clients]],"")</f>
        <v/>
      </c>
      <c r="I38" s="158">
        <v>43466</v>
      </c>
      <c r="J38" s="158">
        <v>43555</v>
      </c>
      <c r="K38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38" s="6"/>
      <c r="M38" s="115" t="s">
        <v>284</v>
      </c>
      <c r="N38" s="73"/>
    </row>
    <row r="39" spans="1:14" x14ac:dyDescent="0.25">
      <c r="A39" s="361" t="s">
        <v>287</v>
      </c>
      <c r="B39" s="11" t="str">
        <f>IF(Tableau1[[#This Row],[NBR]]&lt;&gt;"",Tableau1[[#This Row],[NBR]],"")</f>
        <v/>
      </c>
      <c r="C39" s="7" t="str">
        <f>IF(Tableau1[[#This Row],[GJU]]&lt;&gt;"",Tableau1[[#This Row],[GJU]],"")</f>
        <v/>
      </c>
      <c r="D39" s="7" t="str">
        <f>IF(Tableau1[[#This Row],[WMA]]&lt;&gt;"",Tableau1[[#This Row],[WMA]],"")</f>
        <v/>
      </c>
      <c r="E39" s="7" t="str">
        <f>IF(Tableau1[[#This Row],[ACD]]&lt;&gt;"",Tableau1[[#This Row],[ACD]],"")</f>
        <v/>
      </c>
      <c r="F39" s="14" t="str">
        <f>IF(Tableau1[[#This Row],[KAB]]&lt;&gt;"",Tableau1[[#This Row],[KAB]],"")</f>
        <v/>
      </c>
      <c r="G39" s="5" t="str">
        <f>IF(Tableau1[[#This Row],[Affaires]]&lt;&gt;"",Tableau1[[#This Row],[Affaires]],"")</f>
        <v/>
      </c>
      <c r="H39" s="6" t="str">
        <f>IF(Tableau1[[#This Row],[Clients]]&lt;&gt;"",Tableau1[[#This Row],[Clients]],"")</f>
        <v/>
      </c>
      <c r="I39" s="158">
        <v>43563</v>
      </c>
      <c r="J39" s="158">
        <v>43830</v>
      </c>
      <c r="K39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39" s="6"/>
      <c r="M39" s="115"/>
      <c r="N39" s="73"/>
    </row>
    <row r="40" spans="1:14" ht="24" x14ac:dyDescent="0.25">
      <c r="A40" s="340" t="s">
        <v>76</v>
      </c>
      <c r="B40" s="11" t="str">
        <f>IF(Tableau1[[#This Row],[NBR]]&lt;&gt;"",Tableau1[[#This Row],[NBR]],"")</f>
        <v/>
      </c>
      <c r="C40" s="7">
        <f>IF(Tableau1[[#This Row],[GJU]]&lt;&gt;"",Tableau1[[#This Row],[GJU]],"")</f>
        <v>1</v>
      </c>
      <c r="D40" s="7" t="str">
        <f>IF(Tableau1[[#This Row],[WMA]]&lt;&gt;"",Tableau1[[#This Row],[WMA]],"")</f>
        <v/>
      </c>
      <c r="E40" s="7" t="str">
        <f>IF(Tableau1[[#This Row],[ACD]]&lt;&gt;"",Tableau1[[#This Row],[ACD]],"")</f>
        <v/>
      </c>
      <c r="F40" s="14" t="str">
        <f>IF(Tableau1[[#This Row],[KAB]]&lt;&gt;"",Tableau1[[#This Row],[KAB]],"")</f>
        <v/>
      </c>
      <c r="G40" s="322">
        <f>IF(Tableau1[[#This Row],[Affaires]]&lt;&gt;"",Tableau1[[#This Row],[Affaires]],"")</f>
        <v>1804067</v>
      </c>
      <c r="H40" s="6" t="str">
        <f>IF(Tableau1[[#This Row],[Clients]]&lt;&gt;"",Tableau1[[#This Row],[Clients]],"")</f>
        <v/>
      </c>
      <c r="I40" s="158">
        <v>43234</v>
      </c>
      <c r="J40" s="158">
        <v>43736</v>
      </c>
      <c r="K40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40" s="7"/>
      <c r="M40" s="115"/>
      <c r="N40" s="73"/>
    </row>
    <row r="41" spans="1:14" x14ac:dyDescent="0.25">
      <c r="A41" s="340" t="s">
        <v>83</v>
      </c>
      <c r="B41" s="380">
        <f>IF(Tableau1[[#This Row],[NBR]]&lt;&gt;"",Tableau1[[#This Row],[NBR]],"")</f>
        <v>1</v>
      </c>
      <c r="C41" s="381" t="str">
        <f>IF(Tableau1[[#This Row],[GJU]]&lt;&gt;"",Tableau1[[#This Row],[GJU]],"")</f>
        <v/>
      </c>
      <c r="D41" s="381" t="str">
        <f>IF(Tableau1[[#This Row],[WMA]]&lt;&gt;"",Tableau1[[#This Row],[WMA]],"")</f>
        <v/>
      </c>
      <c r="E41" s="381" t="str">
        <f>IF(Tableau1[[#This Row],[ACD]]&lt;&gt;"",Tableau1[[#This Row],[ACD]],"")</f>
        <v/>
      </c>
      <c r="F41" s="382" t="str">
        <f>IF(Tableau1[[#This Row],[KAB]]&lt;&gt;"",Tableau1[[#This Row],[KAB]],"")</f>
        <v/>
      </c>
      <c r="G41" s="322">
        <f>IF(Tableau1[[#This Row],[Affaires]]&lt;&gt;"",Tableau1[[#This Row],[Affaires]],"")</f>
        <v>1806036</v>
      </c>
      <c r="H41" s="6" t="str">
        <f>IF(Tableau1[[#This Row],[Clients]]&lt;&gt;"",Tableau1[[#This Row],[Clients]],"")</f>
        <v/>
      </c>
      <c r="I41" s="158">
        <v>43275</v>
      </c>
      <c r="J41" s="158">
        <v>43616</v>
      </c>
      <c r="K41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41" s="6"/>
      <c r="M41" s="115"/>
      <c r="N41" s="73"/>
    </row>
    <row r="42" spans="1:14" x14ac:dyDescent="0.25">
      <c r="A42" s="462" t="s">
        <v>295</v>
      </c>
      <c r="B42" s="460" t="str">
        <f>IF(Tableau1[[#This Row],[NBR]]&lt;&gt;"",Tableau1[[#This Row],[NBR]],"")</f>
        <v/>
      </c>
      <c r="C42" s="461">
        <f>IF(Tableau1[[#This Row],[GJU]]&lt;&gt;"",Tableau1[[#This Row],[GJU]],"")</f>
        <v>1</v>
      </c>
      <c r="D42" s="461" t="str">
        <f>IF(Tableau1[[#This Row],[WMA]]&lt;&gt;"",Tableau1[[#This Row],[WMA]],"")</f>
        <v/>
      </c>
      <c r="E42" s="461" t="str">
        <f>IF(Tableau1[[#This Row],[ACD]]&lt;&gt;"",Tableau1[[#This Row],[ACD]],"")</f>
        <v/>
      </c>
      <c r="F42" s="458" t="str">
        <f>IF(Tableau1[[#This Row],[KAB]]&lt;&gt;"",Tableau1[[#This Row],[KAB]],"")</f>
        <v/>
      </c>
      <c r="G42" s="5" t="str">
        <f>IF(Tableau1[[#This Row],[Affaires]]&lt;&gt;"",Tableau1[[#This Row],[Affaires]],"")</f>
        <v/>
      </c>
      <c r="H42" s="6" t="str">
        <f>IF(Tableau1[[#This Row],[Clients]]&lt;&gt;"",Tableau1[[#This Row],[Clients]],"")</f>
        <v/>
      </c>
      <c r="I42" s="158"/>
      <c r="J42" s="457"/>
      <c r="K42" s="6" t="str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/>
      </c>
      <c r="L42" s="6"/>
      <c r="M42" s="115"/>
      <c r="N42" s="73"/>
    </row>
    <row r="43" spans="1:14" x14ac:dyDescent="0.25">
      <c r="A43" s="342" t="s">
        <v>212</v>
      </c>
      <c r="B43" s="11" t="str">
        <f>IF(Tableau1[[#This Row],[NBR]]&lt;&gt;"",Tableau1[[#This Row],[NBR]],"")</f>
        <v/>
      </c>
      <c r="C43" s="7">
        <f>IF(Tableau1[[#This Row],[GJU]]&lt;&gt;"",Tableau1[[#This Row],[GJU]],"")</f>
        <v>1</v>
      </c>
      <c r="D43" s="7" t="str">
        <f>IF(Tableau1[[#This Row],[WMA]]&lt;&gt;"",Tableau1[[#This Row],[WMA]],"")</f>
        <v/>
      </c>
      <c r="E43" s="7" t="str">
        <f>IF(Tableau1[[#This Row],[ACD]]&lt;&gt;"",Tableau1[[#This Row],[ACD]],"")</f>
        <v/>
      </c>
      <c r="F43" s="14" t="str">
        <f>IF(Tableau1[[#This Row],[KAB]]&lt;&gt;"",Tableau1[[#This Row],[KAB]],"")</f>
        <v/>
      </c>
      <c r="G43" s="322">
        <f>IF(Tableau1[[#This Row],[Affaires]]&lt;&gt;"",Tableau1[[#This Row],[Affaires]],"")</f>
        <v>1901047</v>
      </c>
      <c r="H43" s="6" t="str">
        <f>IF(Tableau1[[#This Row],[Clients]]&lt;&gt;"",Tableau1[[#This Row],[Clients]],"")</f>
        <v/>
      </c>
      <c r="I43" s="158">
        <v>43500</v>
      </c>
      <c r="J43" s="158">
        <v>43555</v>
      </c>
      <c r="K43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43" s="6"/>
      <c r="M43" s="115" t="s">
        <v>284</v>
      </c>
      <c r="N43" s="73"/>
    </row>
    <row r="44" spans="1:14" x14ac:dyDescent="0.25">
      <c r="A44" s="340" t="s">
        <v>93</v>
      </c>
      <c r="B44" s="76">
        <f>IF(Tableau1[[#This Row],[NBR]]&lt;&gt;"",Tableau1[[#This Row],[NBR]],"")</f>
        <v>1</v>
      </c>
      <c r="C44" s="321" t="str">
        <f>IF(Tableau1[[#This Row],[GJU]]&lt;&gt;"",Tableau1[[#This Row],[GJU]],"")</f>
        <v/>
      </c>
      <c r="D44" s="321" t="str">
        <f>IF(Tableau1[[#This Row],[WMA]]&lt;&gt;"",Tableau1[[#This Row],[WMA]],"")</f>
        <v/>
      </c>
      <c r="E44" s="321" t="str">
        <f>IF(Tableau1[[#This Row],[ACD]]&lt;&gt;"",Tableau1[[#This Row],[ACD]],"")</f>
        <v/>
      </c>
      <c r="F44" s="379" t="str">
        <f>IF(Tableau1[[#This Row],[KAB]]&lt;&gt;"",Tableau1[[#This Row],[KAB]],"")</f>
        <v/>
      </c>
      <c r="G44" s="322">
        <f>IF(Tableau1[[#This Row],[Affaires]]&lt;&gt;"",Tableau1[[#This Row],[Affaires]],"")</f>
        <v>1808029</v>
      </c>
      <c r="H44" s="6" t="str">
        <f>IF(Tableau1[[#This Row],[Clients]]&lt;&gt;"",Tableau1[[#This Row],[Clients]],"")</f>
        <v/>
      </c>
      <c r="I44" s="158">
        <v>43525</v>
      </c>
      <c r="J44" s="158">
        <v>43708</v>
      </c>
      <c r="K44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44" s="6"/>
      <c r="M44" s="115"/>
      <c r="N44" s="73"/>
    </row>
    <row r="45" spans="1:14" x14ac:dyDescent="0.25">
      <c r="A45" s="340" t="s">
        <v>138</v>
      </c>
      <c r="B45" s="206" t="str">
        <f>IF(Tableau1[[#This Row],[NBR]]&lt;&gt;"",Tableau1[[#This Row],[NBR]],"")</f>
        <v/>
      </c>
      <c r="C45" s="193" t="str">
        <f>IF(Tableau1[[#This Row],[GJU]]&lt;&gt;"",Tableau1[[#This Row],[GJU]],"")</f>
        <v/>
      </c>
      <c r="D45" s="193">
        <f>IF(Tableau1[[#This Row],[WMA]]&lt;&gt;"",Tableau1[[#This Row],[WMA]],"")</f>
        <v>1</v>
      </c>
      <c r="E45" s="193" t="str">
        <f>IF(Tableau1[[#This Row],[ACD]]&lt;&gt;"",Tableau1[[#This Row],[ACD]],"")</f>
        <v/>
      </c>
      <c r="F45" s="207" t="str">
        <f>IF(Tableau1[[#This Row],[KAB]]&lt;&gt;"",Tableau1[[#This Row],[KAB]],"")</f>
        <v/>
      </c>
      <c r="G45" s="322">
        <f>IF(Tableau1[[#This Row],[Affaires]]&lt;&gt;"",Tableau1[[#This Row],[Affaires]],"")</f>
        <v>1711004</v>
      </c>
      <c r="H45" s="6" t="str">
        <f>IF(Tableau1[[#This Row],[Clients]]&lt;&gt;"",Tableau1[[#This Row],[Clients]],"")</f>
        <v/>
      </c>
      <c r="I45" s="158">
        <v>43052</v>
      </c>
      <c r="J45" s="158">
        <v>43604</v>
      </c>
      <c r="K45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45" s="7"/>
      <c r="M45" s="115"/>
      <c r="N45" s="73" t="s">
        <v>263</v>
      </c>
    </row>
    <row r="46" spans="1:14" x14ac:dyDescent="0.25">
      <c r="A46" s="340" t="s">
        <v>34</v>
      </c>
      <c r="B46" s="11" t="str">
        <f>IF(Tableau1[[#This Row],[NBR]]&lt;&gt;"",Tableau1[[#This Row],[NBR]],"")</f>
        <v/>
      </c>
      <c r="C46" s="7" t="str">
        <f>IF(Tableau1[[#This Row],[GJU]]&lt;&gt;"",Tableau1[[#This Row],[GJU]],"")</f>
        <v/>
      </c>
      <c r="D46" s="7" t="str">
        <f>IF(Tableau1[[#This Row],[WMA]]&lt;&gt;"",Tableau1[[#This Row],[WMA]],"")</f>
        <v/>
      </c>
      <c r="E46" s="7" t="str">
        <f>IF(Tableau1[[#This Row],[ACD]]&lt;&gt;"",Tableau1[[#This Row],[ACD]],"")</f>
        <v/>
      </c>
      <c r="F46" s="14">
        <f>IF(Tableau1[[#This Row],[KAB]]&lt;&gt;"",Tableau1[[#This Row],[KAB]],"")</f>
        <v>1</v>
      </c>
      <c r="G46" s="322">
        <f>IF(Tableau1[[#This Row],[Affaires]]&lt;&gt;"",Tableau1[[#This Row],[Affaires]],"")</f>
        <v>1706022</v>
      </c>
      <c r="H46" s="6" t="str">
        <f>IF(Tableau1[[#This Row],[Clients]]&lt;&gt;"",Tableau1[[#This Row],[Clients]],"")</f>
        <v/>
      </c>
      <c r="I46" s="158">
        <v>42898</v>
      </c>
      <c r="J46" s="158">
        <v>43646</v>
      </c>
      <c r="K46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46" s="7"/>
      <c r="M46" s="115"/>
      <c r="N46" s="73"/>
    </row>
    <row r="47" spans="1:14" x14ac:dyDescent="0.25">
      <c r="A47" s="341" t="s">
        <v>44</v>
      </c>
      <c r="B47" s="380" t="str">
        <f>IF(Tableau1[[#This Row],[NBR]]&lt;&gt;"",Tableau1[[#This Row],[NBR]],"")</f>
        <v/>
      </c>
      <c r="C47" s="381" t="str">
        <f>IF(Tableau1[[#This Row],[GJU]]&lt;&gt;"",Tableau1[[#This Row],[GJU]],"")</f>
        <v/>
      </c>
      <c r="D47" s="381">
        <f>IF(Tableau1[[#This Row],[WMA]]&lt;&gt;"",Tableau1[[#This Row],[WMA]],"")</f>
        <v>1</v>
      </c>
      <c r="E47" s="381" t="str">
        <f>IF(Tableau1[[#This Row],[ACD]]&lt;&gt;"",Tableau1[[#This Row],[ACD]],"")</f>
        <v/>
      </c>
      <c r="F47" s="382" t="str">
        <f>IF(Tableau1[[#This Row],[KAB]]&lt;&gt;"",Tableau1[[#This Row],[KAB]],"")</f>
        <v/>
      </c>
      <c r="G47" s="322">
        <f>IF(Tableau1[[#This Row],[Affaires]]&lt;&gt;"",Tableau1[[#This Row],[Affaires]],"")</f>
        <v>1711059</v>
      </c>
      <c r="H47" s="6" t="str">
        <f>IF(Tableau1[[#This Row],[Clients]]&lt;&gt;"",Tableau1[[#This Row],[Clients]],"")</f>
        <v/>
      </c>
      <c r="I47" s="158"/>
      <c r="J47" s="158"/>
      <c r="K47" s="7" t="str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/>
      </c>
      <c r="L47" s="7"/>
      <c r="M47" s="436" t="s">
        <v>257</v>
      </c>
      <c r="N47" s="438" t="s">
        <v>251</v>
      </c>
    </row>
    <row r="48" spans="1:14" x14ac:dyDescent="0.25">
      <c r="A48" s="340" t="s">
        <v>100</v>
      </c>
      <c r="B48" s="11" t="str">
        <f>IF(Tableau1[[#This Row],[NBR]]&lt;&gt;"",Tableau1[[#This Row],[NBR]],"")</f>
        <v/>
      </c>
      <c r="C48" s="7">
        <f>IF(Tableau1[[#This Row],[GJU]]&lt;&gt;"",Tableau1[[#This Row],[GJU]],"")</f>
        <v>1</v>
      </c>
      <c r="D48" s="7" t="str">
        <f>IF(Tableau1[[#This Row],[WMA]]&lt;&gt;"",Tableau1[[#This Row],[WMA]],"")</f>
        <v/>
      </c>
      <c r="E48" s="7" t="str">
        <f>IF(Tableau1[[#This Row],[ACD]]&lt;&gt;"",Tableau1[[#This Row],[ACD]],"")</f>
        <v/>
      </c>
      <c r="F48" s="14" t="str">
        <f>IF(Tableau1[[#This Row],[KAB]]&lt;&gt;"",Tableau1[[#This Row],[KAB]],"")</f>
        <v/>
      </c>
      <c r="G48" s="322">
        <f>IF(Tableau1[[#This Row],[Affaires]]&lt;&gt;"",Tableau1[[#This Row],[Affaires]],"")</f>
        <v>1810040</v>
      </c>
      <c r="H48" s="6" t="str">
        <f>IF(Tableau1[[#This Row],[Clients]]&lt;&gt;"",Tableau1[[#This Row],[Clients]],"")</f>
        <v/>
      </c>
      <c r="I48" s="158">
        <v>43466</v>
      </c>
      <c r="J48" s="158">
        <v>43555</v>
      </c>
      <c r="K48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48" s="7"/>
      <c r="M48" s="115" t="s">
        <v>284</v>
      </c>
      <c r="N48" s="73"/>
    </row>
    <row r="49" spans="1:14" x14ac:dyDescent="0.25">
      <c r="A49" s="340" t="s">
        <v>49</v>
      </c>
      <c r="B49" s="76" t="str">
        <f>IF(Tableau1[[#This Row],[NBR]]&lt;&gt;"",Tableau1[[#This Row],[NBR]],"")</f>
        <v/>
      </c>
      <c r="C49" s="321" t="str">
        <f>IF(Tableau1[[#This Row],[GJU]]&lt;&gt;"",Tableau1[[#This Row],[GJU]],"")</f>
        <v/>
      </c>
      <c r="D49" s="321" t="str">
        <f>IF(Tableau1[[#This Row],[WMA]]&lt;&gt;"",Tableau1[[#This Row],[WMA]],"")</f>
        <v/>
      </c>
      <c r="E49" s="321" t="str">
        <f>IF(Tableau1[[#This Row],[ACD]]&lt;&gt;"",Tableau1[[#This Row],[ACD]],"")</f>
        <v/>
      </c>
      <c r="F49" s="379">
        <f>IF(Tableau1[[#This Row],[KAB]]&lt;&gt;"",Tableau1[[#This Row],[KAB]],"")</f>
        <v>1</v>
      </c>
      <c r="G49" s="322">
        <f>IF(Tableau1[[#This Row],[Affaires]]&lt;&gt;"",Tableau1[[#This Row],[Affaires]],"")</f>
        <v>1712052</v>
      </c>
      <c r="H49" s="6" t="str">
        <f>IF(Tableau1[[#This Row],[Clients]]&lt;&gt;"",Tableau1[[#This Row],[Clients]],"")</f>
        <v/>
      </c>
      <c r="I49" s="158">
        <v>43110</v>
      </c>
      <c r="J49" s="158">
        <v>43830</v>
      </c>
      <c r="K49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49" s="7"/>
      <c r="M49" s="115"/>
      <c r="N49" s="73"/>
    </row>
    <row r="50" spans="1:14" x14ac:dyDescent="0.25">
      <c r="A50" s="340" t="s">
        <v>6</v>
      </c>
      <c r="B50" s="11" t="str">
        <f>IF(Tableau1[[#This Row],[NBR]]&lt;&gt;"",Tableau1[[#This Row],[NBR]],"")</f>
        <v/>
      </c>
      <c r="C50" s="7" t="str">
        <f>IF(Tableau1[[#This Row],[GJU]]&lt;&gt;"",Tableau1[[#This Row],[GJU]],"")</f>
        <v/>
      </c>
      <c r="D50" s="7" t="str">
        <f>IF(Tableau1[[#This Row],[WMA]]&lt;&gt;"",Tableau1[[#This Row],[WMA]],"")</f>
        <v/>
      </c>
      <c r="E50" s="7" t="str">
        <f>IF(Tableau1[[#This Row],[ACD]]&lt;&gt;"",Tableau1[[#This Row],[ACD]],"")</f>
        <v/>
      </c>
      <c r="F50" s="14">
        <f>IF(Tableau1[[#This Row],[KAB]]&lt;&gt;"",Tableau1[[#This Row],[KAB]],"")</f>
        <v>1</v>
      </c>
      <c r="G50" s="322">
        <f>IF(Tableau1[[#This Row],[Affaires]]&lt;&gt;"",Tableau1[[#This Row],[Affaires]],"")</f>
        <v>1612015</v>
      </c>
      <c r="H50" s="6" t="str">
        <f>IF(Tableau1[[#This Row],[Clients]]&lt;&gt;"",Tableau1[[#This Row],[Clients]],"")</f>
        <v/>
      </c>
      <c r="I50" s="16">
        <v>43101</v>
      </c>
      <c r="J50" s="16">
        <v>43465</v>
      </c>
      <c r="K50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50" s="7"/>
      <c r="M50" s="115" t="s">
        <v>261</v>
      </c>
      <c r="N50" s="73"/>
    </row>
    <row r="51" spans="1:14" x14ac:dyDescent="0.25">
      <c r="A51" s="361" t="s">
        <v>255</v>
      </c>
      <c r="B51" s="206" t="str">
        <f>IF(Tableau1[[#This Row],[NBR]]&lt;&gt;"",Tableau1[[#This Row],[NBR]],"")</f>
        <v/>
      </c>
      <c r="C51" s="193" t="str">
        <f>IF(Tableau1[[#This Row],[GJU]]&lt;&gt;"",Tableau1[[#This Row],[GJU]],"")</f>
        <v/>
      </c>
      <c r="D51" s="193" t="str">
        <f>IF(Tableau1[[#This Row],[WMA]]&lt;&gt;"",Tableau1[[#This Row],[WMA]],"")</f>
        <v/>
      </c>
      <c r="E51" s="193" t="str">
        <f>IF(Tableau1[[#This Row],[ACD]]&lt;&gt;"",Tableau1[[#This Row],[ACD]],"")</f>
        <v/>
      </c>
      <c r="F51" s="207">
        <f>IF(Tableau1[[#This Row],[KAB]]&lt;&gt;"",Tableau1[[#This Row],[KAB]],"")</f>
        <v>1</v>
      </c>
      <c r="G51" s="5">
        <f>IF(Tableau1[[#This Row],[Affaires]]&lt;&gt;"",Tableau1[[#This Row],[Affaires]],"")</f>
        <v>1902040</v>
      </c>
      <c r="H51" s="6" t="str">
        <f>IF(Tableau1[[#This Row],[Clients]]&lt;&gt;"",Tableau1[[#This Row],[Clients]],"")</f>
        <v/>
      </c>
      <c r="I51" s="16">
        <v>43521</v>
      </c>
      <c r="J51" s="158">
        <v>43738</v>
      </c>
      <c r="K51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51" s="7"/>
      <c r="M51" s="117"/>
      <c r="N51" s="22"/>
    </row>
    <row r="52" spans="1:14" x14ac:dyDescent="0.25">
      <c r="A52" s="340" t="s">
        <v>17</v>
      </c>
      <c r="B52" s="11" t="str">
        <f>IF(Tableau1[[#This Row],[NBR]]&lt;&gt;"",Tableau1[[#This Row],[NBR]],"")</f>
        <v/>
      </c>
      <c r="C52" s="7" t="str">
        <f>IF(Tableau1[[#This Row],[GJU]]&lt;&gt;"",Tableau1[[#This Row],[GJU]],"")</f>
        <v/>
      </c>
      <c r="D52" s="7" t="str">
        <f>IF(Tableau1[[#This Row],[WMA]]&lt;&gt;"",Tableau1[[#This Row],[WMA]],"")</f>
        <v/>
      </c>
      <c r="E52" s="7">
        <f>IF(Tableau1[[#This Row],[ACD]]&lt;&gt;"",Tableau1[[#This Row],[ACD]],"")</f>
        <v>1</v>
      </c>
      <c r="F52" s="14" t="str">
        <f>IF(Tableau1[[#This Row],[KAB]]&lt;&gt;"",Tableau1[[#This Row],[KAB]],"")</f>
        <v/>
      </c>
      <c r="G52" s="322">
        <f>IF(Tableau1[[#This Row],[Affaires]]&lt;&gt;"",Tableau1[[#This Row],[Affaires]],"")</f>
        <v>1507020</v>
      </c>
      <c r="H52" s="6" t="str">
        <f>IF(Tableau1[[#This Row],[Clients]]&lt;&gt;"",Tableau1[[#This Row],[Clients]],"")</f>
        <v/>
      </c>
      <c r="I52" s="158">
        <v>42461</v>
      </c>
      <c r="J52" s="158">
        <v>43585</v>
      </c>
      <c r="K52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1</v>
      </c>
      <c r="L52" s="7"/>
      <c r="M52" s="115" t="s">
        <v>261</v>
      </c>
      <c r="N52" s="73" t="s">
        <v>264</v>
      </c>
    </row>
    <row r="53" spans="1:14" x14ac:dyDescent="0.25">
      <c r="A53" s="345" t="s">
        <v>256</v>
      </c>
      <c r="B53" s="76" t="str">
        <f>IF(Tableau1[[#This Row],[NBR]]&lt;&gt;"",Tableau1[[#This Row],[NBR]],"")</f>
        <v/>
      </c>
      <c r="C53" s="321">
        <f>IF(Tableau1[[#This Row],[GJU]]&lt;&gt;"",Tableau1[[#This Row],[GJU]],"")</f>
        <v>1</v>
      </c>
      <c r="D53" s="321" t="str">
        <f>IF(Tableau1[[#This Row],[WMA]]&lt;&gt;"",Tableau1[[#This Row],[WMA]],"")</f>
        <v/>
      </c>
      <c r="E53" s="321" t="str">
        <f>IF(Tableau1[[#This Row],[ACD]]&lt;&gt;"",Tableau1[[#This Row],[ACD]],"")</f>
        <v/>
      </c>
      <c r="F53" s="379" t="str">
        <f>IF(Tableau1[[#This Row],[KAB]]&lt;&gt;"",Tableau1[[#This Row],[KAB]],"")</f>
        <v/>
      </c>
      <c r="G53" s="322"/>
      <c r="H53" s="6" t="str">
        <f>IF(Tableau1[[#This Row],[Clients]]&lt;&gt;"",Tableau1[[#This Row],[Clients]],"")</f>
        <v/>
      </c>
      <c r="I53" s="16">
        <v>43542</v>
      </c>
      <c r="J53" s="158">
        <v>43616</v>
      </c>
      <c r="K53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53" s="7"/>
      <c r="M53" s="115"/>
      <c r="N53" s="22"/>
    </row>
    <row r="54" spans="1:14" x14ac:dyDescent="0.25">
      <c r="A54" s="366" t="s">
        <v>5</v>
      </c>
      <c r="B54" s="206" t="str">
        <f>IF(Tableau1[[#This Row],[NBR]]&lt;&gt;"",Tableau1[[#This Row],[NBR]],"")</f>
        <v/>
      </c>
      <c r="C54" s="193" t="str">
        <f>IF(Tableau1[[#This Row],[GJU]]&lt;&gt;"",Tableau1[[#This Row],[GJU]],"")</f>
        <v/>
      </c>
      <c r="D54" s="193" t="str">
        <f>IF(Tableau1[[#This Row],[WMA]]&lt;&gt;"",Tableau1[[#This Row],[WMA]],"")</f>
        <v/>
      </c>
      <c r="E54" s="193" t="str">
        <f>IF(Tableau1[[#This Row],[ACD]]&lt;&gt;"",Tableau1[[#This Row],[ACD]],"")</f>
        <v/>
      </c>
      <c r="F54" s="207" t="str">
        <f>IF(Tableau1[[#This Row],[KAB]]&lt;&gt;"",Tableau1[[#This Row],[KAB]],"")</f>
        <v/>
      </c>
      <c r="G54" s="5" t="str">
        <f>IF(Tableau1[[#This Row],[Affaires]]&lt;&gt;"",Tableau1[[#This Row],[Affaires]],"")</f>
        <v/>
      </c>
      <c r="H54" s="6" t="str">
        <f>IF(Tableau1[[#This Row],[Clients]]&lt;&gt;"",Tableau1[[#This Row],[Clients]],"")</f>
        <v/>
      </c>
      <c r="I54" s="16">
        <v>42037</v>
      </c>
      <c r="J54" s="16">
        <v>43524</v>
      </c>
      <c r="K54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54" s="7"/>
      <c r="M54" s="117"/>
      <c r="N54" s="22"/>
    </row>
    <row r="55" spans="1:14" x14ac:dyDescent="0.25">
      <c r="A55" s="342" t="s">
        <v>232</v>
      </c>
      <c r="B55" s="11">
        <f>IF(Tableau1[[#This Row],[NBR]]&lt;&gt;"",Tableau1[[#This Row],[NBR]],"")</f>
        <v>1</v>
      </c>
      <c r="C55" s="7" t="str">
        <f>IF(Tableau1[[#This Row],[GJU]]&lt;&gt;"",Tableau1[[#This Row],[GJU]],"")</f>
        <v/>
      </c>
      <c r="D55" s="7" t="str">
        <f>IF(Tableau1[[#This Row],[WMA]]&lt;&gt;"",Tableau1[[#This Row],[WMA]],"")</f>
        <v/>
      </c>
      <c r="E55" s="7" t="str">
        <f>IF(Tableau1[[#This Row],[ACD]]&lt;&gt;"",Tableau1[[#This Row],[ACD]],"")</f>
        <v/>
      </c>
      <c r="F55" s="14" t="str">
        <f>IF(Tableau1[[#This Row],[KAB]]&lt;&gt;"",Tableau1[[#This Row],[KAB]],"")</f>
        <v/>
      </c>
      <c r="G55" s="322">
        <f>IF(Tableau1[[#This Row],[Affaires]]&lt;&gt;"",Tableau1[[#This Row],[Affaires]],"")</f>
        <v>1902028</v>
      </c>
      <c r="H55" s="6" t="str">
        <f>IF(Tableau1[[#This Row],[Clients]]&lt;&gt;"",Tableau1[[#This Row],[Clients]],"")</f>
        <v/>
      </c>
      <c r="I55" s="158">
        <v>43513</v>
      </c>
      <c r="J55" s="158">
        <v>43575</v>
      </c>
      <c r="K55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1</v>
      </c>
      <c r="L55" s="7"/>
      <c r="M55" s="115" t="s">
        <v>261</v>
      </c>
      <c r="N55" s="73"/>
    </row>
    <row r="56" spans="1:14" x14ac:dyDescent="0.25">
      <c r="A56" s="345" t="s">
        <v>94</v>
      </c>
      <c r="B56" s="76" t="str">
        <f>IF(Tableau1[[#This Row],[NBR]]&lt;&gt;"",Tableau1[[#This Row],[NBR]],"")</f>
        <v/>
      </c>
      <c r="C56" s="321" t="str">
        <f>IF(Tableau1[[#This Row],[GJU]]&lt;&gt;"",Tableau1[[#This Row],[GJU]],"")</f>
        <v/>
      </c>
      <c r="D56" s="321">
        <f>IF(Tableau1[[#This Row],[WMA]]&lt;&gt;"",Tableau1[[#This Row],[WMA]],"")</f>
        <v>1</v>
      </c>
      <c r="E56" s="321" t="str">
        <f>IF(Tableau1[[#This Row],[ACD]]&lt;&gt;"",Tableau1[[#This Row],[ACD]],"")</f>
        <v/>
      </c>
      <c r="F56" s="379" t="str">
        <f>IF(Tableau1[[#This Row],[KAB]]&lt;&gt;"",Tableau1[[#This Row],[KAB]],"")</f>
        <v/>
      </c>
      <c r="G56" s="322">
        <f>IF(Tableau1[[#This Row],[Affaires]]&lt;&gt;"",Tableau1[[#This Row],[Affaires]],"")</f>
        <v>1808046</v>
      </c>
      <c r="H56" s="6" t="str">
        <f>IF(Tableau1[[#This Row],[Clients]]&lt;&gt;"",Tableau1[[#This Row],[Clients]],"")</f>
        <v/>
      </c>
      <c r="I56" s="158">
        <v>43486</v>
      </c>
      <c r="J56" s="158">
        <v>43829</v>
      </c>
      <c r="K56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56" s="16"/>
      <c r="M56" s="115"/>
      <c r="N56" s="73"/>
    </row>
    <row r="57" spans="1:14" x14ac:dyDescent="0.25">
      <c r="A57" s="340" t="s">
        <v>20</v>
      </c>
      <c r="B57" s="206" t="str">
        <f>IF(Tableau1[[#This Row],[NBR]]&lt;&gt;"",Tableau1[[#This Row],[NBR]],"")</f>
        <v/>
      </c>
      <c r="C57" s="193">
        <f>IF(Tableau1[[#This Row],[GJU]]&lt;&gt;"",Tableau1[[#This Row],[GJU]],"")</f>
        <v>1</v>
      </c>
      <c r="D57" s="193" t="str">
        <f>IF(Tableau1[[#This Row],[WMA]]&lt;&gt;"",Tableau1[[#This Row],[WMA]],"")</f>
        <v/>
      </c>
      <c r="E57" s="193" t="str">
        <f>IF(Tableau1[[#This Row],[ACD]]&lt;&gt;"",Tableau1[[#This Row],[ACD]],"")</f>
        <v/>
      </c>
      <c r="F57" s="207" t="str">
        <f>IF(Tableau1[[#This Row],[KAB]]&lt;&gt;"",Tableau1[[#This Row],[KAB]],"")</f>
        <v/>
      </c>
      <c r="G57" s="322">
        <f>IF(Tableau1[[#This Row],[Affaires]]&lt;&gt;"",Tableau1[[#This Row],[Affaires]],"")</f>
        <v>1612002</v>
      </c>
      <c r="H57" s="6" t="str">
        <f>IF(Tableau1[[#This Row],[Clients]]&lt;&gt;"",Tableau1[[#This Row],[Clients]],"")</f>
        <v/>
      </c>
      <c r="I57" s="16">
        <v>43466</v>
      </c>
      <c r="J57" s="16">
        <v>43616</v>
      </c>
      <c r="K57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57" s="7"/>
      <c r="M57" s="115"/>
      <c r="N57" s="73"/>
    </row>
    <row r="58" spans="1:14" ht="10.5" customHeight="1" x14ac:dyDescent="0.25">
      <c r="A58" s="340" t="s">
        <v>153</v>
      </c>
      <c r="B58" s="11" t="str">
        <f>IF(Tableau1[[#This Row],[NBR]]&lt;&gt;"",Tableau1[[#This Row],[NBR]],"")</f>
        <v/>
      </c>
      <c r="C58" s="7" t="str">
        <f>IF(Tableau1[[#This Row],[GJU]]&lt;&gt;"",Tableau1[[#This Row],[GJU]],"")</f>
        <v/>
      </c>
      <c r="D58" s="7">
        <f>IF(Tableau1[[#This Row],[WMA]]&lt;&gt;"",Tableau1[[#This Row],[WMA]],"")</f>
        <v>1</v>
      </c>
      <c r="E58" s="7" t="str">
        <f>IF(Tableau1[[#This Row],[ACD]]&lt;&gt;"",Tableau1[[#This Row],[ACD]],"")</f>
        <v/>
      </c>
      <c r="F58" s="14" t="str">
        <f>IF(Tableau1[[#This Row],[KAB]]&lt;&gt;"",Tableau1[[#This Row],[KAB]],"")</f>
        <v/>
      </c>
      <c r="G58" s="322">
        <f>IF(Tableau1[[#This Row],[Affaires]]&lt;&gt;"",Tableau1[[#This Row],[Affaires]],"")</f>
        <v>1812107</v>
      </c>
      <c r="H58" s="6" t="str">
        <f>IF(Tableau1[[#This Row],[Clients]]&lt;&gt;"",Tableau1[[#This Row],[Clients]],"")</f>
        <v/>
      </c>
      <c r="I58" s="16">
        <v>43479</v>
      </c>
      <c r="J58" s="158">
        <v>43829</v>
      </c>
      <c r="K58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58" s="7"/>
      <c r="M58" s="117"/>
      <c r="N58" s="22"/>
    </row>
    <row r="59" spans="1:14" x14ac:dyDescent="0.25">
      <c r="A59" s="340" t="s">
        <v>72</v>
      </c>
      <c r="B59" s="76">
        <f>IF(Tableau1[[#This Row],[NBR]]&lt;&gt;"",Tableau1[[#This Row],[NBR]],"")</f>
        <v>1</v>
      </c>
      <c r="C59" s="321" t="str">
        <f>IF(Tableau1[[#This Row],[GJU]]&lt;&gt;"",Tableau1[[#This Row],[GJU]],"")</f>
        <v/>
      </c>
      <c r="D59" s="321" t="str">
        <f>IF(Tableau1[[#This Row],[WMA]]&lt;&gt;"",Tableau1[[#This Row],[WMA]],"")</f>
        <v/>
      </c>
      <c r="E59" s="321" t="str">
        <f>IF(Tableau1[[#This Row],[ACD]]&lt;&gt;"",Tableau1[[#This Row],[ACD]],"")</f>
        <v/>
      </c>
      <c r="F59" s="379" t="str">
        <f>IF(Tableau1[[#This Row],[KAB]]&lt;&gt;"",Tableau1[[#This Row],[KAB]],"")</f>
        <v/>
      </c>
      <c r="G59" s="322">
        <f>IF(Tableau1[[#This Row],[Affaires]]&lt;&gt;"",Tableau1[[#This Row],[Affaires]],"")</f>
        <v>1804025</v>
      </c>
      <c r="H59" s="6" t="str">
        <f>IF(Tableau1[[#This Row],[Clients]]&lt;&gt;"",Tableau1[[#This Row],[Clients]],"")</f>
        <v/>
      </c>
      <c r="I59" s="160">
        <v>43178</v>
      </c>
      <c r="J59" s="160">
        <v>43542</v>
      </c>
      <c r="K59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59" s="158">
        <v>43515</v>
      </c>
      <c r="M59" s="436" t="s">
        <v>257</v>
      </c>
      <c r="N59" s="438" t="s">
        <v>251</v>
      </c>
    </row>
    <row r="60" spans="1:14" x14ac:dyDescent="0.25">
      <c r="A60" s="346" t="s">
        <v>53</v>
      </c>
      <c r="B60" s="11">
        <f>IF(Tableau1[[#This Row],[NBR]]&lt;&gt;"",Tableau1[[#This Row],[NBR]],"")</f>
        <v>1</v>
      </c>
      <c r="C60" s="7" t="str">
        <f>IF(Tableau1[[#This Row],[GJU]]&lt;&gt;"",Tableau1[[#This Row],[GJU]],"")</f>
        <v/>
      </c>
      <c r="D60" s="7" t="str">
        <f>IF(Tableau1[[#This Row],[WMA]]&lt;&gt;"",Tableau1[[#This Row],[WMA]],"")</f>
        <v/>
      </c>
      <c r="E60" s="7" t="str">
        <f>IF(Tableau1[[#This Row],[ACD]]&lt;&gt;"",Tableau1[[#This Row],[ACD]],"")</f>
        <v/>
      </c>
      <c r="F60" s="14" t="str">
        <f>IF(Tableau1[[#This Row],[KAB]]&lt;&gt;"",Tableau1[[#This Row],[KAB]],"")</f>
        <v/>
      </c>
      <c r="G60" s="322">
        <f>IF(Tableau1[[#This Row],[Affaires]]&lt;&gt;"",Tableau1[[#This Row],[Affaires]],"")</f>
        <v>1709040</v>
      </c>
      <c r="H60" s="6" t="str">
        <f>IF(Tableau1[[#This Row],[Clients]]&lt;&gt;"",Tableau1[[#This Row],[Clients]],"")</f>
        <v/>
      </c>
      <c r="I60" s="160"/>
      <c r="J60" s="158"/>
      <c r="K60" s="6" t="str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/>
      </c>
      <c r="L60" s="6"/>
      <c r="M60" s="436" t="s">
        <v>257</v>
      </c>
      <c r="N60" s="438" t="s">
        <v>251</v>
      </c>
    </row>
    <row r="61" spans="1:14" x14ac:dyDescent="0.25">
      <c r="A61" s="347" t="s">
        <v>172</v>
      </c>
      <c r="B61" s="206">
        <f>IF(Tableau1[[#This Row],[NBR]]&lt;&gt;"",Tableau1[[#This Row],[NBR]],"")</f>
        <v>1</v>
      </c>
      <c r="C61" s="193" t="str">
        <f>IF(Tableau1[[#This Row],[GJU]]&lt;&gt;"",Tableau1[[#This Row],[GJU]],"")</f>
        <v/>
      </c>
      <c r="D61" s="193" t="str">
        <f>IF(Tableau1[[#This Row],[WMA]]&lt;&gt;"",Tableau1[[#This Row],[WMA]],"")</f>
        <v/>
      </c>
      <c r="E61" s="193" t="str">
        <f>IF(Tableau1[[#This Row],[ACD]]&lt;&gt;"",Tableau1[[#This Row],[ACD]],"")</f>
        <v/>
      </c>
      <c r="F61" s="207" t="str">
        <f>IF(Tableau1[[#This Row],[KAB]]&lt;&gt;"",Tableau1[[#This Row],[KAB]],"")</f>
        <v/>
      </c>
      <c r="G61" s="322" t="str">
        <f>IF(Tableau1[[#This Row],[Affaires]]&lt;&gt;"",Tableau1[[#This Row],[Affaires]],"")</f>
        <v/>
      </c>
      <c r="H61" s="6" t="str">
        <f>IF(Tableau1[[#This Row],[Clients]]&lt;&gt;"",Tableau1[[#This Row],[Clients]],"")</f>
        <v/>
      </c>
      <c r="I61" s="160">
        <v>43504</v>
      </c>
      <c r="J61" s="160">
        <v>43532</v>
      </c>
      <c r="K61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61" s="158">
        <v>43532</v>
      </c>
      <c r="M61" s="436" t="s">
        <v>257</v>
      </c>
      <c r="N61" s="438" t="s">
        <v>251</v>
      </c>
    </row>
    <row r="62" spans="1:14" x14ac:dyDescent="0.25">
      <c r="A62" s="361" t="s">
        <v>291</v>
      </c>
      <c r="B62" s="11">
        <f>IF(Tableau1[[#This Row],[NBR]]&lt;&gt;"",Tableau1[[#This Row],[NBR]],"")</f>
        <v>1</v>
      </c>
      <c r="C62" s="7" t="str">
        <f>IF(Tableau1[[#This Row],[GJU]]&lt;&gt;"",Tableau1[[#This Row],[GJU]],"")</f>
        <v/>
      </c>
      <c r="D62" s="7" t="str">
        <f>IF(Tableau1[[#This Row],[WMA]]&lt;&gt;"",Tableau1[[#This Row],[WMA]],"")</f>
        <v/>
      </c>
      <c r="E62" s="7" t="str">
        <f>IF(Tableau1[[#This Row],[ACD]]&lt;&gt;"",Tableau1[[#This Row],[ACD]],"")</f>
        <v/>
      </c>
      <c r="F62" s="14" t="str">
        <f>IF(Tableau1[[#This Row],[KAB]]&lt;&gt;"",Tableau1[[#This Row],[KAB]],"")</f>
        <v/>
      </c>
      <c r="G62" s="5">
        <f>IF(Tableau1[[#This Row],[Affaires]]&lt;&gt;"",Tableau1[[#This Row],[Affaires]],"")</f>
        <v>1903037</v>
      </c>
      <c r="H62" s="6" t="str">
        <f>IF(Tableau1[[#This Row],[Clients]]&lt;&gt;"",Tableau1[[#This Row],[Clients]],"")</f>
        <v/>
      </c>
      <c r="I62" s="160">
        <v>43556</v>
      </c>
      <c r="J62" s="160" t="s">
        <v>168</v>
      </c>
      <c r="K62" s="7" t="e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#VALUE!</v>
      </c>
      <c r="L62" s="158"/>
      <c r="M62" s="115"/>
      <c r="N62" s="73"/>
    </row>
    <row r="63" spans="1:14" x14ac:dyDescent="0.25">
      <c r="A63" s="340" t="s">
        <v>19</v>
      </c>
      <c r="B63" s="206" t="str">
        <f>IF(Tableau1[[#This Row],[NBR]]&lt;&gt;"",Tableau1[[#This Row],[NBR]],"")</f>
        <v/>
      </c>
      <c r="C63" s="193" t="str">
        <f>IF(Tableau1[[#This Row],[GJU]]&lt;&gt;"",Tableau1[[#This Row],[GJU]],"")</f>
        <v/>
      </c>
      <c r="D63" s="193">
        <f>IF(Tableau1[[#This Row],[WMA]]&lt;&gt;"",Tableau1[[#This Row],[WMA]],"")</f>
        <v>1</v>
      </c>
      <c r="E63" s="193" t="str">
        <f>IF(Tableau1[[#This Row],[ACD]]&lt;&gt;"",Tableau1[[#This Row],[ACD]],"")</f>
        <v/>
      </c>
      <c r="F63" s="207" t="str">
        <f>IF(Tableau1[[#This Row],[KAB]]&lt;&gt;"",Tableau1[[#This Row],[KAB]],"")</f>
        <v/>
      </c>
      <c r="G63" s="322">
        <f>IF(Tableau1[[#This Row],[Affaires]]&lt;&gt;"",Tableau1[[#This Row],[Affaires]],"")</f>
        <v>1712020</v>
      </c>
      <c r="H63" s="6" t="str">
        <f>IF(Tableau1[[#This Row],[Clients]]&lt;&gt;"",Tableau1[[#This Row],[Clients]],"")</f>
        <v/>
      </c>
      <c r="I63" s="158">
        <v>43556</v>
      </c>
      <c r="J63" s="158">
        <v>43677</v>
      </c>
      <c r="K63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63" s="7"/>
      <c r="M63" s="115"/>
      <c r="N63" s="73"/>
    </row>
    <row r="64" spans="1:14" x14ac:dyDescent="0.25">
      <c r="A64" s="340" t="s">
        <v>104</v>
      </c>
      <c r="B64" s="11" t="str">
        <f>IF(Tableau1[[#This Row],[NBR]]&lt;&gt;"",Tableau1[[#This Row],[NBR]],"")</f>
        <v/>
      </c>
      <c r="C64" s="7">
        <f>IF(Tableau1[[#This Row],[GJU]]&lt;&gt;"",Tableau1[[#This Row],[GJU]],"")</f>
        <v>1</v>
      </c>
      <c r="D64" s="7" t="str">
        <f>IF(Tableau1[[#This Row],[WMA]]&lt;&gt;"",Tableau1[[#This Row],[WMA]],"")</f>
        <v/>
      </c>
      <c r="E64" s="7" t="str">
        <f>IF(Tableau1[[#This Row],[ACD]]&lt;&gt;"",Tableau1[[#This Row],[ACD]],"")</f>
        <v/>
      </c>
      <c r="F64" s="14" t="str">
        <f>IF(Tableau1[[#This Row],[KAB]]&lt;&gt;"",Tableau1[[#This Row],[KAB]],"")</f>
        <v/>
      </c>
      <c r="G64" s="322">
        <f>IF(Tableau1[[#This Row],[Affaires]]&lt;&gt;"",Tableau1[[#This Row],[Affaires]],"")</f>
        <v>1811039</v>
      </c>
      <c r="H64" s="6" t="str">
        <f>IF(Tableau1[[#This Row],[Clients]]&lt;&gt;"",Tableau1[[#This Row],[Clients]],"")</f>
        <v/>
      </c>
      <c r="I64" s="158">
        <v>43466</v>
      </c>
      <c r="J64" s="158">
        <v>43555</v>
      </c>
      <c r="K64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64" s="7"/>
      <c r="M64" s="115" t="s">
        <v>284</v>
      </c>
      <c r="N64" s="73"/>
    </row>
    <row r="65" spans="1:14" x14ac:dyDescent="0.25">
      <c r="A65" s="348" t="s">
        <v>68</v>
      </c>
      <c r="B65" s="380" t="str">
        <f>IF(Tableau1[[#This Row],[NBR]]&lt;&gt;"",Tableau1[[#This Row],[NBR]],"")</f>
        <v/>
      </c>
      <c r="C65" s="381" t="str">
        <f>IF(Tableau1[[#This Row],[GJU]]&lt;&gt;"",Tableau1[[#This Row],[GJU]],"")</f>
        <v/>
      </c>
      <c r="D65" s="381">
        <f>IF(Tableau1[[#This Row],[WMA]]&lt;&gt;"",Tableau1[[#This Row],[WMA]],"")</f>
        <v>1</v>
      </c>
      <c r="E65" s="381" t="str">
        <f>IF(Tableau1[[#This Row],[ACD]]&lt;&gt;"",Tableau1[[#This Row],[ACD]],"")</f>
        <v/>
      </c>
      <c r="F65" s="382" t="str">
        <f>IF(Tableau1[[#This Row],[KAB]]&lt;&gt;"",Tableau1[[#This Row],[KAB]],"")</f>
        <v/>
      </c>
      <c r="G65" s="322">
        <f>IF(Tableau1[[#This Row],[Affaires]]&lt;&gt;"",Tableau1[[#This Row],[Affaires]],"")</f>
        <v>1802003</v>
      </c>
      <c r="H65" s="6" t="str">
        <f>IF(Tableau1[[#This Row],[Clients]]&lt;&gt;"",Tableau1[[#This Row],[Clients]],"")</f>
        <v/>
      </c>
      <c r="I65" s="158"/>
      <c r="J65" s="158"/>
      <c r="K65" s="7" t="str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/>
      </c>
      <c r="L65" s="7"/>
      <c r="M65" s="436" t="s">
        <v>257</v>
      </c>
      <c r="N65" s="438"/>
    </row>
    <row r="66" spans="1:14" x14ac:dyDescent="0.25">
      <c r="A66" s="340" t="s">
        <v>47</v>
      </c>
      <c r="B66" s="11" t="str">
        <f>IF(Tableau1[[#This Row],[NBR]]&lt;&gt;"",Tableau1[[#This Row],[NBR]],"")</f>
        <v/>
      </c>
      <c r="C66" s="7">
        <f>IF(Tableau1[[#This Row],[GJU]]&lt;&gt;"",Tableau1[[#This Row],[GJU]],"")</f>
        <v>1</v>
      </c>
      <c r="D66" s="7" t="str">
        <f>IF(Tableau1[[#This Row],[WMA]]&lt;&gt;"",Tableau1[[#This Row],[WMA]],"")</f>
        <v/>
      </c>
      <c r="E66" s="7" t="str">
        <f>IF(Tableau1[[#This Row],[ACD]]&lt;&gt;"",Tableau1[[#This Row],[ACD]],"")</f>
        <v/>
      </c>
      <c r="F66" s="14" t="str">
        <f>IF(Tableau1[[#This Row],[KAB]]&lt;&gt;"",Tableau1[[#This Row],[KAB]],"")</f>
        <v/>
      </c>
      <c r="G66" s="322">
        <f>IF(Tableau1[[#This Row],[Affaires]]&lt;&gt;"",Tableau1[[#This Row],[Affaires]],"")</f>
        <v>1702018</v>
      </c>
      <c r="H66" s="6" t="str">
        <f>IF(Tableau1[[#This Row],[Clients]]&lt;&gt;"",Tableau1[[#This Row],[Clients]],"")</f>
        <v/>
      </c>
      <c r="I66" s="16">
        <v>43466</v>
      </c>
      <c r="J66" s="158">
        <v>43555</v>
      </c>
      <c r="K66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66" s="7"/>
      <c r="M66" s="115" t="s">
        <v>284</v>
      </c>
      <c r="N66" s="73"/>
    </row>
    <row r="67" spans="1:14" x14ac:dyDescent="0.25">
      <c r="A67" s="340" t="s">
        <v>75</v>
      </c>
      <c r="B67" s="76" t="str">
        <f>IF(Tableau1[[#This Row],[NBR]]&lt;&gt;"",Tableau1[[#This Row],[NBR]],"")</f>
        <v/>
      </c>
      <c r="C67" s="321">
        <f>IF(Tableau1[[#This Row],[GJU]]&lt;&gt;"",Tableau1[[#This Row],[GJU]],"")</f>
        <v>1</v>
      </c>
      <c r="D67" s="321" t="str">
        <f>IF(Tableau1[[#This Row],[WMA]]&lt;&gt;"",Tableau1[[#This Row],[WMA]],"")</f>
        <v/>
      </c>
      <c r="E67" s="321" t="str">
        <f>IF(Tableau1[[#This Row],[ACD]]&lt;&gt;"",Tableau1[[#This Row],[ACD]],"")</f>
        <v/>
      </c>
      <c r="F67" s="379" t="str">
        <f>IF(Tableau1[[#This Row],[KAB]]&lt;&gt;"",Tableau1[[#This Row],[KAB]],"")</f>
        <v/>
      </c>
      <c r="G67" s="322">
        <f>IF(Tableau1[[#This Row],[Affaires]]&lt;&gt;"",Tableau1[[#This Row],[Affaires]],"")</f>
        <v>1804064</v>
      </c>
      <c r="H67" s="6" t="str">
        <f>IF(Tableau1[[#This Row],[Clients]]&lt;&gt;"",Tableau1[[#This Row],[Clients]],"")</f>
        <v/>
      </c>
      <c r="I67" s="158">
        <v>43206</v>
      </c>
      <c r="J67" s="158">
        <v>43738</v>
      </c>
      <c r="K67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67" s="7"/>
      <c r="M67" s="115"/>
      <c r="N67" s="73"/>
    </row>
    <row r="68" spans="1:14" x14ac:dyDescent="0.25">
      <c r="A68" s="340" t="s">
        <v>18</v>
      </c>
      <c r="B68" s="11" t="str">
        <f>IF(Tableau1[[#This Row],[NBR]]&lt;&gt;"",Tableau1[[#This Row],[NBR]],"")</f>
        <v/>
      </c>
      <c r="C68" s="7" t="str">
        <f>IF(Tableau1[[#This Row],[GJU]]&lt;&gt;"",Tableau1[[#This Row],[GJU]],"")</f>
        <v/>
      </c>
      <c r="D68" s="7" t="str">
        <f>IF(Tableau1[[#This Row],[WMA]]&lt;&gt;"",Tableau1[[#This Row],[WMA]],"")</f>
        <v/>
      </c>
      <c r="E68" s="7">
        <f>IF(Tableau1[[#This Row],[ACD]]&lt;&gt;"",Tableau1[[#This Row],[ACD]],"")</f>
        <v>1</v>
      </c>
      <c r="F68" s="14" t="str">
        <f>IF(Tableau1[[#This Row],[KAB]]&lt;&gt;"",Tableau1[[#This Row],[KAB]],"")</f>
        <v/>
      </c>
      <c r="G68" s="322">
        <f>IF(Tableau1[[#This Row],[Affaires]]&lt;&gt;"",Tableau1[[#This Row],[Affaires]],"")</f>
        <v>171207</v>
      </c>
      <c r="H68" s="6" t="str">
        <f>IF(Tableau1[[#This Row],[Clients]]&lt;&gt;"",Tableau1[[#This Row],[Clients]],"")</f>
        <v/>
      </c>
      <c r="I68" s="158">
        <v>43115</v>
      </c>
      <c r="J68" s="158">
        <v>43646</v>
      </c>
      <c r="K68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68" s="7"/>
      <c r="M68" s="140"/>
      <c r="N68" s="439"/>
    </row>
    <row r="69" spans="1:14" x14ac:dyDescent="0.25">
      <c r="A69" s="340" t="s">
        <v>86</v>
      </c>
      <c r="B69" s="11" t="str">
        <f>IF(Tableau1[[#This Row],[NBR]]&lt;&gt;"",Tableau1[[#This Row],[NBR]],"")</f>
        <v/>
      </c>
      <c r="C69" s="7" t="str">
        <f>IF(Tableau1[[#This Row],[GJU]]&lt;&gt;"",Tableau1[[#This Row],[GJU]],"")</f>
        <v/>
      </c>
      <c r="D69" s="7">
        <f>IF(Tableau1[[#This Row],[WMA]]&lt;&gt;"",Tableau1[[#This Row],[WMA]],"")</f>
        <v>1</v>
      </c>
      <c r="E69" s="7" t="str">
        <f>IF(Tableau1[[#This Row],[ACD]]&lt;&gt;"",Tableau1[[#This Row],[ACD]],"")</f>
        <v/>
      </c>
      <c r="F69" s="14" t="str">
        <f>IF(Tableau1[[#This Row],[KAB]]&lt;&gt;"",Tableau1[[#This Row],[KAB]],"")</f>
        <v/>
      </c>
      <c r="G69" s="322">
        <f>IF(Tableau1[[#This Row],[Affaires]]&lt;&gt;"",Tableau1[[#This Row],[Affaires]],"")</f>
        <v>1806062</v>
      </c>
      <c r="H69" s="6" t="str">
        <f>IF(Tableau1[[#This Row],[Clients]]&lt;&gt;"",Tableau1[[#This Row],[Clients]],"")</f>
        <v/>
      </c>
      <c r="I69" s="158">
        <v>43290</v>
      </c>
      <c r="J69" s="158">
        <v>43604</v>
      </c>
      <c r="K69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69" s="7"/>
      <c r="M69" s="115"/>
      <c r="N69" s="73" t="s">
        <v>263</v>
      </c>
    </row>
    <row r="70" spans="1:14" x14ac:dyDescent="0.25">
      <c r="A70" s="340" t="s">
        <v>169</v>
      </c>
      <c r="B70" s="76" t="str">
        <f>IF(Tableau1[[#This Row],[NBR]]&lt;&gt;"",Tableau1[[#This Row],[NBR]],"")</f>
        <v/>
      </c>
      <c r="C70" s="321">
        <f>IF(Tableau1[[#This Row],[GJU]]&lt;&gt;"",Tableau1[[#This Row],[GJU]],"")</f>
        <v>1</v>
      </c>
      <c r="D70" s="321" t="str">
        <f>IF(Tableau1[[#This Row],[WMA]]&lt;&gt;"",Tableau1[[#This Row],[WMA]],"")</f>
        <v/>
      </c>
      <c r="E70" s="321" t="str">
        <f>IF(Tableau1[[#This Row],[ACD]]&lt;&gt;"",Tableau1[[#This Row],[ACD]],"")</f>
        <v/>
      </c>
      <c r="F70" s="379" t="str">
        <f>IF(Tableau1[[#This Row],[KAB]]&lt;&gt;"",Tableau1[[#This Row],[KAB]],"")</f>
        <v/>
      </c>
      <c r="G70" s="322">
        <f>IF(Tableau1[[#This Row],[Affaires]]&lt;&gt;"",Tableau1[[#This Row],[Affaires]],"")</f>
        <v>1812041</v>
      </c>
      <c r="H70" s="6" t="str">
        <f>IF(Tableau1[[#This Row],[Clients]]&lt;&gt;"",Tableau1[[#This Row],[Clients]],"")</f>
        <v/>
      </c>
      <c r="I70" s="158">
        <v>43486</v>
      </c>
      <c r="J70" s="158" t="s">
        <v>168</v>
      </c>
      <c r="K70" s="7" t="e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#VALUE!</v>
      </c>
      <c r="L70" s="7"/>
      <c r="M70" s="115" t="s">
        <v>238</v>
      </c>
      <c r="N70" s="73"/>
    </row>
    <row r="71" spans="1:14" x14ac:dyDescent="0.25">
      <c r="A71" s="340" t="s">
        <v>149</v>
      </c>
      <c r="B71" s="11" t="str">
        <f>IF(Tableau1[[#This Row],[NBR]]&lt;&gt;"",Tableau1[[#This Row],[NBR]],"")</f>
        <v/>
      </c>
      <c r="C71" s="7">
        <f>IF(Tableau1[[#This Row],[GJU]]&lt;&gt;"",Tableau1[[#This Row],[GJU]],"")</f>
        <v>1</v>
      </c>
      <c r="D71" s="7" t="str">
        <f>IF(Tableau1[[#This Row],[WMA]]&lt;&gt;"",Tableau1[[#This Row],[WMA]],"")</f>
        <v/>
      </c>
      <c r="E71" s="7" t="str">
        <f>IF(Tableau1[[#This Row],[ACD]]&lt;&gt;"",Tableau1[[#This Row],[ACD]],"")</f>
        <v/>
      </c>
      <c r="F71" s="14" t="str">
        <f>IF(Tableau1[[#This Row],[KAB]]&lt;&gt;"",Tableau1[[#This Row],[KAB]],"")</f>
        <v/>
      </c>
      <c r="G71" s="322">
        <f>IF(Tableau1[[#This Row],[Affaires]]&lt;&gt;"",Tableau1[[#This Row],[Affaires]],"")</f>
        <v>1812007</v>
      </c>
      <c r="H71" s="6" t="str">
        <f>IF(Tableau1[[#This Row],[Clients]]&lt;&gt;"",Tableau1[[#This Row],[Clients]],"")</f>
        <v/>
      </c>
      <c r="I71" s="158">
        <v>43467</v>
      </c>
      <c r="J71" s="158" t="s">
        <v>168</v>
      </c>
      <c r="K71" s="7" t="e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#VALUE!</v>
      </c>
      <c r="L71" s="7"/>
      <c r="M71" s="115" t="s">
        <v>238</v>
      </c>
      <c r="N71" s="73"/>
    </row>
    <row r="72" spans="1:14" x14ac:dyDescent="0.25">
      <c r="A72" s="344" t="s">
        <v>38</v>
      </c>
      <c r="B72" s="206">
        <f>IF(Tableau1[[#This Row],[NBR]]&lt;&gt;"",Tableau1[[#This Row],[NBR]],"")</f>
        <v>1</v>
      </c>
      <c r="C72" s="193" t="str">
        <f>IF(Tableau1[[#This Row],[GJU]]&lt;&gt;"",Tableau1[[#This Row],[GJU]],"")</f>
        <v/>
      </c>
      <c r="D72" s="193" t="str">
        <f>IF(Tableau1[[#This Row],[WMA]]&lt;&gt;"",Tableau1[[#This Row],[WMA]],"")</f>
        <v/>
      </c>
      <c r="E72" s="193" t="str">
        <f>IF(Tableau1[[#This Row],[ACD]]&lt;&gt;"",Tableau1[[#This Row],[ACD]],"")</f>
        <v/>
      </c>
      <c r="F72" s="207" t="str">
        <f>IF(Tableau1[[#This Row],[KAB]]&lt;&gt;"",Tableau1[[#This Row],[KAB]],"")</f>
        <v/>
      </c>
      <c r="G72" s="322">
        <f>IF(Tableau1[[#This Row],[Affaires]]&lt;&gt;"",Tableau1[[#This Row],[Affaires]],"")</f>
        <v>1605020</v>
      </c>
      <c r="H72" s="6" t="str">
        <f>IF(Tableau1[[#This Row],[Clients]]&lt;&gt;"",Tableau1[[#This Row],[Clients]],"")</f>
        <v/>
      </c>
      <c r="I72" s="158"/>
      <c r="J72" s="158"/>
      <c r="K72" s="7" t="str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/>
      </c>
      <c r="L72" s="7"/>
      <c r="M72" s="436" t="s">
        <v>257</v>
      </c>
      <c r="N72" s="438" t="s">
        <v>251</v>
      </c>
    </row>
    <row r="73" spans="1:14" x14ac:dyDescent="0.25">
      <c r="A73" s="340" t="s">
        <v>48</v>
      </c>
      <c r="B73" s="11">
        <f>IF(Tableau1[[#This Row],[NBR]]&lt;&gt;"",Tableau1[[#This Row],[NBR]],"")</f>
        <v>1</v>
      </c>
      <c r="C73" s="7" t="str">
        <f>IF(Tableau1[[#This Row],[GJU]]&lt;&gt;"",Tableau1[[#This Row],[GJU]],"")</f>
        <v/>
      </c>
      <c r="D73" s="7" t="str">
        <f>IF(Tableau1[[#This Row],[WMA]]&lt;&gt;"",Tableau1[[#This Row],[WMA]],"")</f>
        <v/>
      </c>
      <c r="E73" s="7" t="str">
        <f>IF(Tableau1[[#This Row],[ACD]]&lt;&gt;"",Tableau1[[#This Row],[ACD]],"")</f>
        <v/>
      </c>
      <c r="F73" s="14" t="str">
        <f>IF(Tableau1[[#This Row],[KAB]]&lt;&gt;"",Tableau1[[#This Row],[KAB]],"")</f>
        <v/>
      </c>
      <c r="G73" s="322">
        <f>IF(Tableau1[[#This Row],[Affaires]]&lt;&gt;"",Tableau1[[#This Row],[Affaires]],"")</f>
        <v>1702015</v>
      </c>
      <c r="H73" s="6" t="str">
        <f>IF(Tableau1[[#This Row],[Clients]]&lt;&gt;"",Tableau1[[#This Row],[Clients]],"")</f>
        <v/>
      </c>
      <c r="I73" s="16">
        <v>43466</v>
      </c>
      <c r="J73" s="16">
        <v>43830</v>
      </c>
      <c r="K73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73" s="7"/>
      <c r="M73" s="115"/>
      <c r="N73" s="73"/>
    </row>
    <row r="74" spans="1:14" x14ac:dyDescent="0.25">
      <c r="A74" s="340" t="s">
        <v>73</v>
      </c>
      <c r="B74" s="11" t="str">
        <f>IF(Tableau1[[#This Row],[NBR]]&lt;&gt;"",Tableau1[[#This Row],[NBR]],"")</f>
        <v/>
      </c>
      <c r="C74" s="7">
        <f>IF(Tableau1[[#This Row],[GJU]]&lt;&gt;"",Tableau1[[#This Row],[GJU]],"")</f>
        <v>1</v>
      </c>
      <c r="D74" s="7" t="str">
        <f>IF(Tableau1[[#This Row],[WMA]]&lt;&gt;"",Tableau1[[#This Row],[WMA]],"")</f>
        <v/>
      </c>
      <c r="E74" s="7" t="str">
        <f>IF(Tableau1[[#This Row],[ACD]]&lt;&gt;"",Tableau1[[#This Row],[ACD]],"")</f>
        <v/>
      </c>
      <c r="F74" s="14" t="str">
        <f>IF(Tableau1[[#This Row],[KAB]]&lt;&gt;"",Tableau1[[#This Row],[KAB]],"")</f>
        <v/>
      </c>
      <c r="G74" s="322">
        <f>IF(Tableau1[[#This Row],[Affaires]]&lt;&gt;"",Tableau1[[#This Row],[Affaires]],"")</f>
        <v>1803141</v>
      </c>
      <c r="H74" s="6" t="str">
        <f>IF(Tableau1[[#This Row],[Clients]]&lt;&gt;"",Tableau1[[#This Row],[Clients]],"")</f>
        <v/>
      </c>
      <c r="I74" s="158">
        <v>43206</v>
      </c>
      <c r="J74" s="158">
        <v>43736</v>
      </c>
      <c r="K74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74" s="7"/>
      <c r="M74" s="115"/>
      <c r="N74" s="73"/>
    </row>
    <row r="75" spans="1:14" x14ac:dyDescent="0.25">
      <c r="A75" s="340" t="s">
        <v>90</v>
      </c>
      <c r="B75" s="76">
        <f>IF(Tableau1[[#This Row],[NBR]]&lt;&gt;"",Tableau1[[#This Row],[NBR]],"")</f>
        <v>1</v>
      </c>
      <c r="C75" s="321" t="str">
        <f>IF(Tableau1[[#This Row],[GJU]]&lt;&gt;"",Tableau1[[#This Row],[GJU]],"")</f>
        <v/>
      </c>
      <c r="D75" s="321" t="str">
        <f>IF(Tableau1[[#This Row],[WMA]]&lt;&gt;"",Tableau1[[#This Row],[WMA]],"")</f>
        <v/>
      </c>
      <c r="E75" s="321" t="str">
        <f>IF(Tableau1[[#This Row],[ACD]]&lt;&gt;"",Tableau1[[#This Row],[ACD]],"")</f>
        <v/>
      </c>
      <c r="F75" s="379" t="str">
        <f>IF(Tableau1[[#This Row],[KAB]]&lt;&gt;"",Tableau1[[#This Row],[KAB]],"")</f>
        <v/>
      </c>
      <c r="G75" s="322">
        <f>IF(Tableau1[[#This Row],[Affaires]]&lt;&gt;"",Tableau1[[#This Row],[Affaires]],"")</f>
        <v>1806049</v>
      </c>
      <c r="H75" s="6" t="str">
        <f>IF(Tableau1[[#This Row],[Clients]]&lt;&gt;"",Tableau1[[#This Row],[Clients]],"")</f>
        <v/>
      </c>
      <c r="I75" s="158">
        <v>43282</v>
      </c>
      <c r="J75" s="158">
        <v>43616</v>
      </c>
      <c r="K75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75" s="6"/>
      <c r="M75" s="115"/>
      <c r="N75" s="73"/>
    </row>
    <row r="76" spans="1:14" x14ac:dyDescent="0.25">
      <c r="A76" s="340" t="s">
        <v>156</v>
      </c>
      <c r="B76" s="206" t="str">
        <f>IF(Tableau1[[#This Row],[NBR]]&lt;&gt;"",Tableau1[[#This Row],[NBR]],"")</f>
        <v/>
      </c>
      <c r="C76" s="193">
        <f>IF(Tableau1[[#This Row],[GJU]]&lt;&gt;"",Tableau1[[#This Row],[GJU]],"")</f>
        <v>1</v>
      </c>
      <c r="D76" s="193" t="str">
        <f>IF(Tableau1[[#This Row],[WMA]]&lt;&gt;"",Tableau1[[#This Row],[WMA]],"")</f>
        <v/>
      </c>
      <c r="E76" s="193" t="str">
        <f>IF(Tableau1[[#This Row],[ACD]]&lt;&gt;"",Tableau1[[#This Row],[ACD]],"")</f>
        <v/>
      </c>
      <c r="F76" s="207" t="str">
        <f>IF(Tableau1[[#This Row],[KAB]]&lt;&gt;"",Tableau1[[#This Row],[KAB]],"")</f>
        <v/>
      </c>
      <c r="G76" s="322">
        <f>IF(Tableau1[[#This Row],[Affaires]]&lt;&gt;"",Tableau1[[#This Row],[Affaires]],"")</f>
        <v>1812042</v>
      </c>
      <c r="H76" s="6" t="str">
        <f>IF(Tableau1[[#This Row],[Clients]]&lt;&gt;"",Tableau1[[#This Row],[Clients]],"")</f>
        <v/>
      </c>
      <c r="I76" s="158">
        <v>43493</v>
      </c>
      <c r="J76" s="158" t="s">
        <v>168</v>
      </c>
      <c r="K76" s="6" t="e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#VALUE!</v>
      </c>
      <c r="L76" s="6"/>
      <c r="M76" s="115" t="s">
        <v>238</v>
      </c>
      <c r="N76" s="73"/>
    </row>
    <row r="77" spans="1:14" x14ac:dyDescent="0.25">
      <c r="A77" s="340" t="s">
        <v>69</v>
      </c>
      <c r="B77" s="11" t="str">
        <f>IF(Tableau1[[#This Row],[NBR]]&lt;&gt;"",Tableau1[[#This Row],[NBR]],"")</f>
        <v/>
      </c>
      <c r="C77" s="7">
        <f>IF(Tableau1[[#This Row],[GJU]]&lt;&gt;"",Tableau1[[#This Row],[GJU]],"")</f>
        <v>1</v>
      </c>
      <c r="D77" s="7" t="str">
        <f>IF(Tableau1[[#This Row],[WMA]]&lt;&gt;"",Tableau1[[#This Row],[WMA]],"")</f>
        <v/>
      </c>
      <c r="E77" s="7" t="str">
        <f>IF(Tableau1[[#This Row],[ACD]]&lt;&gt;"",Tableau1[[#This Row],[ACD]],"")</f>
        <v/>
      </c>
      <c r="F77" s="14" t="str">
        <f>IF(Tableau1[[#This Row],[KAB]]&lt;&gt;"",Tableau1[[#This Row],[KAB]],"")</f>
        <v/>
      </c>
      <c r="G77" s="322">
        <f>IF(Tableau1[[#This Row],[Affaires]]&lt;&gt;"",Tableau1[[#This Row],[Affaires]],"")</f>
        <v>1711004</v>
      </c>
      <c r="H77" s="6" t="str">
        <f>IF(Tableau1[[#This Row],[Clients]]&lt;&gt;"",Tableau1[[#This Row],[Clients]],"")</f>
        <v/>
      </c>
      <c r="I77" s="16">
        <v>43466</v>
      </c>
      <c r="J77" s="16">
        <v>43646</v>
      </c>
      <c r="K77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77" s="7"/>
      <c r="M77" s="117"/>
      <c r="N77" s="22"/>
    </row>
    <row r="78" spans="1:14" x14ac:dyDescent="0.25">
      <c r="A78" s="340" t="s">
        <v>43</v>
      </c>
      <c r="B78" s="11" t="str">
        <f>IF(Tableau1[[#This Row],[NBR]]&lt;&gt;"",Tableau1[[#This Row],[NBR]],"")</f>
        <v/>
      </c>
      <c r="C78" s="7">
        <f>IF(Tableau1[[#This Row],[GJU]]&lt;&gt;"",Tableau1[[#This Row],[GJU]],"")</f>
        <v>1</v>
      </c>
      <c r="D78" s="7" t="str">
        <f>IF(Tableau1[[#This Row],[WMA]]&lt;&gt;"",Tableau1[[#This Row],[WMA]],"")</f>
        <v/>
      </c>
      <c r="E78" s="7" t="str">
        <f>IF(Tableau1[[#This Row],[ACD]]&lt;&gt;"",Tableau1[[#This Row],[ACD]],"")</f>
        <v/>
      </c>
      <c r="F78" s="14" t="str">
        <f>IF(Tableau1[[#This Row],[KAB]]&lt;&gt;"",Tableau1[[#This Row],[KAB]],"")</f>
        <v/>
      </c>
      <c r="G78" s="322">
        <f>IF(Tableau1[[#This Row],[Affaires]]&lt;&gt;"",Tableau1[[#This Row],[Affaires]],"")</f>
        <v>1701044</v>
      </c>
      <c r="H78" s="6" t="str">
        <f>IF(Tableau1[[#This Row],[Clients]]&lt;&gt;"",Tableau1[[#This Row],[Clients]],"")</f>
        <v/>
      </c>
      <c r="I78" s="16">
        <v>43466</v>
      </c>
      <c r="J78" s="16">
        <v>43769</v>
      </c>
      <c r="K78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78" s="7"/>
      <c r="M78" s="115"/>
      <c r="N78" s="73"/>
    </row>
    <row r="79" spans="1:14" x14ac:dyDescent="0.25">
      <c r="A79" s="340" t="s">
        <v>151</v>
      </c>
      <c r="B79" s="206" t="str">
        <f>IF(Tableau1[[#This Row],[NBR]]&lt;&gt;"",Tableau1[[#This Row],[NBR]],"")</f>
        <v/>
      </c>
      <c r="C79" s="193">
        <f>IF(Tableau1[[#This Row],[GJU]]&lt;&gt;"",Tableau1[[#This Row],[GJU]],"")</f>
        <v>1</v>
      </c>
      <c r="D79" s="193" t="str">
        <f>IF(Tableau1[[#This Row],[WMA]]&lt;&gt;"",Tableau1[[#This Row],[WMA]],"")</f>
        <v/>
      </c>
      <c r="E79" s="193" t="str">
        <f>IF(Tableau1[[#This Row],[ACD]]&lt;&gt;"",Tableau1[[#This Row],[ACD]],"")</f>
        <v/>
      </c>
      <c r="F79" s="207" t="str">
        <f>IF(Tableau1[[#This Row],[KAB]]&lt;&gt;"",Tableau1[[#This Row],[KAB]],"")</f>
        <v/>
      </c>
      <c r="G79" s="322">
        <f>IF(Tableau1[[#This Row],[Affaires]]&lt;&gt;"",Tableau1[[#This Row],[Affaires]],"")</f>
        <v>1812008</v>
      </c>
      <c r="H79" s="6" t="str">
        <f>IF(Tableau1[[#This Row],[Clients]]&lt;&gt;"",Tableau1[[#This Row],[Clients]],"")</f>
        <v/>
      </c>
      <c r="I79" s="16">
        <v>43467</v>
      </c>
      <c r="J79" s="16">
        <v>43830</v>
      </c>
      <c r="K79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79" s="7"/>
      <c r="M79" s="140"/>
      <c r="N79" s="439"/>
    </row>
    <row r="80" spans="1:14" x14ac:dyDescent="0.25">
      <c r="A80" s="340" t="s">
        <v>22</v>
      </c>
      <c r="B80" s="11" t="str">
        <f>IF(Tableau1[[#This Row],[NBR]]&lt;&gt;"",Tableau1[[#This Row],[NBR]],"")</f>
        <v/>
      </c>
      <c r="C80" s="7">
        <f>IF(Tableau1[[#This Row],[GJU]]&lt;&gt;"",Tableau1[[#This Row],[GJU]],"")</f>
        <v>1</v>
      </c>
      <c r="D80" s="7" t="str">
        <f>IF(Tableau1[[#This Row],[WMA]]&lt;&gt;"",Tableau1[[#This Row],[WMA]],"")</f>
        <v/>
      </c>
      <c r="E80" s="7" t="str">
        <f>IF(Tableau1[[#This Row],[ACD]]&lt;&gt;"",Tableau1[[#This Row],[ACD]],"")</f>
        <v/>
      </c>
      <c r="F80" s="14" t="str">
        <f>IF(Tableau1[[#This Row],[KAB]]&lt;&gt;"",Tableau1[[#This Row],[KAB]],"")</f>
        <v/>
      </c>
      <c r="G80" s="322">
        <f>IF(Tableau1[[#This Row],[Affaires]]&lt;&gt;"",Tableau1[[#This Row],[Affaires]],"")</f>
        <v>1803034</v>
      </c>
      <c r="H80" s="6" t="str">
        <f>IF(Tableau1[[#This Row],[Clients]]&lt;&gt;"",Tableau1[[#This Row],[Clients]],"")</f>
        <v/>
      </c>
      <c r="I80" s="158">
        <v>43466</v>
      </c>
      <c r="J80" s="158">
        <v>43555</v>
      </c>
      <c r="K80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80" s="7"/>
      <c r="M80" s="115" t="s">
        <v>284</v>
      </c>
      <c r="N80" s="73"/>
    </row>
    <row r="81" spans="1:14" x14ac:dyDescent="0.25">
      <c r="A81" s="345" t="s">
        <v>229</v>
      </c>
      <c r="B81" s="380" t="str">
        <f>IF(Tableau1[[#This Row],[NBR]]&lt;&gt;"",Tableau1[[#This Row],[NBR]],"")</f>
        <v/>
      </c>
      <c r="C81" s="381" t="str">
        <f>IF(Tableau1[[#This Row],[GJU]]&lt;&gt;"",Tableau1[[#This Row],[GJU]],"")</f>
        <v/>
      </c>
      <c r="D81" s="381" t="str">
        <f>IF(Tableau1[[#This Row],[WMA]]&lt;&gt;"",Tableau1[[#This Row],[WMA]],"")</f>
        <v/>
      </c>
      <c r="E81" s="381">
        <f>IF(Tableau1[[#This Row],[ACD]]&lt;&gt;"",Tableau1[[#This Row],[ACD]],"")</f>
        <v>1</v>
      </c>
      <c r="F81" s="382" t="str">
        <f>IF(Tableau1[[#This Row],[KAB]]&lt;&gt;"",Tableau1[[#This Row],[KAB]],"")</f>
        <v/>
      </c>
      <c r="G81" s="322">
        <f>IF(Tableau1[[#This Row],[Affaires]]&lt;&gt;"",Tableau1[[#This Row],[Affaires]],"")</f>
        <v>1902025</v>
      </c>
      <c r="H81" s="6" t="str">
        <f>IF(Tableau1[[#This Row],[Clients]]&lt;&gt;"",Tableau1[[#This Row],[Clients]],"")</f>
        <v/>
      </c>
      <c r="I81" s="160"/>
      <c r="J81" s="158"/>
      <c r="K81" s="6" t="str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/>
      </c>
      <c r="L81" s="6"/>
      <c r="M81" s="115" t="s">
        <v>238</v>
      </c>
      <c r="N81" s="73"/>
    </row>
    <row r="82" spans="1:14" x14ac:dyDescent="0.25">
      <c r="A82" s="340" t="s">
        <v>98</v>
      </c>
      <c r="B82" s="206" t="str">
        <f>IF(Tableau1[[#This Row],[NBR]]&lt;&gt;"",Tableau1[[#This Row],[NBR]],"")</f>
        <v/>
      </c>
      <c r="C82" s="193">
        <f>IF(Tableau1[[#This Row],[GJU]]&lt;&gt;"",Tableau1[[#This Row],[GJU]],"")</f>
        <v>1</v>
      </c>
      <c r="D82" s="193" t="str">
        <f>IF(Tableau1[[#This Row],[WMA]]&lt;&gt;"",Tableau1[[#This Row],[WMA]],"")</f>
        <v/>
      </c>
      <c r="E82" s="193" t="str">
        <f>IF(Tableau1[[#This Row],[ACD]]&lt;&gt;"",Tableau1[[#This Row],[ACD]],"")</f>
        <v/>
      </c>
      <c r="F82" s="207" t="str">
        <f>IF(Tableau1[[#This Row],[KAB]]&lt;&gt;"",Tableau1[[#This Row],[KAB]],"")</f>
        <v/>
      </c>
      <c r="G82" s="322">
        <f>IF(Tableau1[[#This Row],[Affaires]]&lt;&gt;"",Tableau1[[#This Row],[Affaires]],"")</f>
        <v>1810041</v>
      </c>
      <c r="H82" s="6" t="str">
        <f>IF(Tableau1[[#This Row],[Clients]]&lt;&gt;"",Tableau1[[#This Row],[Clients]],"")</f>
        <v/>
      </c>
      <c r="I82" s="158">
        <v>43466</v>
      </c>
      <c r="J82" s="158">
        <v>43555</v>
      </c>
      <c r="K82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82" s="7"/>
      <c r="M82" s="115" t="s">
        <v>284</v>
      </c>
      <c r="N82" s="73"/>
    </row>
    <row r="83" spans="1:14" x14ac:dyDescent="0.25">
      <c r="A83" s="340" t="s">
        <v>25</v>
      </c>
      <c r="B83" s="11" t="str">
        <f>IF(Tableau1[[#This Row],[NBR]]&lt;&gt;"",Tableau1[[#This Row],[NBR]],"")</f>
        <v/>
      </c>
      <c r="C83" s="7" t="str">
        <f>IF(Tableau1[[#This Row],[GJU]]&lt;&gt;"",Tableau1[[#This Row],[GJU]],"")</f>
        <v/>
      </c>
      <c r="D83" s="7" t="str">
        <f>IF(Tableau1[[#This Row],[WMA]]&lt;&gt;"",Tableau1[[#This Row],[WMA]],"")</f>
        <v/>
      </c>
      <c r="E83" s="7" t="str">
        <f>IF(Tableau1[[#This Row],[ACD]]&lt;&gt;"",Tableau1[[#This Row],[ACD]],"")</f>
        <v/>
      </c>
      <c r="F83" s="14">
        <f>IF(Tableau1[[#This Row],[KAB]]&lt;&gt;"",Tableau1[[#This Row],[KAB]],"")</f>
        <v>1</v>
      </c>
      <c r="G83" s="322">
        <f>IF(Tableau1[[#This Row],[Affaires]]&lt;&gt;"",Tableau1[[#This Row],[Affaires]],"")</f>
        <v>1711044</v>
      </c>
      <c r="H83" s="6" t="str">
        <f>IF(Tableau1[[#This Row],[Clients]]&lt;&gt;"",Tableau1[[#This Row],[Clients]],"")</f>
        <v/>
      </c>
      <c r="I83" s="158">
        <v>43514</v>
      </c>
      <c r="J83" s="158">
        <v>43695</v>
      </c>
      <c r="K83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83" s="7"/>
      <c r="M83" s="115"/>
      <c r="N83" s="73"/>
    </row>
    <row r="84" spans="1:14" x14ac:dyDescent="0.25">
      <c r="A84" s="341" t="s">
        <v>102</v>
      </c>
      <c r="B84" s="380" t="str">
        <f>IF(Tableau1[[#This Row],[NBR]]&lt;&gt;"",Tableau1[[#This Row],[NBR]],"")</f>
        <v/>
      </c>
      <c r="C84" s="381" t="str">
        <f>IF(Tableau1[[#This Row],[GJU]]&lt;&gt;"",Tableau1[[#This Row],[GJU]],"")</f>
        <v/>
      </c>
      <c r="D84" s="381">
        <f>IF(Tableau1[[#This Row],[WMA]]&lt;&gt;"",Tableau1[[#This Row],[WMA]],"")</f>
        <v>1</v>
      </c>
      <c r="E84" s="381" t="str">
        <f>IF(Tableau1[[#This Row],[ACD]]&lt;&gt;"",Tableau1[[#This Row],[ACD]],"")</f>
        <v/>
      </c>
      <c r="F84" s="382" t="str">
        <f>IF(Tableau1[[#This Row],[KAB]]&lt;&gt;"",Tableau1[[#This Row],[KAB]],"")</f>
        <v/>
      </c>
      <c r="G84" s="322">
        <f>IF(Tableau1[[#This Row],[Affaires]]&lt;&gt;"",Tableau1[[#This Row],[Affaires]],"")</f>
        <v>1810031</v>
      </c>
      <c r="H84" s="6" t="str">
        <f>IF(Tableau1[[#This Row],[Clients]]&lt;&gt;"",Tableau1[[#This Row],[Clients]],"")</f>
        <v/>
      </c>
      <c r="I84" s="158"/>
      <c r="J84" s="158"/>
      <c r="K84" s="7" t="str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/>
      </c>
      <c r="L84" s="7"/>
      <c r="M84" s="436" t="s">
        <v>257</v>
      </c>
      <c r="N84" s="438" t="s">
        <v>251</v>
      </c>
    </row>
    <row r="85" spans="1:14" x14ac:dyDescent="0.25">
      <c r="A85" s="344" t="s">
        <v>105</v>
      </c>
      <c r="B85" s="11">
        <f>IF(Tableau1[[#This Row],[NBR]]&lt;&gt;"",Tableau1[[#This Row],[NBR]],"")</f>
        <v>1</v>
      </c>
      <c r="C85" s="7" t="str">
        <f>IF(Tableau1[[#This Row],[GJU]]&lt;&gt;"",Tableau1[[#This Row],[GJU]],"")</f>
        <v/>
      </c>
      <c r="D85" s="7" t="str">
        <f>IF(Tableau1[[#This Row],[WMA]]&lt;&gt;"",Tableau1[[#This Row],[WMA]],"")</f>
        <v/>
      </c>
      <c r="E85" s="7" t="str">
        <f>IF(Tableau1[[#This Row],[ACD]]&lt;&gt;"",Tableau1[[#This Row],[ACD]],"")</f>
        <v/>
      </c>
      <c r="F85" s="14" t="str">
        <f>IF(Tableau1[[#This Row],[KAB]]&lt;&gt;"",Tableau1[[#This Row],[KAB]],"")</f>
        <v/>
      </c>
      <c r="G85" s="322">
        <f>IF(Tableau1[[#This Row],[Affaires]]&lt;&gt;"",Tableau1[[#This Row],[Affaires]],"")</f>
        <v>1811037</v>
      </c>
      <c r="H85" s="6" t="str">
        <f>IF(Tableau1[[#This Row],[Clients]]&lt;&gt;"",Tableau1[[#This Row],[Clients]],"")</f>
        <v/>
      </c>
      <c r="I85" s="158">
        <v>43504</v>
      </c>
      <c r="J85" s="158">
        <v>43532</v>
      </c>
      <c r="K85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85" s="16">
        <v>43532</v>
      </c>
      <c r="M85" s="436" t="s">
        <v>257</v>
      </c>
      <c r="N85" s="438" t="s">
        <v>262</v>
      </c>
    </row>
    <row r="86" spans="1:14" x14ac:dyDescent="0.25">
      <c r="A86" s="340" t="s">
        <v>150</v>
      </c>
      <c r="B86" s="11" t="str">
        <f>IF(Tableau1[[#This Row],[NBR]]&lt;&gt;"",Tableau1[[#This Row],[NBR]],"")</f>
        <v/>
      </c>
      <c r="C86" s="7">
        <f>IF(Tableau1[[#This Row],[GJU]]&lt;&gt;"",Tableau1[[#This Row],[GJU]],"")</f>
        <v>1</v>
      </c>
      <c r="D86" s="7" t="str">
        <f>IF(Tableau1[[#This Row],[WMA]]&lt;&gt;"",Tableau1[[#This Row],[WMA]],"")</f>
        <v/>
      </c>
      <c r="E86" s="7" t="str">
        <f>IF(Tableau1[[#This Row],[ACD]]&lt;&gt;"",Tableau1[[#This Row],[ACD]],"")</f>
        <v/>
      </c>
      <c r="F86" s="14" t="str">
        <f>IF(Tableau1[[#This Row],[KAB]]&lt;&gt;"",Tableau1[[#This Row],[KAB]],"")</f>
        <v/>
      </c>
      <c r="G86" s="322">
        <f>IF(Tableau1[[#This Row],[Affaires]]&lt;&gt;"",Tableau1[[#This Row],[Affaires]],"")</f>
        <v>1812009</v>
      </c>
      <c r="H86" s="6" t="str">
        <f>IF(Tableau1[[#This Row],[Clients]]&lt;&gt;"",Tableau1[[#This Row],[Clients]],"")</f>
        <v/>
      </c>
      <c r="I86" s="160">
        <v>43467</v>
      </c>
      <c r="J86" s="160">
        <v>43555</v>
      </c>
      <c r="K86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86" s="158"/>
      <c r="M86" s="115" t="s">
        <v>284</v>
      </c>
      <c r="N86" s="73"/>
    </row>
    <row r="87" spans="1:14" x14ac:dyDescent="0.25">
      <c r="A87" s="340" t="s">
        <v>70</v>
      </c>
      <c r="B87" s="76" t="str">
        <f>IF(Tableau1[[#This Row],[NBR]]&lt;&gt;"",Tableau1[[#This Row],[NBR]],"")</f>
        <v/>
      </c>
      <c r="C87" s="321" t="str">
        <f>IF(Tableau1[[#This Row],[GJU]]&lt;&gt;"",Tableau1[[#This Row],[GJU]],"")</f>
        <v/>
      </c>
      <c r="D87" s="321">
        <f>IF(Tableau1[[#This Row],[WMA]]&lt;&gt;"",Tableau1[[#This Row],[WMA]],"")</f>
        <v>1</v>
      </c>
      <c r="E87" s="321" t="str">
        <f>IF(Tableau1[[#This Row],[ACD]]&lt;&gt;"",Tableau1[[#This Row],[ACD]],"")</f>
        <v/>
      </c>
      <c r="F87" s="379" t="str">
        <f>IF(Tableau1[[#This Row],[KAB]]&lt;&gt;"",Tableau1[[#This Row],[KAB]],"")</f>
        <v/>
      </c>
      <c r="G87" s="322">
        <f>IF(Tableau1[[#This Row],[Affaires]]&lt;&gt;"",Tableau1[[#This Row],[Affaires]],"")</f>
        <v>1803009</v>
      </c>
      <c r="H87" s="6" t="str">
        <f>IF(Tableau1[[#This Row],[Clients]]&lt;&gt;"",Tableau1[[#This Row],[Clients]],"")</f>
        <v/>
      </c>
      <c r="I87" s="158">
        <v>43171</v>
      </c>
      <c r="J87" s="158">
        <v>43555</v>
      </c>
      <c r="K87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87" s="158">
        <v>43476</v>
      </c>
      <c r="M87" s="436" t="s">
        <v>257</v>
      </c>
      <c r="N87" s="438" t="s">
        <v>251</v>
      </c>
    </row>
    <row r="88" spans="1:14" x14ac:dyDescent="0.25">
      <c r="A88" s="341" t="s">
        <v>95</v>
      </c>
      <c r="B88" s="206" t="str">
        <f>IF(Tableau1[[#This Row],[NBR]]&lt;&gt;"",Tableau1[[#This Row],[NBR]],"")</f>
        <v/>
      </c>
      <c r="C88" s="193" t="str">
        <f>IF(Tableau1[[#This Row],[GJU]]&lt;&gt;"",Tableau1[[#This Row],[GJU]],"")</f>
        <v/>
      </c>
      <c r="D88" s="193">
        <f>IF(Tableau1[[#This Row],[WMA]]&lt;&gt;"",Tableau1[[#This Row],[WMA]],"")</f>
        <v>1</v>
      </c>
      <c r="E88" s="193" t="str">
        <f>IF(Tableau1[[#This Row],[ACD]]&lt;&gt;"",Tableau1[[#This Row],[ACD]],"")</f>
        <v/>
      </c>
      <c r="F88" s="207" t="str">
        <f>IF(Tableau1[[#This Row],[KAB]]&lt;&gt;"",Tableau1[[#This Row],[KAB]],"")</f>
        <v/>
      </c>
      <c r="G88" s="322">
        <f>IF(Tableau1[[#This Row],[Affaires]]&lt;&gt;"",Tableau1[[#This Row],[Affaires]],"")</f>
        <v>1810030</v>
      </c>
      <c r="H88" s="6" t="str">
        <f>IF(Tableau1[[#This Row],[Clients]]&lt;&gt;"",Tableau1[[#This Row],[Clients]],"")</f>
        <v/>
      </c>
      <c r="I88" s="158"/>
      <c r="J88" s="158"/>
      <c r="K88" s="6" t="str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/>
      </c>
      <c r="L88" s="158"/>
      <c r="M88" s="436" t="s">
        <v>257</v>
      </c>
      <c r="N88" s="438" t="s">
        <v>251</v>
      </c>
    </row>
    <row r="89" spans="1:14" x14ac:dyDescent="0.25">
      <c r="A89" s="340" t="s">
        <v>97</v>
      </c>
      <c r="B89" s="206" t="str">
        <f>IF(Tableau1[[#This Row],[NBR]]&lt;&gt;"",Tableau1[[#This Row],[NBR]],"")</f>
        <v/>
      </c>
      <c r="C89" s="193">
        <f>IF(Tableau1[[#This Row],[GJU]]&lt;&gt;"",Tableau1[[#This Row],[GJU]],"")</f>
        <v>1</v>
      </c>
      <c r="D89" s="193" t="str">
        <f>IF(Tableau1[[#This Row],[WMA]]&lt;&gt;"",Tableau1[[#This Row],[WMA]],"")</f>
        <v/>
      </c>
      <c r="E89" s="193" t="str">
        <f>IF(Tableau1[[#This Row],[ACD]]&lt;&gt;"",Tableau1[[#This Row],[ACD]],"")</f>
        <v/>
      </c>
      <c r="F89" s="207" t="str">
        <f>IF(Tableau1[[#This Row],[KAB]]&lt;&gt;"",Tableau1[[#This Row],[KAB]],"")</f>
        <v/>
      </c>
      <c r="G89" s="322">
        <f>IF(Tableau1[[#This Row],[Affaires]]&lt;&gt;"",Tableau1[[#This Row],[Affaires]],"")</f>
        <v>1810029</v>
      </c>
      <c r="H89" s="6" t="str">
        <f>IF(Tableau1[[#This Row],[Clients]]&lt;&gt;"",Tableau1[[#This Row],[Clients]],"")</f>
        <v/>
      </c>
      <c r="I89" s="160">
        <v>43466</v>
      </c>
      <c r="J89" s="158">
        <v>43555</v>
      </c>
      <c r="K89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89" s="6"/>
      <c r="M89" s="115" t="s">
        <v>284</v>
      </c>
      <c r="N89" s="73"/>
    </row>
    <row r="90" spans="1:14" x14ac:dyDescent="0.25">
      <c r="A90" s="340" t="s">
        <v>21</v>
      </c>
      <c r="B90" s="11" t="str">
        <f>IF(Tableau1[[#This Row],[NBR]]&lt;&gt;"",Tableau1[[#This Row],[NBR]],"")</f>
        <v/>
      </c>
      <c r="C90" s="7" t="str">
        <f>IF(Tableau1[[#This Row],[GJU]]&lt;&gt;"",Tableau1[[#This Row],[GJU]],"")</f>
        <v/>
      </c>
      <c r="D90" s="7">
        <f>IF(Tableau1[[#This Row],[WMA]]&lt;&gt;"",Tableau1[[#This Row],[WMA]],"")</f>
        <v>1</v>
      </c>
      <c r="E90" s="7" t="str">
        <f>IF(Tableau1[[#This Row],[ACD]]&lt;&gt;"",Tableau1[[#This Row],[ACD]],"")</f>
        <v/>
      </c>
      <c r="F90" s="14" t="str">
        <f>IF(Tableau1[[#This Row],[KAB]]&lt;&gt;"",Tableau1[[#This Row],[KAB]],"")</f>
        <v/>
      </c>
      <c r="G90" s="322">
        <f>IF(Tableau1[[#This Row],[Affaires]]&lt;&gt;"",Tableau1[[#This Row],[Affaires]],"")</f>
        <v>1411042</v>
      </c>
      <c r="H90" s="6" t="str">
        <f>IF(Tableau1[[#This Row],[Clients]]&lt;&gt;"",Tableau1[[#This Row],[Clients]],"")</f>
        <v/>
      </c>
      <c r="I90" s="158">
        <v>43497</v>
      </c>
      <c r="J90" s="158">
        <v>43585</v>
      </c>
      <c r="K90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1</v>
      </c>
      <c r="L90" s="7"/>
      <c r="M90" s="115" t="s">
        <v>261</v>
      </c>
      <c r="N90" s="73"/>
    </row>
    <row r="91" spans="1:14" x14ac:dyDescent="0.25">
      <c r="A91" s="340" t="s">
        <v>50</v>
      </c>
      <c r="B91" s="76">
        <f>IF(Tableau1[[#This Row],[NBR]]&lt;&gt;"",Tableau1[[#This Row],[NBR]],"")</f>
        <v>1</v>
      </c>
      <c r="C91" s="321" t="str">
        <f>IF(Tableau1[[#This Row],[GJU]]&lt;&gt;"",Tableau1[[#This Row],[GJU]],"")</f>
        <v/>
      </c>
      <c r="D91" s="321" t="str">
        <f>IF(Tableau1[[#This Row],[WMA]]&lt;&gt;"",Tableau1[[#This Row],[WMA]],"")</f>
        <v/>
      </c>
      <c r="E91" s="321" t="str">
        <f>IF(Tableau1[[#This Row],[ACD]]&lt;&gt;"",Tableau1[[#This Row],[ACD]],"")</f>
        <v/>
      </c>
      <c r="F91" s="379" t="str">
        <f>IF(Tableau1[[#This Row],[KAB]]&lt;&gt;"",Tableau1[[#This Row],[KAB]],"")</f>
        <v/>
      </c>
      <c r="G91" s="322" t="str">
        <f>IF(Tableau1[[#This Row],[Affaires]]&lt;&gt;"",Tableau1[[#This Row],[Affaires]],"")</f>
        <v/>
      </c>
      <c r="H91" s="6" t="str">
        <f>IF(Tableau1[[#This Row],[Clients]]&lt;&gt;"",Tableau1[[#This Row],[Clients]],"")</f>
        <v/>
      </c>
      <c r="I91" s="158"/>
      <c r="J91" s="158" t="s">
        <v>168</v>
      </c>
      <c r="K91" s="6" t="e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#VALUE!</v>
      </c>
      <c r="L91" s="6"/>
      <c r="M91" s="436" t="s">
        <v>257</v>
      </c>
      <c r="N91" s="438" t="s">
        <v>251</v>
      </c>
    </row>
    <row r="92" spans="1:14" x14ac:dyDescent="0.25">
      <c r="A92" s="340" t="s">
        <v>230</v>
      </c>
      <c r="B92" s="206" t="str">
        <f>IF(Tableau1[[#This Row],[NBR]]&lt;&gt;"",Tableau1[[#This Row],[NBR]],"")</f>
        <v/>
      </c>
      <c r="C92" s="193">
        <f>IF(Tableau1[[#This Row],[GJU]]&lt;&gt;"",Tableau1[[#This Row],[GJU]],"")</f>
        <v>1</v>
      </c>
      <c r="D92" s="193" t="str">
        <f>IF(Tableau1[[#This Row],[WMA]]&lt;&gt;"",Tableau1[[#This Row],[WMA]],"")</f>
        <v/>
      </c>
      <c r="E92" s="193" t="str">
        <f>IF(Tableau1[[#This Row],[ACD]]&lt;&gt;"",Tableau1[[#This Row],[ACD]],"")</f>
        <v/>
      </c>
      <c r="F92" s="207" t="str">
        <f>IF(Tableau1[[#This Row],[KAB]]&lt;&gt;"",Tableau1[[#This Row],[KAB]],"")</f>
        <v/>
      </c>
      <c r="G92" s="322">
        <f>IF(Tableau1[[#This Row],[Affaires]]&lt;&gt;"",Tableau1[[#This Row],[Affaires]],"")</f>
        <v>1902029</v>
      </c>
      <c r="H92" s="6" t="str">
        <f>IF(Tableau1[[#This Row],[Clients]]&lt;&gt;"",Tableau1[[#This Row],[Clients]],"")</f>
        <v/>
      </c>
      <c r="I92" s="158">
        <v>43528</v>
      </c>
      <c r="J92" s="158">
        <v>43616</v>
      </c>
      <c r="K92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92" s="6"/>
      <c r="M92" s="115"/>
      <c r="N92" s="73"/>
    </row>
    <row r="93" spans="1:14" x14ac:dyDescent="0.25">
      <c r="A93" s="345" t="s">
        <v>252</v>
      </c>
      <c r="B93" s="11" t="str">
        <f>IF(Tableau1[[#This Row],[NBR]]&lt;&gt;"",Tableau1[[#This Row],[NBR]],"")</f>
        <v/>
      </c>
      <c r="C93" s="7" t="str">
        <f>IF(Tableau1[[#This Row],[GJU]]&lt;&gt;"",Tableau1[[#This Row],[GJU]],"")</f>
        <v/>
      </c>
      <c r="D93" s="7" t="str">
        <f>IF(Tableau1[[#This Row],[WMA]]&lt;&gt;"",Tableau1[[#This Row],[WMA]],"")</f>
        <v/>
      </c>
      <c r="E93" s="7" t="str">
        <f>IF(Tableau1[[#This Row],[ACD]]&lt;&gt;"",Tableau1[[#This Row],[ACD]],"")</f>
        <v/>
      </c>
      <c r="F93" s="14">
        <f>IF(Tableau1[[#This Row],[KAB]]&lt;&gt;"",Tableau1[[#This Row],[KAB]],"")</f>
        <v>1</v>
      </c>
      <c r="G93" s="322">
        <f>IF(Tableau1[[#This Row],[Affaires]]&lt;&gt;"",Tableau1[[#This Row],[Affaires]],"")</f>
        <v>1902050</v>
      </c>
      <c r="H93" s="6" t="str">
        <f>IF(Tableau1[[#This Row],[Clients]]&lt;&gt;"",Tableau1[[#This Row],[Clients]],"")</f>
        <v/>
      </c>
      <c r="I93" s="158">
        <v>43528</v>
      </c>
      <c r="J93" s="158">
        <v>43588</v>
      </c>
      <c r="K93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1</v>
      </c>
      <c r="L93" s="6"/>
      <c r="M93" s="115" t="s">
        <v>261</v>
      </c>
      <c r="N93" s="73"/>
    </row>
    <row r="94" spans="1:14" x14ac:dyDescent="0.25">
      <c r="A94" s="340" t="s">
        <v>63</v>
      </c>
      <c r="B94" s="11" t="str">
        <f>IF(Tableau1[[#This Row],[NBR]]&lt;&gt;"",Tableau1[[#This Row],[NBR]],"")</f>
        <v/>
      </c>
      <c r="C94" s="7" t="str">
        <f>IF(Tableau1[[#This Row],[GJU]]&lt;&gt;"",Tableau1[[#This Row],[GJU]],"")</f>
        <v/>
      </c>
      <c r="D94" s="7">
        <f>IF(Tableau1[[#This Row],[WMA]]&lt;&gt;"",Tableau1[[#This Row],[WMA]],"")</f>
        <v>1</v>
      </c>
      <c r="E94" s="7" t="str">
        <f>IF(Tableau1[[#This Row],[ACD]]&lt;&gt;"",Tableau1[[#This Row],[ACD]],"")</f>
        <v/>
      </c>
      <c r="F94" s="14" t="str">
        <f>IF(Tableau1[[#This Row],[KAB]]&lt;&gt;"",Tableau1[[#This Row],[KAB]],"")</f>
        <v/>
      </c>
      <c r="G94" s="322">
        <f>IF(Tableau1[[#This Row],[Affaires]]&lt;&gt;"",Tableau1[[#This Row],[Affaires]],"")</f>
        <v>1712027</v>
      </c>
      <c r="H94" s="6" t="str">
        <f>IF(Tableau1[[#This Row],[Clients]]&lt;&gt;"",Tableau1[[#This Row],[Clients]],"")</f>
        <v/>
      </c>
      <c r="I94" s="158">
        <v>43116</v>
      </c>
      <c r="J94" s="158">
        <v>43604</v>
      </c>
      <c r="K94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94" s="7"/>
      <c r="M94" s="115"/>
      <c r="N94" s="73" t="s">
        <v>263</v>
      </c>
    </row>
    <row r="95" spans="1:14" x14ac:dyDescent="0.25">
      <c r="A95" s="340" t="s">
        <v>52</v>
      </c>
      <c r="B95" s="380" t="str">
        <f>IF(Tableau1[[#This Row],[NBR]]&lt;&gt;"",Tableau1[[#This Row],[NBR]],"")</f>
        <v/>
      </c>
      <c r="C95" s="381">
        <f>IF(Tableau1[[#This Row],[GJU]]&lt;&gt;"",Tableau1[[#This Row],[GJU]],"")</f>
        <v>1</v>
      </c>
      <c r="D95" s="381" t="str">
        <f>IF(Tableau1[[#This Row],[WMA]]&lt;&gt;"",Tableau1[[#This Row],[WMA]],"")</f>
        <v/>
      </c>
      <c r="E95" s="381" t="str">
        <f>IF(Tableau1[[#This Row],[ACD]]&lt;&gt;"",Tableau1[[#This Row],[ACD]],"")</f>
        <v/>
      </c>
      <c r="F95" s="382" t="str">
        <f>IF(Tableau1[[#This Row],[KAB]]&lt;&gt;"",Tableau1[[#This Row],[KAB]],"")</f>
        <v/>
      </c>
      <c r="G95" s="322">
        <f>IF(Tableau1[[#This Row],[Affaires]]&lt;&gt;"",Tableau1[[#This Row],[Affaires]],"")</f>
        <v>1612003</v>
      </c>
      <c r="H95" s="6" t="str">
        <f>IF(Tableau1[[#This Row],[Clients]]&lt;&gt;"",Tableau1[[#This Row],[Clients]],"")</f>
        <v/>
      </c>
      <c r="I95" s="160">
        <v>43466</v>
      </c>
      <c r="J95" s="158" t="s">
        <v>168</v>
      </c>
      <c r="K95" s="6" t="e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#VALUE!</v>
      </c>
      <c r="L95" s="6"/>
      <c r="M95" s="115" t="s">
        <v>238</v>
      </c>
      <c r="N95" s="73"/>
    </row>
    <row r="96" spans="1:14" x14ac:dyDescent="0.25">
      <c r="A96" s="340" t="s">
        <v>165</v>
      </c>
      <c r="B96" s="11" t="str">
        <f>IF(Tableau1[[#This Row],[NBR]]&lt;&gt;"",Tableau1[[#This Row],[NBR]],"")</f>
        <v/>
      </c>
      <c r="C96" s="7" t="str">
        <f>IF(Tableau1[[#This Row],[GJU]]&lt;&gt;"",Tableau1[[#This Row],[GJU]],"")</f>
        <v/>
      </c>
      <c r="D96" s="7" t="str">
        <f>IF(Tableau1[[#This Row],[WMA]]&lt;&gt;"",Tableau1[[#This Row],[WMA]],"")</f>
        <v/>
      </c>
      <c r="E96" s="7" t="str">
        <f>IF(Tableau1[[#This Row],[ACD]]&lt;&gt;"",Tableau1[[#This Row],[ACD]],"")</f>
        <v/>
      </c>
      <c r="F96" s="14">
        <f>IF(Tableau1[[#This Row],[KAB]]&lt;&gt;"",Tableau1[[#This Row],[KAB]],"")</f>
        <v>1</v>
      </c>
      <c r="G96" s="322">
        <f>IF(Tableau1[[#This Row],[Affaires]]&lt;&gt;"",Tableau1[[#This Row],[Affaires]],"")</f>
        <v>1811076</v>
      </c>
      <c r="H96" s="6" t="str">
        <f>IF(Tableau1[[#This Row],[Clients]]&lt;&gt;"",Tableau1[[#This Row],[Clients]],"")</f>
        <v/>
      </c>
      <c r="I96" s="160">
        <v>43473</v>
      </c>
      <c r="J96" s="160">
        <v>44134</v>
      </c>
      <c r="K96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96" s="6"/>
      <c r="M96" s="140"/>
      <c r="N96" s="439"/>
    </row>
    <row r="97" spans="1:14" x14ac:dyDescent="0.25">
      <c r="A97" s="340" t="s">
        <v>23</v>
      </c>
      <c r="B97" s="380" t="str">
        <f>IF(Tableau1[[#This Row],[NBR]]&lt;&gt;"",Tableau1[[#This Row],[NBR]],"")</f>
        <v/>
      </c>
      <c r="C97" s="381">
        <f>IF(Tableau1[[#This Row],[GJU]]&lt;&gt;"",Tableau1[[#This Row],[GJU]],"")</f>
        <v>1</v>
      </c>
      <c r="D97" s="381" t="str">
        <f>IF(Tableau1[[#This Row],[WMA]]&lt;&gt;"",Tableau1[[#This Row],[WMA]],"")</f>
        <v/>
      </c>
      <c r="E97" s="381" t="str">
        <f>IF(Tableau1[[#This Row],[ACD]]&lt;&gt;"",Tableau1[[#This Row],[ACD]],"")</f>
        <v/>
      </c>
      <c r="F97" s="382" t="str">
        <f>IF(Tableau1[[#This Row],[KAB]]&lt;&gt;"",Tableau1[[#This Row],[KAB]],"")</f>
        <v/>
      </c>
      <c r="G97" s="322">
        <f>IF(Tableau1[[#This Row],[Affaires]]&lt;&gt;"",Tableau1[[#This Row],[Affaires]],"")</f>
        <v>1708045</v>
      </c>
      <c r="H97" s="6" t="str">
        <f>IF(Tableau1[[#This Row],[Clients]]&lt;&gt;"",Tableau1[[#This Row],[Clients]],"")</f>
        <v/>
      </c>
      <c r="I97" s="160">
        <v>43466</v>
      </c>
      <c r="J97" s="158" t="s">
        <v>168</v>
      </c>
      <c r="K97" s="6" t="e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#VALUE!</v>
      </c>
      <c r="L97" s="158"/>
      <c r="M97" s="436" t="s">
        <v>257</v>
      </c>
      <c r="N97" s="438" t="s">
        <v>223</v>
      </c>
    </row>
    <row r="98" spans="1:14" x14ac:dyDescent="0.25">
      <c r="A98" s="340" t="s">
        <v>92</v>
      </c>
      <c r="B98" s="11" t="str">
        <f>IF(Tableau1[[#This Row],[NBR]]&lt;&gt;"",Tableau1[[#This Row],[NBR]],"")</f>
        <v/>
      </c>
      <c r="C98" s="7" t="str">
        <f>IF(Tableau1[[#This Row],[GJU]]&lt;&gt;"",Tableau1[[#This Row],[GJU]],"")</f>
        <v/>
      </c>
      <c r="D98" s="7" t="str">
        <f>IF(Tableau1[[#This Row],[WMA]]&lt;&gt;"",Tableau1[[#This Row],[WMA]],"")</f>
        <v/>
      </c>
      <c r="E98" s="7" t="str">
        <f>IF(Tableau1[[#This Row],[ACD]]&lt;&gt;"",Tableau1[[#This Row],[ACD]],"")</f>
        <v/>
      </c>
      <c r="F98" s="14">
        <f>IF(Tableau1[[#This Row],[KAB]]&lt;&gt;"",Tableau1[[#This Row],[KAB]],"")</f>
        <v>1</v>
      </c>
      <c r="G98" s="322">
        <f>IF(Tableau1[[#This Row],[Affaires]]&lt;&gt;"",Tableau1[[#This Row],[Affaires]],"")</f>
        <v>1808001</v>
      </c>
      <c r="H98" s="6" t="str">
        <f>IF(Tableau1[[#This Row],[Clients]]&lt;&gt;"",Tableau1[[#This Row],[Clients]],"")</f>
        <v/>
      </c>
      <c r="I98" s="160">
        <v>43556</v>
      </c>
      <c r="J98" s="16">
        <v>43616</v>
      </c>
      <c r="K98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98" s="6"/>
      <c r="M98" s="115" t="s">
        <v>261</v>
      </c>
      <c r="N98" s="73"/>
    </row>
    <row r="99" spans="1:14" x14ac:dyDescent="0.25">
      <c r="A99" s="340" t="s">
        <v>41</v>
      </c>
      <c r="B99" s="76" t="str">
        <f>IF(Tableau1[[#This Row],[NBR]]&lt;&gt;"",Tableau1[[#This Row],[NBR]],"")</f>
        <v/>
      </c>
      <c r="C99" s="321">
        <f>IF(Tableau1[[#This Row],[GJU]]&lt;&gt;"",Tableau1[[#This Row],[GJU]],"")</f>
        <v>1</v>
      </c>
      <c r="D99" s="321" t="str">
        <f>IF(Tableau1[[#This Row],[WMA]]&lt;&gt;"",Tableau1[[#This Row],[WMA]],"")</f>
        <v/>
      </c>
      <c r="E99" s="321" t="str">
        <f>IF(Tableau1[[#This Row],[ACD]]&lt;&gt;"",Tableau1[[#This Row],[ACD]],"")</f>
        <v/>
      </c>
      <c r="F99" s="379" t="str">
        <f>IF(Tableau1[[#This Row],[KAB]]&lt;&gt;"",Tableau1[[#This Row],[KAB]],"")</f>
        <v/>
      </c>
      <c r="G99" s="322">
        <f>IF(Tableau1[[#This Row],[Affaires]]&lt;&gt;"",Tableau1[[#This Row],[Affaires]],"")</f>
        <v>1612006</v>
      </c>
      <c r="H99" s="6" t="str">
        <f>IF(Tableau1[[#This Row],[Clients]]&lt;&gt;"",Tableau1[[#This Row],[Clients]],"")</f>
        <v/>
      </c>
      <c r="I99" s="158">
        <v>43466</v>
      </c>
      <c r="J99" s="158">
        <v>43555</v>
      </c>
      <c r="K99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99" s="6"/>
      <c r="M99" s="115" t="s">
        <v>284</v>
      </c>
      <c r="N99" s="73"/>
    </row>
    <row r="100" spans="1:14" x14ac:dyDescent="0.25">
      <c r="A100" s="345" t="s">
        <v>233</v>
      </c>
      <c r="B100" s="11" t="str">
        <f>IF(Tableau1[[#This Row],[NBR]]&lt;&gt;"",Tableau1[[#This Row],[NBR]],"")</f>
        <v/>
      </c>
      <c r="C100" s="7">
        <f>IF(Tableau1[[#This Row],[GJU]]&lt;&gt;"",Tableau1[[#This Row],[GJU]],"")</f>
        <v>1</v>
      </c>
      <c r="D100" s="7" t="str">
        <f>IF(Tableau1[[#This Row],[WMA]]&lt;&gt;"",Tableau1[[#This Row],[WMA]],"")</f>
        <v/>
      </c>
      <c r="E100" s="7" t="str">
        <f>IF(Tableau1[[#This Row],[ACD]]&lt;&gt;"",Tableau1[[#This Row],[ACD]],"")</f>
        <v/>
      </c>
      <c r="F100" s="14" t="str">
        <f>IF(Tableau1[[#This Row],[KAB]]&lt;&gt;"",Tableau1[[#This Row],[KAB]],"")</f>
        <v/>
      </c>
      <c r="G100" s="322">
        <f>IF(Tableau1[[#This Row],[Affaires]]&lt;&gt;"",Tableau1[[#This Row],[Affaires]],"")</f>
        <v>1902033</v>
      </c>
      <c r="H100" s="6" t="str">
        <f>IF(Tableau1[[#This Row],[Clients]]&lt;&gt;"",Tableau1[[#This Row],[Clients]],"")</f>
        <v/>
      </c>
      <c r="I100" s="158">
        <v>43528</v>
      </c>
      <c r="J100" s="158">
        <v>43830</v>
      </c>
      <c r="K100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00" s="6"/>
      <c r="M100" s="115"/>
      <c r="N100" s="73"/>
    </row>
    <row r="101" spans="1:14" x14ac:dyDescent="0.25">
      <c r="A101" s="340" t="s">
        <v>35</v>
      </c>
      <c r="B101" s="11" t="str">
        <f>IF(Tableau1[[#This Row],[NBR]]&lt;&gt;"",Tableau1[[#This Row],[NBR]],"")</f>
        <v/>
      </c>
      <c r="C101" s="7" t="str">
        <f>IF(Tableau1[[#This Row],[GJU]]&lt;&gt;"",Tableau1[[#This Row],[GJU]],"")</f>
        <v/>
      </c>
      <c r="D101" s="7" t="str">
        <f>IF(Tableau1[[#This Row],[WMA]]&lt;&gt;"",Tableau1[[#This Row],[WMA]],"")</f>
        <v/>
      </c>
      <c r="E101" s="7" t="str">
        <f>IF(Tableau1[[#This Row],[ACD]]&lt;&gt;"",Tableau1[[#This Row],[ACD]],"")</f>
        <v/>
      </c>
      <c r="F101" s="14">
        <f>IF(Tableau1[[#This Row],[KAB]]&lt;&gt;"",Tableau1[[#This Row],[KAB]],"")</f>
        <v>1</v>
      </c>
      <c r="G101" s="322">
        <f>IF(Tableau1[[#This Row],[Affaires]]&lt;&gt;"",Tableau1[[#This Row],[Affaires]],"")</f>
        <v>1512027</v>
      </c>
      <c r="H101" s="6" t="str">
        <f>IF(Tableau1[[#This Row],[Clients]]&lt;&gt;"",Tableau1[[#This Row],[Clients]],"")</f>
        <v/>
      </c>
      <c r="I101" s="158">
        <v>43466</v>
      </c>
      <c r="J101" s="158">
        <v>43830</v>
      </c>
      <c r="K101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01" s="6"/>
      <c r="M101" s="117"/>
      <c r="N101" s="22"/>
    </row>
    <row r="102" spans="1:14" x14ac:dyDescent="0.25">
      <c r="A102" s="340" t="s">
        <v>152</v>
      </c>
      <c r="B102" s="11" t="str">
        <f>IF(Tableau1[[#This Row],[NBR]]&lt;&gt;"",Tableau1[[#This Row],[NBR]],"")</f>
        <v/>
      </c>
      <c r="C102" s="7">
        <f>IF(Tableau1[[#This Row],[GJU]]&lt;&gt;"",Tableau1[[#This Row],[GJU]],"")</f>
        <v>1</v>
      </c>
      <c r="D102" s="7" t="str">
        <f>IF(Tableau1[[#This Row],[WMA]]&lt;&gt;"",Tableau1[[#This Row],[WMA]],"")</f>
        <v/>
      </c>
      <c r="E102" s="7" t="str">
        <f>IF(Tableau1[[#This Row],[ACD]]&lt;&gt;"",Tableau1[[#This Row],[ACD]],"")</f>
        <v/>
      </c>
      <c r="F102" s="14" t="str">
        <f>IF(Tableau1[[#This Row],[KAB]]&lt;&gt;"",Tableau1[[#This Row],[KAB]],"")</f>
        <v/>
      </c>
      <c r="G102" s="322">
        <f>IF(Tableau1[[#This Row],[Affaires]]&lt;&gt;"",Tableau1[[#This Row],[Affaires]],"")</f>
        <v>1812010</v>
      </c>
      <c r="H102" s="6" t="str">
        <f>IF(Tableau1[[#This Row],[Clients]]&lt;&gt;"",Tableau1[[#This Row],[Clients]],"")</f>
        <v/>
      </c>
      <c r="I102" s="158">
        <v>43467</v>
      </c>
      <c r="J102" s="158">
        <v>43830</v>
      </c>
      <c r="K102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02" s="6"/>
      <c r="M102" s="140"/>
      <c r="N102" s="439"/>
    </row>
    <row r="103" spans="1:14" ht="24" x14ac:dyDescent="0.25">
      <c r="A103" s="340" t="s">
        <v>54</v>
      </c>
      <c r="B103" s="11" t="str">
        <f>IF(Tableau1[[#This Row],[NBR]]&lt;&gt;"",Tableau1[[#This Row],[NBR]],"")</f>
        <v/>
      </c>
      <c r="C103" s="7" t="str">
        <f>IF(Tableau1[[#This Row],[GJU]]&lt;&gt;"",Tableau1[[#This Row],[GJU]],"")</f>
        <v/>
      </c>
      <c r="D103" s="7">
        <f>IF(Tableau1[[#This Row],[WMA]]&lt;&gt;"",Tableau1[[#This Row],[WMA]],"")</f>
        <v>1</v>
      </c>
      <c r="E103" s="7" t="str">
        <f>IF(Tableau1[[#This Row],[ACD]]&lt;&gt;"",Tableau1[[#This Row],[ACD]],"")</f>
        <v/>
      </c>
      <c r="F103" s="14" t="str">
        <f>IF(Tableau1[[#This Row],[KAB]]&lt;&gt;"",Tableau1[[#This Row],[KAB]],"")</f>
        <v/>
      </c>
      <c r="G103" s="322">
        <f>IF(Tableau1[[#This Row],[Affaires]]&lt;&gt;"",Tableau1[[#This Row],[Affaires]],"")</f>
        <v>1508002</v>
      </c>
      <c r="H103" s="6" t="str">
        <f>IF(Tableau1[[#This Row],[Clients]]&lt;&gt;"",Tableau1[[#This Row],[Clients]],"")</f>
        <v/>
      </c>
      <c r="I103" s="158">
        <v>43556</v>
      </c>
      <c r="J103" s="158">
        <v>43585</v>
      </c>
      <c r="K103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1</v>
      </c>
      <c r="L103" s="6"/>
      <c r="M103" s="115"/>
      <c r="N103" s="73" t="s">
        <v>258</v>
      </c>
    </row>
    <row r="104" spans="1:14" x14ac:dyDescent="0.25">
      <c r="A104" s="345" t="s">
        <v>231</v>
      </c>
      <c r="B104" s="11" t="str">
        <f>IF(Tableau1[[#This Row],[NBR]]&lt;&gt;"",Tableau1[[#This Row],[NBR]],"")</f>
        <v/>
      </c>
      <c r="C104" s="7">
        <f>IF(Tableau1[[#This Row],[GJU]]&lt;&gt;"",Tableau1[[#This Row],[GJU]],"")</f>
        <v>1</v>
      </c>
      <c r="D104" s="7" t="str">
        <f>IF(Tableau1[[#This Row],[WMA]]&lt;&gt;"",Tableau1[[#This Row],[WMA]],"")</f>
        <v/>
      </c>
      <c r="E104" s="7" t="str">
        <f>IF(Tableau1[[#This Row],[ACD]]&lt;&gt;"",Tableau1[[#This Row],[ACD]],"")</f>
        <v/>
      </c>
      <c r="F104" s="14" t="str">
        <f>IF(Tableau1[[#This Row],[KAB]]&lt;&gt;"",Tableau1[[#This Row],[KAB]],"")</f>
        <v/>
      </c>
      <c r="G104" s="322">
        <f>IF(Tableau1[[#This Row],[Affaires]]&lt;&gt;"",Tableau1[[#This Row],[Affaires]],"")</f>
        <v>1902038</v>
      </c>
      <c r="H104" s="6" t="str">
        <f>IF(Tableau1[[#This Row],[Clients]]&lt;&gt;"",Tableau1[[#This Row],[Clients]],"")</f>
        <v/>
      </c>
      <c r="I104" s="158">
        <v>43528</v>
      </c>
      <c r="J104" s="158">
        <v>43555</v>
      </c>
      <c r="K104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2</v>
      </c>
      <c r="L104" s="7"/>
      <c r="M104" s="115" t="s">
        <v>284</v>
      </c>
      <c r="N104" s="73"/>
    </row>
    <row r="105" spans="1:14" x14ac:dyDescent="0.25">
      <c r="A105" s="340" t="s">
        <v>91</v>
      </c>
      <c r="B105" s="11" t="str">
        <f>IF(Tableau1[[#This Row],[NBR]]&lt;&gt;"",Tableau1[[#This Row],[NBR]],"")</f>
        <v/>
      </c>
      <c r="C105" s="7" t="str">
        <f>IF(Tableau1[[#This Row],[GJU]]&lt;&gt;"",Tableau1[[#This Row],[GJU]],"")</f>
        <v/>
      </c>
      <c r="D105" s="7">
        <f>IF(Tableau1[[#This Row],[WMA]]&lt;&gt;"",Tableau1[[#This Row],[WMA]],"")</f>
        <v>1</v>
      </c>
      <c r="E105" s="7" t="str">
        <f>IF(Tableau1[[#This Row],[ACD]]&lt;&gt;"",Tableau1[[#This Row],[ACD]],"")</f>
        <v/>
      </c>
      <c r="F105" s="14" t="str">
        <f>IF(Tableau1[[#This Row],[KAB]]&lt;&gt;"",Tableau1[[#This Row],[KAB]],"")</f>
        <v/>
      </c>
      <c r="G105" s="322">
        <f>IF(Tableau1[[#This Row],[Affaires]]&lt;&gt;"",Tableau1[[#This Row],[Affaires]],"")</f>
        <v>1804087</v>
      </c>
      <c r="H105" s="6" t="str">
        <f>IF(Tableau1[[#This Row],[Clients]]&lt;&gt;"",Tableau1[[#This Row],[Clients]],"")</f>
        <v/>
      </c>
      <c r="I105" s="158">
        <v>43556</v>
      </c>
      <c r="J105" s="158">
        <v>43646</v>
      </c>
      <c r="K105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05" s="7"/>
      <c r="M105" s="140"/>
      <c r="N105" s="439"/>
    </row>
    <row r="106" spans="1:14" x14ac:dyDescent="0.25">
      <c r="A106" s="340" t="s">
        <v>85</v>
      </c>
      <c r="B106" s="11" t="str">
        <f>IF(Tableau1[[#This Row],[NBR]]&lt;&gt;"",Tableau1[[#This Row],[NBR]],"")</f>
        <v/>
      </c>
      <c r="C106" s="7" t="str">
        <f>IF(Tableau1[[#This Row],[GJU]]&lt;&gt;"",Tableau1[[#This Row],[GJU]],"")</f>
        <v/>
      </c>
      <c r="D106" s="7">
        <f>IF(Tableau1[[#This Row],[WMA]]&lt;&gt;"",Tableau1[[#This Row],[WMA]],"")</f>
        <v>1</v>
      </c>
      <c r="E106" s="7" t="str">
        <f>IF(Tableau1[[#This Row],[ACD]]&lt;&gt;"",Tableau1[[#This Row],[ACD]],"")</f>
        <v/>
      </c>
      <c r="F106" s="14" t="str">
        <f>IF(Tableau1[[#This Row],[KAB]]&lt;&gt;"",Tableau1[[#This Row],[KAB]],"")</f>
        <v/>
      </c>
      <c r="G106" s="322">
        <f>IF(Tableau1[[#This Row],[Affaires]]&lt;&gt;"",Tableau1[[#This Row],[Affaires]],"")</f>
        <v>1806063</v>
      </c>
      <c r="H106" s="6" t="str">
        <f>IF(Tableau1[[#This Row],[Clients]]&lt;&gt;"",Tableau1[[#This Row],[Clients]],"")</f>
        <v/>
      </c>
      <c r="I106" s="158">
        <v>43290</v>
      </c>
      <c r="J106" s="158">
        <v>43616</v>
      </c>
      <c r="K106" s="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06" s="158">
        <v>43532</v>
      </c>
      <c r="M106" s="436" t="s">
        <v>257</v>
      </c>
      <c r="N106" s="438" t="s">
        <v>251</v>
      </c>
    </row>
    <row r="107" spans="1:14" x14ac:dyDescent="0.25">
      <c r="A107" s="341" t="s">
        <v>64</v>
      </c>
      <c r="B107" s="380" t="str">
        <f>IF(Tableau1[[#This Row],[NBR]]&lt;&gt;"",Tableau1[[#This Row],[NBR]],"")</f>
        <v/>
      </c>
      <c r="C107" s="381" t="str">
        <f>IF(Tableau1[[#This Row],[GJU]]&lt;&gt;"",Tableau1[[#This Row],[GJU]],"")</f>
        <v/>
      </c>
      <c r="D107" s="381">
        <f>IF(Tableau1[[#This Row],[WMA]]&lt;&gt;"",Tableau1[[#This Row],[WMA]],"")</f>
        <v>1</v>
      </c>
      <c r="E107" s="381" t="str">
        <f>IF(Tableau1[[#This Row],[ACD]]&lt;&gt;"",Tableau1[[#This Row],[ACD]],"")</f>
        <v/>
      </c>
      <c r="F107" s="382" t="str">
        <f>IF(Tableau1[[#This Row],[KAB]]&lt;&gt;"",Tableau1[[#This Row],[KAB]],"")</f>
        <v/>
      </c>
      <c r="G107" s="322">
        <f>IF(Tableau1[[#This Row],[Affaires]]&lt;&gt;"",Tableau1[[#This Row],[Affaires]],"")</f>
        <v>1712034</v>
      </c>
      <c r="H107" s="6" t="str">
        <f>IF(Tableau1[[#This Row],[Clients]]&lt;&gt;"",Tableau1[[#This Row],[Clients]],"")</f>
        <v/>
      </c>
      <c r="I107" s="158"/>
      <c r="J107" s="158"/>
      <c r="K107" s="6" t="str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/>
      </c>
      <c r="L107" s="6"/>
      <c r="M107" s="436" t="s">
        <v>257</v>
      </c>
      <c r="N107" s="438" t="s">
        <v>251</v>
      </c>
    </row>
    <row r="108" spans="1:14" x14ac:dyDescent="0.25">
      <c r="A108" s="340" t="s">
        <v>265</v>
      </c>
      <c r="B108" s="11" t="str">
        <f>IF(Tableau1[[#This Row],[NBR]]&lt;&gt;"",Tableau1[[#This Row],[NBR]],"")</f>
        <v/>
      </c>
      <c r="C108" s="7">
        <f>IF(Tableau1[[#This Row],[GJU]]&lt;&gt;"",Tableau1[[#This Row],[GJU]],"")</f>
        <v>1</v>
      </c>
      <c r="D108" s="7" t="str">
        <f>IF(Tableau1[[#This Row],[WMA]]&lt;&gt;"",Tableau1[[#This Row],[WMA]],"")</f>
        <v/>
      </c>
      <c r="E108" s="7" t="str">
        <f>IF(Tableau1[[#This Row],[ACD]]&lt;&gt;"",Tableau1[[#This Row],[ACD]],"")</f>
        <v/>
      </c>
      <c r="F108" s="14" t="str">
        <f>IF(Tableau1[[#This Row],[KAB]]&lt;&gt;"",Tableau1[[#This Row],[KAB]],"")</f>
        <v/>
      </c>
      <c r="G108" s="5">
        <f>IF(Tableau1[[#This Row],[Affaires]]&lt;&gt;"",Tableau1[[#This Row],[Affaires]],"")</f>
        <v>1902041</v>
      </c>
      <c r="H108" s="6" t="str">
        <f>IF(Tableau1[[#This Row],[Clients]]&lt;&gt;"",Tableau1[[#This Row],[Clients]],"")</f>
        <v/>
      </c>
      <c r="I108" s="158">
        <v>43556</v>
      </c>
      <c r="J108" s="158">
        <v>43616</v>
      </c>
      <c r="K108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08" s="7"/>
      <c r="M108" s="115"/>
      <c r="N108" s="22"/>
    </row>
    <row r="109" spans="1:14" x14ac:dyDescent="0.25">
      <c r="A109" s="340" t="s">
        <v>88</v>
      </c>
      <c r="B109" s="380">
        <f>IF(Tableau1[[#This Row],[NBR]]&lt;&gt;"",Tableau1[[#This Row],[NBR]],"")</f>
        <v>1</v>
      </c>
      <c r="C109" s="381" t="str">
        <f>IF(Tableau1[[#This Row],[GJU]]&lt;&gt;"",Tableau1[[#This Row],[GJU]],"")</f>
        <v/>
      </c>
      <c r="D109" s="381" t="str">
        <f>IF(Tableau1[[#This Row],[WMA]]&lt;&gt;"",Tableau1[[#This Row],[WMA]],"")</f>
        <v/>
      </c>
      <c r="E109" s="381" t="str">
        <f>IF(Tableau1[[#This Row],[ACD]]&lt;&gt;"",Tableau1[[#This Row],[ACD]],"")</f>
        <v/>
      </c>
      <c r="F109" s="382" t="str">
        <f>IF(Tableau1[[#This Row],[KAB]]&lt;&gt;"",Tableau1[[#This Row],[KAB]],"")</f>
        <v/>
      </c>
      <c r="G109" s="322">
        <f>IF(Tableau1[[#This Row],[Affaires]]&lt;&gt;"",Tableau1[[#This Row],[Affaires]],"")</f>
        <v>1806045</v>
      </c>
      <c r="H109" s="6" t="str">
        <f>IF(Tableau1[[#This Row],[Clients]]&lt;&gt;"",Tableau1[[#This Row],[Clients]],"")</f>
        <v/>
      </c>
      <c r="I109" s="16">
        <v>43282</v>
      </c>
      <c r="J109" s="16">
        <v>43616</v>
      </c>
      <c r="K109" s="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09" s="7"/>
      <c r="M109" s="117"/>
      <c r="N109" s="22"/>
    </row>
    <row r="110" spans="1:14" x14ac:dyDescent="0.25">
      <c r="A110" s="340" t="s">
        <v>77</v>
      </c>
      <c r="B110" s="11">
        <f>IF(Tableau1[[#This Row],[NBR]]&lt;&gt;"",Tableau1[[#This Row],[NBR]],"")</f>
        <v>1</v>
      </c>
      <c r="C110" s="7" t="str">
        <f>IF(Tableau1[[#This Row],[GJU]]&lt;&gt;"",Tableau1[[#This Row],[GJU]],"")</f>
        <v/>
      </c>
      <c r="D110" s="7" t="str">
        <f>IF(Tableau1[[#This Row],[WMA]]&lt;&gt;"",Tableau1[[#This Row],[WMA]],"")</f>
        <v/>
      </c>
      <c r="E110" s="7" t="str">
        <f>IF(Tableau1[[#This Row],[ACD]]&lt;&gt;"",Tableau1[[#This Row],[ACD]],"")</f>
        <v/>
      </c>
      <c r="F110" s="14" t="str">
        <f>IF(Tableau1[[#This Row],[KAB]]&lt;&gt;"",Tableau1[[#This Row],[KAB]],"")</f>
        <v/>
      </c>
      <c r="G110" s="355">
        <f>IF(Tableau1[[#This Row],[Affaires]]&lt;&gt;"",Tableau1[[#This Row],[Affaires]],"")</f>
        <v>1804987</v>
      </c>
      <c r="H110" s="156" t="str">
        <f>IF(Tableau1[[#This Row],[Clients]]&lt;&gt;"",Tableau1[[#This Row],[Clients]],"")</f>
        <v/>
      </c>
      <c r="I110" s="164">
        <v>43497</v>
      </c>
      <c r="J110" s="157">
        <v>43585</v>
      </c>
      <c r="K110" s="156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1</v>
      </c>
      <c r="L110" s="156"/>
      <c r="M110" s="115" t="s">
        <v>261</v>
      </c>
      <c r="N110" s="73"/>
    </row>
    <row r="111" spans="1:14" ht="12.75" thickBot="1" x14ac:dyDescent="0.3">
      <c r="A111" s="349" t="s">
        <v>164</v>
      </c>
      <c r="B111" s="250">
        <f>IF(Tableau1[[#This Row],[NBR]]&lt;&gt;"",Tableau1[[#This Row],[NBR]],"")</f>
        <v>1</v>
      </c>
      <c r="C111" s="354" t="str">
        <f>IF(Tableau1[[#This Row],[GJU]]&lt;&gt;"",Tableau1[[#This Row],[GJU]],"")</f>
        <v/>
      </c>
      <c r="D111" s="354" t="str">
        <f>IF(Tableau1[[#This Row],[WMA]]&lt;&gt;"",Tableau1[[#This Row],[WMA]],"")</f>
        <v/>
      </c>
      <c r="E111" s="354" t="str">
        <f>IF(Tableau1[[#This Row],[ACD]]&lt;&gt;"",Tableau1[[#This Row],[ACD]],"")</f>
        <v/>
      </c>
      <c r="F111" s="251" t="str">
        <f>IF(Tableau1[[#This Row],[KAB]]&lt;&gt;"",Tableau1[[#This Row],[KAB]],"")</f>
        <v/>
      </c>
      <c r="G111" s="356">
        <f>IF(Tableau1[[#This Row],[Affaires]]&lt;&gt;"",Tableau1[[#This Row],[Affaires]],"")</f>
        <v>1901017</v>
      </c>
      <c r="H111" s="357" t="str">
        <f>IF(Tableau1[[#This Row],[Clients]]&lt;&gt;"",Tableau1[[#This Row],[Clients]],"")</f>
        <v/>
      </c>
      <c r="I111" s="358">
        <v>43479</v>
      </c>
      <c r="J111" s="359">
        <v>43616</v>
      </c>
      <c r="K111" s="357">
        <f ca="1">IF(Tableau2[[#This Row],[Dates de fin de Commande]]&lt;&gt;"",IF(TODAY()&gt;Tableau2[[#This Row],[Dates de fin de Commande]],2,IF(TODAY()&gt;=Tableau2[[#This Row],[Dates de fin de Commande]]-30,1,IF(TODAY()&lt;Tableau2[[#This Row],[Dates de fin de Commande]],0,""))),"")</f>
        <v>0</v>
      </c>
      <c r="L111" s="357"/>
      <c r="M111" s="437" t="s">
        <v>168</v>
      </c>
      <c r="N111" s="440"/>
    </row>
    <row r="112" spans="1:14" ht="12.75" thickBot="1" x14ac:dyDescent="0.3">
      <c r="A112" s="24"/>
      <c r="B112" s="177">
        <f>SUM(B2:B111)</f>
        <v>26</v>
      </c>
      <c r="C112" s="177">
        <f>SUM(C2:C111)</f>
        <v>43</v>
      </c>
      <c r="D112" s="177">
        <f>SUM(D2:D111)</f>
        <v>26</v>
      </c>
      <c r="E112" s="177">
        <f>SUM(E2:E111)</f>
        <v>3</v>
      </c>
      <c r="F112" s="177">
        <f>SUM(F2:F111)</f>
        <v>10</v>
      </c>
      <c r="I112" s="2"/>
      <c r="J112" s="2"/>
      <c r="K112" s="2"/>
      <c r="L112" s="2"/>
    </row>
    <row r="113" spans="7:7" ht="12.75" thickTop="1" x14ac:dyDescent="0.25"/>
    <row r="114" spans="7:7" x14ac:dyDescent="0.25">
      <c r="G114" s="13"/>
    </row>
  </sheetData>
  <sheetProtection password="9DDD" sheet="1" objects="1" scenarios="1"/>
  <protectedRanges>
    <protectedRange algorithmName="SHA-512" hashValue="fqeoGgKVNxVZ96zFFKt0FKETf0IJ9P+4CTUINH7DvkzH7W+E6EJ0B/k7IXshGJtCj6L4+QHlqbnBgZFlCOiYuQ==" saltValue="O6aNY8/iNto1RnioD+F3vQ==" spinCount="100000" sqref="A1:N111" name="Plage1" securityDescriptor="O:WDG:WDD:(A;;CC;;;S-1-5-21-2671407683-3578501609-2443888817-5184)"/>
  </protectedRanges>
  <conditionalFormatting sqref="B2:B111">
    <cfRule type="cellIs" dxfId="307" priority="36" operator="equal">
      <formula>1</formula>
    </cfRule>
  </conditionalFormatting>
  <conditionalFormatting sqref="C2:C111">
    <cfRule type="cellIs" dxfId="306" priority="35" operator="equal">
      <formula>1</formula>
    </cfRule>
  </conditionalFormatting>
  <conditionalFormatting sqref="D2:D111">
    <cfRule type="cellIs" dxfId="305" priority="34" operator="equal">
      <formula>1</formula>
    </cfRule>
  </conditionalFormatting>
  <conditionalFormatting sqref="E2:E111">
    <cfRule type="cellIs" dxfId="304" priority="33" operator="equal">
      <formula>1</formula>
    </cfRule>
  </conditionalFormatting>
  <conditionalFormatting sqref="F2:F111">
    <cfRule type="cellIs" dxfId="303" priority="32" operator="equal">
      <formula>1</formula>
    </cfRule>
  </conditionalFormatting>
  <conditionalFormatting sqref="A2:A4 A6 A8:A19 A21:A25 A27:A46 A48:A59 A61:A64 A66:A71 A73:A82 A86:A87 A89:A91 A105:A106 A109:A111 A94:A103">
    <cfRule type="expression" dxfId="302" priority="27">
      <formula>$F2=1</formula>
    </cfRule>
    <cfRule type="expression" dxfId="301" priority="28">
      <formula>$E2=1</formula>
    </cfRule>
    <cfRule type="expression" dxfId="300" priority="29">
      <formula>$D2=1</formula>
    </cfRule>
    <cfRule type="expression" dxfId="299" priority="30">
      <formula>$C2=1</formula>
    </cfRule>
    <cfRule type="expression" dxfId="298" priority="31">
      <formula>$B2=1</formula>
    </cfRule>
  </conditionalFormatting>
  <conditionalFormatting sqref="A92:A93">
    <cfRule type="expression" dxfId="297" priority="21">
      <formula>$F92=1</formula>
    </cfRule>
    <cfRule type="expression" dxfId="296" priority="22">
      <formula>$E92=1</formula>
    </cfRule>
    <cfRule type="expression" dxfId="295" priority="23">
      <formula>$D92=1</formula>
    </cfRule>
    <cfRule type="expression" dxfId="294" priority="24">
      <formula>$C92=1</formula>
    </cfRule>
    <cfRule type="expression" dxfId="293" priority="25">
      <formula>$B92=1</formula>
    </cfRule>
  </conditionalFormatting>
  <conditionalFormatting sqref="A104">
    <cfRule type="expression" dxfId="292" priority="16">
      <formula>$F104=1</formula>
    </cfRule>
    <cfRule type="expression" dxfId="291" priority="17">
      <formula>$E104=1</formula>
    </cfRule>
    <cfRule type="expression" dxfId="290" priority="18">
      <formula>$D104=1</formula>
    </cfRule>
    <cfRule type="expression" dxfId="289" priority="19">
      <formula>$C104=1</formula>
    </cfRule>
    <cfRule type="expression" dxfId="288" priority="20">
      <formula>$B104=1</formula>
    </cfRule>
  </conditionalFormatting>
  <conditionalFormatting sqref="A83">
    <cfRule type="expression" dxfId="287" priority="8">
      <formula>$F83=1</formula>
    </cfRule>
    <cfRule type="expression" dxfId="286" priority="9">
      <formula>$E83=1</formula>
    </cfRule>
    <cfRule type="expression" dxfId="285" priority="10">
      <formula>$D83=1</formula>
    </cfRule>
    <cfRule type="expression" dxfId="284" priority="11">
      <formula>$C83=1</formula>
    </cfRule>
    <cfRule type="expression" dxfId="283" priority="12">
      <formula>$B83=1</formula>
    </cfRule>
  </conditionalFormatting>
  <conditionalFormatting sqref="A108">
    <cfRule type="expression" dxfId="282" priority="3">
      <formula>$F108=1</formula>
    </cfRule>
    <cfRule type="expression" dxfId="281" priority="4">
      <formula>$E108=1</formula>
    </cfRule>
    <cfRule type="expression" dxfId="280" priority="5">
      <formula>$D108=1</formula>
    </cfRule>
    <cfRule type="expression" dxfId="279" priority="6">
      <formula>$C108=1</formula>
    </cfRule>
    <cfRule type="expression" dxfId="278" priority="7">
      <formula>$B108=1</formula>
    </cfRule>
  </conditionalFormatting>
  <pageMargins left="0.11811023622047245" right="0.11811023622047245" top="0.74803149606299213" bottom="0.74803149606299213" header="0.31496062992125984" footer="0.31496062992125984"/>
  <pageSetup paperSize="8" scale="97" fitToHeight="0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87" id="{E179E2EF-9EF4-427D-A23F-6AB0EDD4CBA3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K2</xm:sqref>
        </x14:conditionalFormatting>
        <x14:conditionalFormatting xmlns:xm="http://schemas.microsoft.com/office/excel/2006/main">
          <x14:cfRule type="iconSet" priority="61" id="{D4D480A8-6C0D-4422-A669-25F9232E52F6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L2</xm:sqref>
        </x14:conditionalFormatting>
        <x14:conditionalFormatting xmlns:xm="http://schemas.microsoft.com/office/excel/2006/main">
          <x14:cfRule type="iconSet" priority="60" id="{CDA58BB0-B746-430F-80F7-8ECCD7768FFC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K3:L5</xm:sqref>
        </x14:conditionalFormatting>
        <x14:conditionalFormatting xmlns:xm="http://schemas.microsoft.com/office/excel/2006/main">
          <x14:cfRule type="iconSet" priority="59" id="{65E2ABB6-1AA3-41FE-9976-5F7F7D2BB09C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K6:L7</xm:sqref>
        </x14:conditionalFormatting>
        <x14:conditionalFormatting xmlns:xm="http://schemas.microsoft.com/office/excel/2006/main">
          <x14:cfRule type="iconSet" priority="56" id="{95B4413B-0211-41F2-8183-D780DAF85891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K25:K26</xm:sqref>
        </x14:conditionalFormatting>
        <x14:conditionalFormatting xmlns:xm="http://schemas.microsoft.com/office/excel/2006/main">
          <x14:cfRule type="iconSet" priority="54" id="{AD34ED99-2943-49C5-8E07-23B7AB111A15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K45</xm:sqref>
        </x14:conditionalFormatting>
        <x14:conditionalFormatting xmlns:xm="http://schemas.microsoft.com/office/excel/2006/main">
          <x14:cfRule type="iconSet" priority="49" id="{E3981FC8-EB26-4DF5-B374-D37CD7FFB785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K70:K72</xm:sqref>
        </x14:conditionalFormatting>
        <x14:conditionalFormatting xmlns:xm="http://schemas.microsoft.com/office/excel/2006/main">
          <x14:cfRule type="iconSet" priority="47" id="{11D4ADBB-9782-47A9-8151-E23A622FABF7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K79</xm:sqref>
        </x14:conditionalFormatting>
        <x14:conditionalFormatting xmlns:xm="http://schemas.microsoft.com/office/excel/2006/main">
          <x14:cfRule type="iconSet" priority="46" id="{90A55E20-3FCB-491C-9771-AB2A20CAC527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K78</xm:sqref>
        </x14:conditionalFormatting>
        <x14:conditionalFormatting xmlns:xm="http://schemas.microsoft.com/office/excel/2006/main">
          <x14:cfRule type="iconSet" priority="44" id="{1F6607A8-8044-4613-9687-E49F85A50258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K94</xm:sqref>
        </x14:conditionalFormatting>
        <x14:conditionalFormatting xmlns:xm="http://schemas.microsoft.com/office/excel/2006/main">
          <x14:cfRule type="iconSet" priority="43" id="{6EB1388B-4991-4C5C-AB81-C8C5A226905A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K95</xm:sqref>
        </x14:conditionalFormatting>
        <x14:conditionalFormatting xmlns:xm="http://schemas.microsoft.com/office/excel/2006/main">
          <x14:cfRule type="iconSet" priority="42" id="{B8C917BE-B2FF-4E35-9593-CF4DE25F1476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K109:L109 K97:K99 K101:K103 K105:K107</xm:sqref>
        </x14:conditionalFormatting>
        <x14:conditionalFormatting xmlns:xm="http://schemas.microsoft.com/office/excel/2006/main">
          <x14:cfRule type="iconSet" priority="41" id="{102F3046-91A2-40B1-AC2A-9005301C98AF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K96</xm:sqref>
        </x14:conditionalFormatting>
        <x14:conditionalFormatting xmlns:xm="http://schemas.microsoft.com/office/excel/2006/main">
          <x14:cfRule type="iconSet" priority="40" id="{2A31539D-5AD5-42F3-8CCF-D9E3FC5CDC82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K111:L111</xm:sqref>
        </x14:conditionalFormatting>
        <x14:conditionalFormatting xmlns:xm="http://schemas.microsoft.com/office/excel/2006/main">
          <x14:cfRule type="iconSet" priority="39" id="{EF0BE0D9-E84F-4898-B76C-103BE9561F4E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K110:L110</xm:sqref>
        </x14:conditionalFormatting>
        <x14:conditionalFormatting xmlns:xm="http://schemas.microsoft.com/office/excel/2006/main">
          <x14:cfRule type="iconSet" priority="38" id="{F4480219-AF14-466B-A963-0DC97CBDB94B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K8</xm:sqref>
        </x14:conditionalFormatting>
        <x14:conditionalFormatting xmlns:xm="http://schemas.microsoft.com/office/excel/2006/main">
          <x14:cfRule type="iconSet" priority="26" id="{E7547016-F3FF-4D1C-8536-E5051D23D0B0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K55:K56</xm:sqref>
        </x14:conditionalFormatting>
        <x14:conditionalFormatting xmlns:xm="http://schemas.microsoft.com/office/excel/2006/main">
          <x14:cfRule type="iconSet" priority="447" id="{8E531655-438F-4106-ADE1-9DAEC54100D2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K27:K44</xm:sqref>
        </x14:conditionalFormatting>
        <x14:conditionalFormatting xmlns:xm="http://schemas.microsoft.com/office/excel/2006/main">
          <x14:cfRule type="iconSet" priority="468" id="{C4C3E3F2-CD26-40D0-BF5E-ABCB62BBB790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K21:K24 K9:L20</xm:sqref>
        </x14:conditionalFormatting>
        <x14:conditionalFormatting xmlns:xm="http://schemas.microsoft.com/office/excel/2006/main">
          <x14:cfRule type="iconSet" priority="512" id="{A4EB7F51-2DEA-485D-AF14-EFD76ACAD900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K46:K47 K49:K52 K54</xm:sqref>
        </x14:conditionalFormatting>
        <x14:conditionalFormatting xmlns:xm="http://schemas.microsoft.com/office/excel/2006/main">
          <x14:cfRule type="iconSet" priority="554" id="{75F41685-ED61-4DF3-BA58-864FA6F69DCA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K73:K77 K93</xm:sqref>
        </x14:conditionalFormatting>
        <x14:conditionalFormatting xmlns:xm="http://schemas.microsoft.com/office/excel/2006/main">
          <x14:cfRule type="iconSet" priority="663" id="{E5560F4E-08D1-44A3-B509-0FE029067BDE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K57:K69</xm:sqref>
        </x14:conditionalFormatting>
        <x14:conditionalFormatting xmlns:xm="http://schemas.microsoft.com/office/excel/2006/main">
          <x14:cfRule type="iconSet" priority="1445" id="{67BBC64F-8326-481E-AAD0-67DAEBDC2D4C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K80:K90</xm:sqref>
        </x14:conditionalFormatting>
        <x14:conditionalFormatting xmlns:xm="http://schemas.microsoft.com/office/excel/2006/main">
          <x14:cfRule type="iconSet" priority="14" id="{5B695726-9D1B-41DD-A892-8D6C4EF67600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K100 K91:K92</xm:sqref>
        </x14:conditionalFormatting>
        <x14:conditionalFormatting xmlns:xm="http://schemas.microsoft.com/office/excel/2006/main">
          <x14:cfRule type="iconSet" priority="13" id="{B32B00C0-45F6-4E68-BBCE-8F97F20FF8FD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K104</xm:sqref>
        </x14:conditionalFormatting>
        <x14:conditionalFormatting xmlns:xm="http://schemas.microsoft.com/office/excel/2006/main">
          <x14:cfRule type="iconSet" priority="2" id="{AC466A80-4C11-47D8-A444-D68F8321BCB3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K53 K48</xm:sqref>
        </x14:conditionalFormatting>
        <x14:conditionalFormatting xmlns:xm="http://schemas.microsoft.com/office/excel/2006/main">
          <x14:cfRule type="iconSet" priority="1" id="{A8BCF10C-E544-411E-83CE-DF32EDE521D2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K108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outlinePr applyStyles="1" summaryBelow="0"/>
    <pageSetUpPr fitToPage="1"/>
  </sheetPr>
  <dimension ref="A1:AW113"/>
  <sheetViews>
    <sheetView zoomScale="90" zoomScaleNormal="90" zoomScalePageLayoutView="125" workbookViewId="0">
      <pane xSplit="1" ySplit="1" topLeftCell="B15" activePane="bottomRight" state="frozen"/>
      <selection activeCell="B2" sqref="B2"/>
      <selection pane="topRight" activeCell="B2" sqref="B2"/>
      <selection pane="bottomLeft" activeCell="B2" sqref="B2"/>
      <selection pane="bottomRight" activeCell="I43" sqref="I43"/>
    </sheetView>
  </sheetViews>
  <sheetFormatPr baseColWidth="10" defaultColWidth="10.7109375" defaultRowHeight="12" x14ac:dyDescent="0.25"/>
  <cols>
    <col min="1" max="1" width="26" style="1" customWidth="1"/>
    <col min="2" max="3" width="6.5703125" style="1" customWidth="1"/>
    <col min="4" max="4" width="7.5703125" style="1" customWidth="1"/>
    <col min="5" max="5" width="6.85546875" style="1" customWidth="1"/>
    <col min="6" max="6" width="6.7109375" style="1" customWidth="1"/>
    <col min="7" max="7" width="9" style="1" customWidth="1"/>
    <col min="8" max="8" width="10.85546875" style="1" customWidth="1"/>
    <col min="9" max="9" width="10.28515625" style="1" customWidth="1"/>
    <col min="10" max="10" width="15.42578125" style="1" customWidth="1"/>
    <col min="11" max="11" width="25.42578125" style="1" customWidth="1"/>
    <col min="12" max="12" width="12" style="1" customWidth="1"/>
    <col min="13" max="13" width="17.140625" style="1" customWidth="1"/>
    <col min="14" max="14" width="17.5703125" style="1" customWidth="1"/>
    <col min="15" max="15" width="29.140625" style="1" customWidth="1"/>
    <col min="16" max="16" width="11" style="1" customWidth="1"/>
    <col min="17" max="17" width="12.28515625" style="1" customWidth="1"/>
    <col min="18" max="18" width="18.85546875" style="1" customWidth="1"/>
    <col min="19" max="19" width="22.85546875" style="1" customWidth="1"/>
    <col min="20" max="20" width="21.7109375" style="1" customWidth="1"/>
    <col min="21" max="21" width="21.28515625" style="1" customWidth="1"/>
    <col min="22" max="22" width="20.28515625" style="1" customWidth="1"/>
    <col min="23" max="23" width="21.42578125" style="1" customWidth="1"/>
    <col min="24" max="24" width="12.5703125" style="1" customWidth="1"/>
    <col min="25" max="25" width="45.7109375" style="1" customWidth="1"/>
    <col min="26" max="16384" width="10.7109375" style="1"/>
  </cols>
  <sheetData>
    <row r="1" spans="1:49" ht="25.5" thickTop="1" thickBot="1" x14ac:dyDescent="0.3">
      <c r="A1" s="188" t="s">
        <v>117</v>
      </c>
      <c r="B1" s="143" t="s">
        <v>16</v>
      </c>
      <c r="C1" s="18" t="s">
        <v>99</v>
      </c>
      <c r="D1" s="19" t="s">
        <v>57</v>
      </c>
      <c r="E1" s="20" t="s">
        <v>106</v>
      </c>
      <c r="F1" s="17" t="s">
        <v>142</v>
      </c>
      <c r="G1" s="3" t="s">
        <v>26</v>
      </c>
      <c r="H1" s="107" t="s">
        <v>8</v>
      </c>
      <c r="I1" s="107" t="s">
        <v>134</v>
      </c>
      <c r="J1" s="3" t="s">
        <v>114</v>
      </c>
      <c r="K1" s="3" t="s">
        <v>132</v>
      </c>
      <c r="L1" s="3" t="s">
        <v>107</v>
      </c>
      <c r="M1" s="3" t="s">
        <v>120</v>
      </c>
      <c r="N1" s="3" t="s">
        <v>221</v>
      </c>
      <c r="O1" s="3" t="s">
        <v>144</v>
      </c>
      <c r="P1" s="3" t="s">
        <v>27</v>
      </c>
      <c r="Q1" s="3" t="s">
        <v>124</v>
      </c>
      <c r="R1" s="3" t="s">
        <v>222</v>
      </c>
      <c r="S1" s="3" t="s">
        <v>108</v>
      </c>
      <c r="T1" s="3" t="s">
        <v>254</v>
      </c>
      <c r="U1" s="3" t="s">
        <v>119</v>
      </c>
      <c r="V1" s="3" t="s">
        <v>127</v>
      </c>
      <c r="W1" s="3" t="s">
        <v>135</v>
      </c>
      <c r="X1" s="3" t="s">
        <v>137</v>
      </c>
      <c r="Y1" s="107" t="s">
        <v>126</v>
      </c>
    </row>
    <row r="2" spans="1:49" ht="17.100000000000001" customHeight="1" thickTop="1" x14ac:dyDescent="0.25">
      <c r="A2" s="176" t="s">
        <v>128</v>
      </c>
      <c r="B2" s="142" t="str">
        <f>IF(Tableau1[[#This Row],[NBR]]&lt;&gt;"",Tableau1[[#This Row],[NBR]],"")</f>
        <v/>
      </c>
      <c r="C2" s="142">
        <f>IF(Tableau1[[#This Row],[GJU]]&lt;&gt;"",Tableau1[[#This Row],[GJU]],"")</f>
        <v>1</v>
      </c>
      <c r="D2" s="44" t="str">
        <f>IF(Tableau1[[#This Row],[WMA]]&lt;&gt;"",Tableau1[[#This Row],[WMA]],"")</f>
        <v/>
      </c>
      <c r="E2" s="176" t="str">
        <f>IF(Tableau1[[#This Row],[ACD]]&lt;&gt;"",Tableau1[[#This Row],[ACD]],"")</f>
        <v/>
      </c>
      <c r="F2" s="176" t="str">
        <f>IF(Tableau1[[#This Row],[KAB]]&lt;&gt;"",Tableau1[[#This Row],[KAB]],"")</f>
        <v/>
      </c>
      <c r="G2" s="108" t="s">
        <v>28</v>
      </c>
      <c r="H2" s="109" t="s">
        <v>13</v>
      </c>
      <c r="I2" s="108">
        <v>0</v>
      </c>
      <c r="J2" s="110">
        <v>43396</v>
      </c>
      <c r="K2" s="42">
        <f>IF(Tableau2[[#This Row],[Dates de fin de Commande]]="","",Tableau2[[#This Row],[Dates de fin de Commande]])</f>
        <v>43585</v>
      </c>
      <c r="L2" s="42"/>
      <c r="M2" s="111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2" s="112" t="s">
        <v>66</v>
      </c>
      <c r="O2" s="112"/>
      <c r="P2" s="42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43608</v>
      </c>
      <c r="Q2" s="111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1</v>
      </c>
      <c r="R2" s="111"/>
      <c r="S2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2" s="112"/>
      <c r="U2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2" s="111"/>
      <c r="W2" s="113"/>
      <c r="X2" s="113"/>
      <c r="Y2" s="199"/>
    </row>
    <row r="3" spans="1:49" x14ac:dyDescent="0.25">
      <c r="A3" s="96" t="s">
        <v>79</v>
      </c>
      <c r="B3" s="95">
        <f>IF(Tableau1[[#This Row],[NBR]]&lt;&gt;"",Tableau1[[#This Row],[NBR]],"")</f>
        <v>1</v>
      </c>
      <c r="C3" s="95" t="str">
        <f>IF(Tableau1[[#This Row],[GJU]]&lt;&gt;"",Tableau1[[#This Row],[GJU]],"")</f>
        <v/>
      </c>
      <c r="D3" s="22" t="str">
        <f>IF(Tableau1[[#This Row],[WMA]]&lt;&gt;"",Tableau1[[#This Row],[WMA]],"")</f>
        <v/>
      </c>
      <c r="E3" s="96" t="str">
        <f>IF(Tableau1[[#This Row],[ACD]]&lt;&gt;"",Tableau1[[#This Row],[ACD]],"")</f>
        <v/>
      </c>
      <c r="F3" s="96" t="str">
        <f>IF(Tableau1[[#This Row],[KAB]]&lt;&gt;"",Tableau1[[#This Row],[KAB]],"")</f>
        <v/>
      </c>
      <c r="G3" s="5" t="s">
        <v>28</v>
      </c>
      <c r="H3" s="15" t="s">
        <v>13</v>
      </c>
      <c r="I3" s="5">
        <v>0</v>
      </c>
      <c r="J3" s="114">
        <v>43255</v>
      </c>
      <c r="K3" s="43">
        <f>IF(Tableau2[[#This Row],[Dates de fin de Commande]]="","",Tableau2[[#This Row],[Dates de fin de Commande]])</f>
        <v>43646</v>
      </c>
      <c r="L3" s="43"/>
      <c r="M3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3" s="158" t="s">
        <v>67</v>
      </c>
      <c r="O3" s="158"/>
      <c r="P3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43467</v>
      </c>
      <c r="Q3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3" s="6"/>
      <c r="S3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3" s="158"/>
      <c r="U3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3" s="6"/>
      <c r="W3" s="115"/>
      <c r="X3" s="115"/>
      <c r="Y3" s="200"/>
    </row>
    <row r="4" spans="1:49" x14ac:dyDescent="0.25">
      <c r="A4" s="96" t="s">
        <v>37</v>
      </c>
      <c r="B4" s="95" t="str">
        <f>IF(Tableau1[[#This Row],[NBR]]&lt;&gt;"",Tableau1[[#This Row],[NBR]],"")</f>
        <v/>
      </c>
      <c r="C4" s="95">
        <f>IF(Tableau1[[#This Row],[GJU]]&lt;&gt;"",Tableau1[[#This Row],[GJU]],"")</f>
        <v>1</v>
      </c>
      <c r="D4" s="22" t="str">
        <f>IF(Tableau1[[#This Row],[WMA]]&lt;&gt;"",Tableau1[[#This Row],[WMA]],"")</f>
        <v/>
      </c>
      <c r="E4" s="96" t="str">
        <f>IF(Tableau1[[#This Row],[ACD]]&lt;&gt;"",Tableau1[[#This Row],[ACD]],"")</f>
        <v/>
      </c>
      <c r="F4" s="96" t="str">
        <f>IF(Tableau1[[#This Row],[KAB]]&lt;&gt;"",Tableau1[[#This Row],[KAB]],"")</f>
        <v/>
      </c>
      <c r="G4" s="106" t="s">
        <v>28</v>
      </c>
      <c r="H4" s="14" t="s">
        <v>13</v>
      </c>
      <c r="I4" s="11">
        <v>0</v>
      </c>
      <c r="J4" s="116">
        <v>42534</v>
      </c>
      <c r="K4" s="43">
        <f>IF(Tableau2[[#This Row],[Dates de fin de Commande]]="","",Tableau2[[#This Row],[Dates de fin de Commande]])</f>
        <v>43769</v>
      </c>
      <c r="L4" s="43"/>
      <c r="M4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4" s="158" t="s">
        <v>66</v>
      </c>
      <c r="O4" s="158"/>
      <c r="P4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42746</v>
      </c>
      <c r="Q4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4" s="6"/>
      <c r="S4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4" s="16"/>
      <c r="U4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4" s="7"/>
      <c r="W4" s="117"/>
      <c r="X4" s="117"/>
      <c r="Y4" s="201"/>
    </row>
    <row r="5" spans="1:49" hidden="1" x14ac:dyDescent="0.25">
      <c r="A5" s="96" t="s">
        <v>96</v>
      </c>
      <c r="B5" s="95" t="str">
        <f>IF(Tableau1[[#This Row],[NBR]]&lt;&gt;"",Tableau1[[#This Row],[NBR]],"")</f>
        <v/>
      </c>
      <c r="C5" s="95" t="str">
        <f>IF(Tableau1[[#This Row],[GJU]]&lt;&gt;"",Tableau1[[#This Row],[GJU]],"")</f>
        <v/>
      </c>
      <c r="D5" s="22">
        <f>IF(Tableau1[[#This Row],[WMA]]&lt;&gt;"",Tableau1[[#This Row],[WMA]],"")</f>
        <v>1</v>
      </c>
      <c r="E5" s="96" t="str">
        <f>IF(Tableau1[[#This Row],[ACD]]&lt;&gt;"",Tableau1[[#This Row],[ACD]],"")</f>
        <v/>
      </c>
      <c r="F5" s="96" t="str">
        <f>IF(Tableau1[[#This Row],[KAB]]&lt;&gt;"",Tableau1[[#This Row],[KAB]],"")</f>
        <v/>
      </c>
      <c r="G5" s="104" t="s">
        <v>28</v>
      </c>
      <c r="H5" s="14" t="s">
        <v>13</v>
      </c>
      <c r="I5" s="11">
        <v>0</v>
      </c>
      <c r="J5" s="114">
        <v>43409</v>
      </c>
      <c r="K5" s="82" t="str">
        <f>IF(Tableau2[[#This Row],[Dates de fin de Commande]]="","",Tableau2[[#This Row],[Dates de fin de Commande]])</f>
        <v/>
      </c>
      <c r="L5" s="43">
        <v>43460</v>
      </c>
      <c r="M5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5" s="158" t="s">
        <v>66</v>
      </c>
      <c r="O5" s="158"/>
      <c r="P5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43621</v>
      </c>
      <c r="Q5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5" s="6">
        <v>0</v>
      </c>
      <c r="S5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5" s="158"/>
      <c r="U5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5" s="6"/>
      <c r="W5" s="115"/>
      <c r="X5" s="115"/>
      <c r="Y5" s="200" t="s">
        <v>129</v>
      </c>
    </row>
    <row r="6" spans="1:49" ht="11.1" customHeight="1" x14ac:dyDescent="0.25">
      <c r="A6" s="96" t="s">
        <v>155</v>
      </c>
      <c r="B6" s="95" t="str">
        <f>IF(Tableau1[[#This Row],[NBR]]&lt;&gt;"",Tableau1[[#This Row],[NBR]],"")</f>
        <v/>
      </c>
      <c r="C6" s="95">
        <f>IF(Tableau1[[#This Row],[GJU]]&lt;&gt;"",Tableau1[[#This Row],[GJU]],"")</f>
        <v>1</v>
      </c>
      <c r="D6" s="22" t="str">
        <f>IF(Tableau1[[#This Row],[WMA]]&lt;&gt;"",Tableau1[[#This Row],[WMA]],"")</f>
        <v/>
      </c>
      <c r="E6" s="96" t="str">
        <f>IF(Tableau1[[#This Row],[ACD]]&lt;&gt;"",Tableau1[[#This Row],[ACD]],"")</f>
        <v/>
      </c>
      <c r="F6" s="96" t="str">
        <f>IF(Tableau1[[#This Row],[KAB]]&lt;&gt;"",Tableau1[[#This Row],[KAB]],"")</f>
        <v/>
      </c>
      <c r="G6" s="104" t="s">
        <v>28</v>
      </c>
      <c r="H6" s="14" t="s">
        <v>13</v>
      </c>
      <c r="I6" s="11"/>
      <c r="J6" s="114">
        <v>43472</v>
      </c>
      <c r="K6" s="444" t="str">
        <f>IF(Tableau2[[#This Row],[Dates de fin de Commande]]="","",Tableau2[[#This Row],[Dates de fin de Commande]])</f>
        <v xml:space="preserve"> </v>
      </c>
      <c r="L6" s="444"/>
      <c r="M6" s="445">
        <v>1</v>
      </c>
      <c r="N6" s="446">
        <v>43559</v>
      </c>
      <c r="O6" s="446" t="s">
        <v>66</v>
      </c>
      <c r="P6" s="446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43684</v>
      </c>
      <c r="Q6" s="445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6" s="445"/>
      <c r="S6" s="6" t="e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#VALUE!</v>
      </c>
      <c r="T6" s="158"/>
      <c r="U6" s="6" t="e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#VALUE!</v>
      </c>
      <c r="V6" s="6"/>
      <c r="W6" s="115"/>
      <c r="X6" s="115"/>
      <c r="Y6" s="200"/>
    </row>
    <row r="7" spans="1:49" x14ac:dyDescent="0.25">
      <c r="A7" s="96" t="s">
        <v>59</v>
      </c>
      <c r="B7" s="95" t="str">
        <f>IF(Tableau1[[#This Row],[NBR]]&lt;&gt;"",Tableau1[[#This Row],[NBR]],"")</f>
        <v/>
      </c>
      <c r="C7" s="95" t="str">
        <f>IF(Tableau1[[#This Row],[GJU]]&lt;&gt;"",Tableau1[[#This Row],[GJU]],"")</f>
        <v/>
      </c>
      <c r="D7" s="22">
        <f>IF(Tableau1[[#This Row],[WMA]]&lt;&gt;"",Tableau1[[#This Row],[WMA]],"")</f>
        <v>1</v>
      </c>
      <c r="E7" s="96" t="str">
        <f>IF(Tableau1[[#This Row],[ACD]]&lt;&gt;"",Tableau1[[#This Row],[ACD]],"")</f>
        <v/>
      </c>
      <c r="F7" s="96" t="str">
        <f>IF(Tableau1[[#This Row],[KAB]]&lt;&gt;"",Tableau1[[#This Row],[KAB]],"")</f>
        <v/>
      </c>
      <c r="G7" s="104" t="s">
        <v>28</v>
      </c>
      <c r="H7" s="14" t="s">
        <v>13</v>
      </c>
      <c r="I7" s="11">
        <v>0</v>
      </c>
      <c r="J7" s="114">
        <v>43073</v>
      </c>
      <c r="K7" s="43" t="str">
        <f>IF(Tableau2[[#This Row],[Dates de fin de Commande]]="","",Tableau2[[#This Row],[Dates de fin de Commande]])</f>
        <v/>
      </c>
      <c r="L7" s="43">
        <v>43552</v>
      </c>
      <c r="M7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7" s="158" t="s">
        <v>66</v>
      </c>
      <c r="O7" s="158"/>
      <c r="P7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43285</v>
      </c>
      <c r="Q7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7" s="6"/>
      <c r="S7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7" s="158" t="s">
        <v>66</v>
      </c>
      <c r="U7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7" s="6" t="s">
        <v>66</v>
      </c>
      <c r="W7" s="115"/>
      <c r="X7" s="115"/>
      <c r="Y7" s="200"/>
    </row>
    <row r="8" spans="1:49" ht="15" customHeight="1" x14ac:dyDescent="0.25">
      <c r="A8" s="96" t="s">
        <v>166</v>
      </c>
      <c r="B8" s="95">
        <f>IF(Tableau1[[#This Row],[NBR]]&lt;&gt;"",Tableau1[[#This Row],[NBR]],"")</f>
        <v>1</v>
      </c>
      <c r="C8" s="95" t="str">
        <f>IF(Tableau1[[#This Row],[GJU]]&lt;&gt;"",Tableau1[[#This Row],[GJU]],"")</f>
        <v/>
      </c>
      <c r="D8" s="22" t="str">
        <f>IF(Tableau1[[#This Row],[WMA]]&lt;&gt;"",Tableau1[[#This Row],[WMA]],"")</f>
        <v/>
      </c>
      <c r="E8" s="96" t="str">
        <f>IF(Tableau1[[#This Row],[ACD]]&lt;&gt;"",Tableau1[[#This Row],[ACD]],"")</f>
        <v/>
      </c>
      <c r="F8" s="96" t="str">
        <f>IF(Tableau1[[#This Row],[KAB]]&lt;&gt;"",Tableau1[[#This Row],[KAB]],"")</f>
        <v/>
      </c>
      <c r="G8" s="104"/>
      <c r="H8" s="14"/>
      <c r="I8" s="11"/>
      <c r="J8" s="114"/>
      <c r="K8" s="43">
        <f>IF(Tableau2[[#This Row],[Dates de fin de Commande]]="","",Tableau2[[#This Row],[Dates de fin de Commande]])</f>
        <v>43676</v>
      </c>
      <c r="L8" s="43"/>
      <c r="M8" s="6" t="b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8" s="158"/>
      <c r="O8" s="158"/>
      <c r="P8" s="158" t="str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/>
      </c>
      <c r="Q8" s="6" t="e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#VALUE!</v>
      </c>
      <c r="R8" s="6"/>
      <c r="S8" s="6" t="e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#VALUE!</v>
      </c>
      <c r="T8" s="158"/>
      <c r="U8" s="6" t="e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#VALUE!</v>
      </c>
      <c r="V8" s="6"/>
      <c r="W8" s="115"/>
      <c r="X8" s="115"/>
      <c r="Y8" s="200"/>
      <c r="Z8" s="162"/>
      <c r="AA8" s="162"/>
      <c r="AB8" s="162"/>
      <c r="AC8" s="162"/>
      <c r="AD8" s="162"/>
      <c r="AE8" s="162"/>
      <c r="AF8" s="162"/>
      <c r="AG8" s="162"/>
      <c r="AH8" s="162"/>
      <c r="AI8" s="162"/>
      <c r="AJ8" s="162"/>
      <c r="AK8" s="162"/>
      <c r="AL8" s="162"/>
      <c r="AM8" s="162"/>
      <c r="AN8" s="162"/>
      <c r="AO8" s="162"/>
      <c r="AP8" s="162"/>
      <c r="AQ8" s="162"/>
      <c r="AR8" s="162"/>
      <c r="AS8" s="162"/>
      <c r="AT8" s="162"/>
      <c r="AU8" s="162"/>
      <c r="AV8" s="162"/>
      <c r="AW8" s="162"/>
    </row>
    <row r="9" spans="1:49" ht="11.25" customHeight="1" x14ac:dyDescent="0.25">
      <c r="A9" s="96" t="s">
        <v>60</v>
      </c>
      <c r="B9" s="95" t="str">
        <f>IF(Tableau1[[#This Row],[NBR]]&lt;&gt;"",Tableau1[[#This Row],[NBR]],"")</f>
        <v/>
      </c>
      <c r="C9" s="95" t="str">
        <f>IF(Tableau1[[#This Row],[GJU]]&lt;&gt;"",Tableau1[[#This Row],[GJU]],"")</f>
        <v/>
      </c>
      <c r="D9" s="22">
        <f>IF(Tableau1[[#This Row],[WMA]]&lt;&gt;"",Tableau1[[#This Row],[WMA]],"")</f>
        <v>1</v>
      </c>
      <c r="E9" s="96" t="str">
        <f>IF(Tableau1[[#This Row],[ACD]]&lt;&gt;"",Tableau1[[#This Row],[ACD]],"")</f>
        <v/>
      </c>
      <c r="F9" s="96" t="str">
        <f>IF(Tableau1[[#This Row],[KAB]]&lt;&gt;"",Tableau1[[#This Row],[KAB]],"")</f>
        <v/>
      </c>
      <c r="G9" s="104" t="s">
        <v>29</v>
      </c>
      <c r="H9" s="14" t="s">
        <v>13</v>
      </c>
      <c r="I9" s="11">
        <v>0</v>
      </c>
      <c r="J9" s="114">
        <v>43087</v>
      </c>
      <c r="K9" s="43">
        <f>IF(Tableau2[[#This Row],[Dates de fin de Commande]]="","",Tableau2[[#This Row],[Dates de fin de Commande]])</f>
        <v>43646</v>
      </c>
      <c r="L9" s="43"/>
      <c r="M9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9" s="158" t="s">
        <v>66</v>
      </c>
      <c r="O9" s="158"/>
      <c r="P9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43239</v>
      </c>
      <c r="Q9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9" s="6"/>
      <c r="S9" s="118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9" s="119"/>
      <c r="U9" s="118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9" s="118"/>
      <c r="W9" s="115"/>
      <c r="X9" s="115"/>
      <c r="Y9" s="200" t="s">
        <v>131</v>
      </c>
    </row>
    <row r="10" spans="1:49" x14ac:dyDescent="0.25">
      <c r="A10" s="96" t="s">
        <v>74</v>
      </c>
      <c r="B10" s="95" t="str">
        <f>IF(Tableau1[[#This Row],[NBR]]&lt;&gt;"",Tableau1[[#This Row],[NBR]],"")</f>
        <v/>
      </c>
      <c r="C10" s="95" t="str">
        <f>IF(Tableau1[[#This Row],[GJU]]&lt;&gt;"",Tableau1[[#This Row],[GJU]],"")</f>
        <v/>
      </c>
      <c r="D10" s="22">
        <f>IF(Tableau1[[#This Row],[WMA]]&lt;&gt;"",Tableau1[[#This Row],[WMA]],"")</f>
        <v>1</v>
      </c>
      <c r="E10" s="96" t="str">
        <f>IF(Tableau1[[#This Row],[ACD]]&lt;&gt;"",Tableau1[[#This Row],[ACD]],"")</f>
        <v/>
      </c>
      <c r="F10" s="96" t="str">
        <f>IF(Tableau1[[#This Row],[KAB]]&lt;&gt;"",Tableau1[[#This Row],[KAB]],"")</f>
        <v/>
      </c>
      <c r="G10" s="104" t="s">
        <v>28</v>
      </c>
      <c r="H10" s="14" t="s">
        <v>13</v>
      </c>
      <c r="I10" s="11">
        <v>0</v>
      </c>
      <c r="J10" s="114">
        <v>43194</v>
      </c>
      <c r="K10" s="43">
        <f>IF(Tableau2[[#This Row],[Dates de fin de Commande]]="","",Tableau2[[#This Row],[Dates de fin de Commande]])</f>
        <v>43604</v>
      </c>
      <c r="L10" s="43">
        <v>43564</v>
      </c>
      <c r="M10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10" s="158" t="s">
        <v>66</v>
      </c>
      <c r="O10" s="158"/>
      <c r="P10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43406</v>
      </c>
      <c r="Q10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0" s="6"/>
      <c r="S10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10" s="158" t="s">
        <v>66</v>
      </c>
      <c r="U10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10" s="6" t="s">
        <v>66</v>
      </c>
      <c r="W10" s="203">
        <v>43516</v>
      </c>
      <c r="X10" s="115"/>
      <c r="Y10" s="200" t="s">
        <v>234</v>
      </c>
    </row>
    <row r="11" spans="1:49" ht="21.6" customHeight="1" x14ac:dyDescent="0.25">
      <c r="A11" s="96" t="s">
        <v>42</v>
      </c>
      <c r="B11" s="95" t="str">
        <f>IF(Tableau1[[#This Row],[NBR]]&lt;&gt;"",Tableau1[[#This Row],[NBR]],"")</f>
        <v/>
      </c>
      <c r="C11" s="95">
        <f>IF(Tableau1[[#This Row],[GJU]]&lt;&gt;"",Tableau1[[#This Row],[GJU]],"")</f>
        <v>1</v>
      </c>
      <c r="D11" s="22" t="str">
        <f>IF(Tableau1[[#This Row],[WMA]]&lt;&gt;"",Tableau1[[#This Row],[WMA]],"")</f>
        <v/>
      </c>
      <c r="E11" s="96" t="str">
        <f>IF(Tableau1[[#This Row],[ACD]]&lt;&gt;"",Tableau1[[#This Row],[ACD]],"")</f>
        <v/>
      </c>
      <c r="F11" s="96" t="str">
        <f>IF(Tableau1[[#This Row],[KAB]]&lt;&gt;"",Tableau1[[#This Row],[KAB]],"")</f>
        <v/>
      </c>
      <c r="G11" s="5" t="s">
        <v>28</v>
      </c>
      <c r="H11" s="15" t="s">
        <v>13</v>
      </c>
      <c r="I11" s="5">
        <v>0</v>
      </c>
      <c r="J11" s="114">
        <v>42716</v>
      </c>
      <c r="K11" s="81">
        <f>IF(Tableau2[[#This Row],[Dates de fin de Commande]]="","",Tableau2[[#This Row],[Dates de fin de Commande]])</f>
        <v>43555</v>
      </c>
      <c r="L11" s="43"/>
      <c r="M11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11" s="158" t="s">
        <v>66</v>
      </c>
      <c r="O11" s="158"/>
      <c r="P11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42928</v>
      </c>
      <c r="Q11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1" s="6"/>
      <c r="S11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11" s="158" t="s">
        <v>66</v>
      </c>
      <c r="U11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11" s="6" t="s">
        <v>66</v>
      </c>
      <c r="W11" s="115"/>
      <c r="X11" s="115"/>
      <c r="Y11" s="201" t="s">
        <v>130</v>
      </c>
    </row>
    <row r="12" spans="1:49" ht="21.6" customHeight="1" x14ac:dyDescent="0.25">
      <c r="A12" s="271" t="s">
        <v>226</v>
      </c>
      <c r="B12" s="95" t="str">
        <f>IF(Tableau1[[#This Row],[NBR]]&lt;&gt;"",Tableau1[[#This Row],[NBR]],"")</f>
        <v/>
      </c>
      <c r="C12" s="95">
        <f>IF(Tableau1[[#This Row],[GJU]]&lt;&gt;"",Tableau1[[#This Row],[GJU]],"")</f>
        <v>1</v>
      </c>
      <c r="D12" s="22" t="str">
        <f>IF(Tableau1[[#This Row],[WMA]]&lt;&gt;"",Tableau1[[#This Row],[WMA]],"")</f>
        <v/>
      </c>
      <c r="E12" s="96" t="str">
        <f>IF(Tableau1[[#This Row],[ACD]]&lt;&gt;"",Tableau1[[#This Row],[ACD]],"")</f>
        <v/>
      </c>
      <c r="F12" s="96" t="str">
        <f>IF(Tableau1[[#This Row],[KAB]]&lt;&gt;"",Tableau1[[#This Row],[KAB]],"")</f>
        <v/>
      </c>
      <c r="G12" s="5" t="s">
        <v>28</v>
      </c>
      <c r="H12" s="15" t="s">
        <v>13</v>
      </c>
      <c r="I12" s="11"/>
      <c r="J12" s="114">
        <v>43528</v>
      </c>
      <c r="K12" s="155">
        <f>IF(Tableau2[[#This Row],[Dates de fin de Commande]]="","",Tableau2[[#This Row],[Dates de fin de Commande]])</f>
        <v>43616</v>
      </c>
      <c r="L12" s="155">
        <v>43894</v>
      </c>
      <c r="M12" s="15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12" s="157">
        <v>43650</v>
      </c>
      <c r="O12" s="157"/>
      <c r="P12" s="157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43740</v>
      </c>
      <c r="Q12" s="15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12" s="156"/>
      <c r="S12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12" s="158"/>
      <c r="U12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12" s="6"/>
      <c r="W12" s="115"/>
      <c r="X12" s="115"/>
      <c r="Y12" s="200"/>
    </row>
    <row r="13" spans="1:49" ht="16.149999999999999" customHeight="1" x14ac:dyDescent="0.25">
      <c r="A13" s="96" t="s">
        <v>24</v>
      </c>
      <c r="B13" s="95">
        <f>IF(Tableau1[[#This Row],[NBR]]&lt;&gt;"",Tableau1[[#This Row],[NBR]],"")</f>
        <v>1</v>
      </c>
      <c r="C13" s="95" t="str">
        <f>IF(Tableau1[[#This Row],[GJU]]&lt;&gt;"",Tableau1[[#This Row],[GJU]],"")</f>
        <v/>
      </c>
      <c r="D13" s="22" t="str">
        <f>IF(Tableau1[[#This Row],[WMA]]&lt;&gt;"",Tableau1[[#This Row],[WMA]],"")</f>
        <v/>
      </c>
      <c r="E13" s="96" t="str">
        <f>IF(Tableau1[[#This Row],[ACD]]&lt;&gt;"",Tableau1[[#This Row],[ACD]],"")</f>
        <v/>
      </c>
      <c r="F13" s="96" t="str">
        <f>IF(Tableau1[[#This Row],[KAB]]&lt;&gt;"",Tableau1[[#This Row],[KAB]],"")</f>
        <v/>
      </c>
      <c r="G13" s="5" t="s">
        <v>28</v>
      </c>
      <c r="H13" s="15" t="s">
        <v>13</v>
      </c>
      <c r="I13" s="5">
        <v>0</v>
      </c>
      <c r="J13" s="114">
        <v>42779</v>
      </c>
      <c r="K13" s="43">
        <f>IF(Tableau2[[#This Row],[Dates de fin de Commande]]="","",Tableau2[[#This Row],[Dates de fin de Commande]])</f>
        <v>43799</v>
      </c>
      <c r="L13" s="43"/>
      <c r="M13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13" s="158" t="s">
        <v>66</v>
      </c>
      <c r="O13" s="158"/>
      <c r="P13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42991</v>
      </c>
      <c r="Q13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3" s="6"/>
      <c r="S13" s="118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13" s="119"/>
      <c r="U13" s="118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13" s="118"/>
      <c r="W13" s="115"/>
      <c r="X13" s="115"/>
      <c r="Y13" s="139" t="s">
        <v>141</v>
      </c>
    </row>
    <row r="14" spans="1:49" ht="16.149999999999999" customHeight="1" x14ac:dyDescent="0.25">
      <c r="A14" s="271" t="s">
        <v>225</v>
      </c>
      <c r="B14" s="95">
        <f>IF(Tableau1[[#This Row],[NBR]]&lt;&gt;"",Tableau1[[#This Row],[NBR]],"")</f>
        <v>1</v>
      </c>
      <c r="C14" s="95" t="str">
        <f>IF(Tableau1[[#This Row],[GJU]]&lt;&gt;"",Tableau1[[#This Row],[GJU]],"")</f>
        <v/>
      </c>
      <c r="D14" s="22" t="str">
        <f>IF(Tableau1[[#This Row],[WMA]]&lt;&gt;"",Tableau1[[#This Row],[WMA]],"")</f>
        <v/>
      </c>
      <c r="E14" s="96" t="str">
        <f>IF(Tableau1[[#This Row],[ACD]]&lt;&gt;"",Tableau1[[#This Row],[ACD]],"")</f>
        <v/>
      </c>
      <c r="F14" s="96" t="str">
        <f>IF(Tableau1[[#This Row],[KAB]]&lt;&gt;"",Tableau1[[#This Row],[KAB]],"")</f>
        <v/>
      </c>
      <c r="G14" s="5" t="s">
        <v>28</v>
      </c>
      <c r="H14" s="14" t="s">
        <v>13</v>
      </c>
      <c r="I14" s="11">
        <v>0</v>
      </c>
      <c r="J14" s="114">
        <v>43507</v>
      </c>
      <c r="K14" s="155">
        <f>IF(Tableau2[[#This Row],[Dates de fin de Commande]]="","",Tableau2[[#This Row],[Dates de fin de Commande]])</f>
        <v>43871</v>
      </c>
      <c r="L14" s="155">
        <v>43535</v>
      </c>
      <c r="M14" s="15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14" s="157">
        <v>43626</v>
      </c>
      <c r="O14" s="157"/>
      <c r="P14" s="157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43719</v>
      </c>
      <c r="Q14" s="15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14" s="156"/>
      <c r="S14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14" s="119"/>
      <c r="U14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14" s="118"/>
      <c r="W14" s="115"/>
      <c r="X14" s="115"/>
      <c r="Y14" s="200"/>
    </row>
    <row r="15" spans="1:49" x14ac:dyDescent="0.25">
      <c r="A15" s="96" t="s">
        <v>51</v>
      </c>
      <c r="B15" s="95" t="str">
        <f>IF(Tableau1[[#This Row],[NBR]]&lt;&gt;"",Tableau1[[#This Row],[NBR]],"")</f>
        <v/>
      </c>
      <c r="C15" s="95">
        <f>IF(Tableau1[[#This Row],[GJU]]&lt;&gt;"",Tableau1[[#This Row],[GJU]],"")</f>
        <v>1</v>
      </c>
      <c r="D15" s="22" t="str">
        <f>IF(Tableau1[[#This Row],[WMA]]&lt;&gt;"",Tableau1[[#This Row],[WMA]],"")</f>
        <v/>
      </c>
      <c r="E15" s="96" t="str">
        <f>IF(Tableau1[[#This Row],[ACD]]&lt;&gt;"",Tableau1[[#This Row],[ACD]],"")</f>
        <v/>
      </c>
      <c r="F15" s="96" t="str">
        <f>IF(Tableau1[[#This Row],[KAB]]&lt;&gt;"",Tableau1[[#This Row],[KAB]],"")</f>
        <v/>
      </c>
      <c r="G15" s="106" t="s">
        <v>28</v>
      </c>
      <c r="H15" s="14" t="s">
        <v>13</v>
      </c>
      <c r="I15" s="11">
        <v>0</v>
      </c>
      <c r="J15" s="116">
        <v>42926</v>
      </c>
      <c r="K15" s="43">
        <f>IF(Tableau2[[#This Row],[Dates de fin de Commande]]="","",Tableau2[[#This Row],[Dates de fin de Commande]])</f>
        <v>43646</v>
      </c>
      <c r="L15" s="43"/>
      <c r="M15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15" s="158" t="s">
        <v>67</v>
      </c>
      <c r="O15" s="158"/>
      <c r="P15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43138</v>
      </c>
      <c r="Q15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5" s="6"/>
      <c r="S15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15" s="16">
        <v>43543</v>
      </c>
      <c r="U15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15" s="16">
        <v>43558</v>
      </c>
      <c r="W15" s="117"/>
      <c r="X15" s="117"/>
      <c r="Y15" s="200"/>
    </row>
    <row r="16" spans="1:49" x14ac:dyDescent="0.25">
      <c r="A16" s="96" t="s">
        <v>167</v>
      </c>
      <c r="B16" s="95" t="str">
        <f>IF(Tableau1[[#This Row],[NBR]]&lt;&gt;"",Tableau1[[#This Row],[NBR]],"")</f>
        <v/>
      </c>
      <c r="C16" s="95">
        <f>IF(Tableau1[[#This Row],[GJU]]&lt;&gt;"",Tableau1[[#This Row],[GJU]],"")</f>
        <v>1</v>
      </c>
      <c r="D16" s="22" t="str">
        <f>IF(Tableau1[[#This Row],[WMA]]&lt;&gt;"",Tableau1[[#This Row],[WMA]],"")</f>
        <v/>
      </c>
      <c r="E16" s="96" t="str">
        <f>IF(Tableau1[[#This Row],[ACD]]&lt;&gt;"",Tableau1[[#This Row],[ACD]],"")</f>
        <v/>
      </c>
      <c r="F16" s="96" t="str">
        <f>IF(Tableau1[[#This Row],[KAB]]&lt;&gt;"",Tableau1[[#This Row],[KAB]],"")</f>
        <v/>
      </c>
      <c r="G16" s="106" t="s">
        <v>28</v>
      </c>
      <c r="H16" s="14" t="s">
        <v>13</v>
      </c>
      <c r="I16" s="11">
        <v>0</v>
      </c>
      <c r="J16" s="116">
        <v>43482</v>
      </c>
      <c r="K16" s="43">
        <f>IF(Tableau2[[#This Row],[Dates de fin de Commande]]="","",Tableau2[[#This Row],[Dates de fin de Commande]])</f>
        <v>43830</v>
      </c>
      <c r="L16" s="444">
        <v>43847</v>
      </c>
      <c r="M16" s="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16" s="446">
        <v>43564</v>
      </c>
      <c r="O16" s="446"/>
      <c r="P16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43694</v>
      </c>
      <c r="Q16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16" s="6"/>
      <c r="S16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16" s="16"/>
      <c r="U16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16" s="7"/>
      <c r="W16" s="117"/>
      <c r="X16" s="117"/>
      <c r="Y16" s="200"/>
      <c r="Z16" s="162"/>
      <c r="AA16" s="162"/>
      <c r="AB16" s="162"/>
      <c r="AC16" s="162"/>
      <c r="AD16" s="162"/>
      <c r="AE16" s="162"/>
      <c r="AF16" s="162"/>
      <c r="AG16" s="162"/>
      <c r="AH16" s="162"/>
      <c r="AI16" s="162"/>
      <c r="AJ16" s="162"/>
      <c r="AK16" s="162"/>
      <c r="AL16" s="162"/>
      <c r="AM16" s="162"/>
      <c r="AN16" s="162"/>
      <c r="AO16" s="162"/>
      <c r="AP16" s="162"/>
      <c r="AQ16" s="162"/>
      <c r="AR16" s="162"/>
      <c r="AS16" s="162"/>
      <c r="AT16" s="162"/>
      <c r="AU16" s="162"/>
      <c r="AV16" s="162"/>
      <c r="AW16" s="162"/>
    </row>
    <row r="17" spans="1:25" ht="23.1" customHeight="1" x14ac:dyDescent="0.25">
      <c r="A17" s="96" t="s">
        <v>58</v>
      </c>
      <c r="B17" s="95" t="str">
        <f>IF(Tableau1[[#This Row],[NBR]]&lt;&gt;"",Tableau1[[#This Row],[NBR]],"")</f>
        <v/>
      </c>
      <c r="C17" s="95">
        <f>IF(Tableau1[[#This Row],[GJU]]&lt;&gt;"",Tableau1[[#This Row],[GJU]],"")</f>
        <v>1</v>
      </c>
      <c r="D17" s="22" t="str">
        <f>IF(Tableau1[[#This Row],[WMA]]&lt;&gt;"",Tableau1[[#This Row],[WMA]],"")</f>
        <v/>
      </c>
      <c r="E17" s="96" t="str">
        <f>IF(Tableau1[[#This Row],[ACD]]&lt;&gt;"",Tableau1[[#This Row],[ACD]],"")</f>
        <v/>
      </c>
      <c r="F17" s="96" t="str">
        <f>IF(Tableau1[[#This Row],[KAB]]&lt;&gt;"",Tableau1[[#This Row],[KAB]],"")</f>
        <v/>
      </c>
      <c r="G17" s="106" t="s">
        <v>28</v>
      </c>
      <c r="H17" s="14" t="s">
        <v>13</v>
      </c>
      <c r="I17" s="11">
        <v>0</v>
      </c>
      <c r="J17" s="116">
        <v>43066</v>
      </c>
      <c r="K17" s="43">
        <f>IF(Tableau2[[#This Row],[Dates de fin de Commande]]="","",Tableau2[[#This Row],[Dates de fin de Commande]])</f>
        <v>43555</v>
      </c>
      <c r="L17" s="43"/>
      <c r="M17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17" s="158" t="s">
        <v>66</v>
      </c>
      <c r="O17" s="158"/>
      <c r="P17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43278</v>
      </c>
      <c r="Q17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7" s="6"/>
      <c r="S17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17" s="16" t="s">
        <v>66</v>
      </c>
      <c r="U17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17" s="7" t="s">
        <v>66</v>
      </c>
      <c r="W17" s="117">
        <v>0</v>
      </c>
      <c r="X17" s="117"/>
      <c r="Y17" s="201" t="s">
        <v>130</v>
      </c>
    </row>
    <row r="18" spans="1:25" x14ac:dyDescent="0.25">
      <c r="A18" s="96" t="s">
        <v>4</v>
      </c>
      <c r="B18" s="95" t="str">
        <f>IF(Tableau1[[#This Row],[NBR]]&lt;&gt;"",Tableau1[[#This Row],[NBR]],"")</f>
        <v/>
      </c>
      <c r="C18" s="95">
        <f>IF(Tableau1[[#This Row],[GJU]]&lt;&gt;"",Tableau1[[#This Row],[GJU]],"")</f>
        <v>1</v>
      </c>
      <c r="D18" s="22" t="str">
        <f>IF(Tableau1[[#This Row],[WMA]]&lt;&gt;"",Tableau1[[#This Row],[WMA]],"")</f>
        <v/>
      </c>
      <c r="E18" s="96" t="str">
        <f>IF(Tableau1[[#This Row],[ACD]]&lt;&gt;"",Tableau1[[#This Row],[ACD]],"")</f>
        <v/>
      </c>
      <c r="F18" s="96" t="str">
        <f>IF(Tableau1[[#This Row],[KAB]]&lt;&gt;"",Tableau1[[#This Row],[KAB]],"")</f>
        <v/>
      </c>
      <c r="G18" s="106" t="s">
        <v>28</v>
      </c>
      <c r="H18" s="14" t="s">
        <v>12</v>
      </c>
      <c r="I18" s="11">
        <v>0</v>
      </c>
      <c r="J18" s="116">
        <v>42828</v>
      </c>
      <c r="K18" s="43" t="str">
        <f>IF(Tableau2[[#This Row],[Dates de fin de Commande]]="","",Tableau2[[#This Row],[Dates de fin de Commande]])</f>
        <v xml:space="preserve"> </v>
      </c>
      <c r="L18" s="43"/>
      <c r="M18" s="120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2</v>
      </c>
      <c r="N18" s="121"/>
      <c r="O18" s="121"/>
      <c r="P18" s="121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43040</v>
      </c>
      <c r="Q18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8" s="120"/>
      <c r="S18" s="120" t="e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#VALUE!</v>
      </c>
      <c r="T18" s="122"/>
      <c r="U18" s="120" t="e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#VALUE!</v>
      </c>
      <c r="V18" s="123"/>
      <c r="W18" s="124"/>
      <c r="X18" s="117"/>
      <c r="Y18" s="201"/>
    </row>
    <row r="19" spans="1:25" hidden="1" x14ac:dyDescent="0.25">
      <c r="A19" s="96" t="s">
        <v>89</v>
      </c>
      <c r="B19" s="95">
        <f>IF(Tableau1[[#This Row],[NBR]]&lt;&gt;"",Tableau1[[#This Row],[NBR]],"")</f>
        <v>1</v>
      </c>
      <c r="C19" s="95" t="str">
        <f>IF(Tableau1[[#This Row],[GJU]]&lt;&gt;"",Tableau1[[#This Row],[GJU]],"")</f>
        <v/>
      </c>
      <c r="D19" s="22" t="str">
        <f>IF(Tableau1[[#This Row],[WMA]]&lt;&gt;"",Tableau1[[#This Row],[WMA]],"")</f>
        <v/>
      </c>
      <c r="E19" s="96" t="str">
        <f>IF(Tableau1[[#This Row],[ACD]]&lt;&gt;"",Tableau1[[#This Row],[ACD]],"")</f>
        <v/>
      </c>
      <c r="F19" s="96" t="str">
        <f>IF(Tableau1[[#This Row],[KAB]]&lt;&gt;"",Tableau1[[#This Row],[KAB]],"")</f>
        <v/>
      </c>
      <c r="G19" s="106" t="s">
        <v>28</v>
      </c>
      <c r="H19" s="14" t="s">
        <v>13</v>
      </c>
      <c r="I19" s="11">
        <v>0</v>
      </c>
      <c r="J19" s="116">
        <v>43282</v>
      </c>
      <c r="K19" s="43">
        <f>IF(Tableau2[[#This Row],[Dates de fin de Commande]]="","",Tableau2[[#This Row],[Dates de fin de Commande]])</f>
        <v>43616</v>
      </c>
      <c r="L19" s="43">
        <v>43472</v>
      </c>
      <c r="M19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19" s="158" t="s">
        <v>67</v>
      </c>
      <c r="O19" s="158"/>
      <c r="P19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43494</v>
      </c>
      <c r="Q19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9" s="6"/>
      <c r="S19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19" s="16" t="s">
        <v>66</v>
      </c>
      <c r="U19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19" s="7" t="s">
        <v>66</v>
      </c>
      <c r="W19" s="117"/>
      <c r="X19" s="117"/>
      <c r="Y19" s="200"/>
    </row>
    <row r="20" spans="1:25" hidden="1" x14ac:dyDescent="0.25">
      <c r="A20" s="96" t="s">
        <v>33</v>
      </c>
      <c r="B20" s="95">
        <f>IF(Tableau1[[#This Row],[NBR]]&lt;&gt;"",Tableau1[[#This Row],[NBR]],"")</f>
        <v>1</v>
      </c>
      <c r="C20" s="95" t="str">
        <f>IF(Tableau1[[#This Row],[GJU]]&lt;&gt;"",Tableau1[[#This Row],[GJU]],"")</f>
        <v/>
      </c>
      <c r="D20" s="22" t="str">
        <f>IF(Tableau1[[#This Row],[WMA]]&lt;&gt;"",Tableau1[[#This Row],[WMA]],"")</f>
        <v/>
      </c>
      <c r="E20" s="96" t="str">
        <f>IF(Tableau1[[#This Row],[ACD]]&lt;&gt;"",Tableau1[[#This Row],[ACD]],"")</f>
        <v/>
      </c>
      <c r="F20" s="96" t="str">
        <f>IF(Tableau1[[#This Row],[KAB]]&lt;&gt;"",Tableau1[[#This Row],[KAB]],"")</f>
        <v/>
      </c>
      <c r="G20" s="106" t="s">
        <v>28</v>
      </c>
      <c r="H20" s="14" t="s">
        <v>13</v>
      </c>
      <c r="I20" s="11">
        <v>0</v>
      </c>
      <c r="J20" s="116">
        <v>42828</v>
      </c>
      <c r="K20" s="43" t="str">
        <f>IF(Tableau2[[#This Row],[Dates de fin de Commande]]="","",Tableau2[[#This Row],[Dates de fin de Commande]])</f>
        <v/>
      </c>
      <c r="L20" s="43">
        <v>43465</v>
      </c>
      <c r="M20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20" s="158" t="s">
        <v>66</v>
      </c>
      <c r="O20" s="158"/>
      <c r="P20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43040</v>
      </c>
      <c r="Q20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20" s="6"/>
      <c r="S20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20" s="16" t="s">
        <v>66</v>
      </c>
      <c r="U20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20" s="7" t="s">
        <v>66</v>
      </c>
      <c r="W20" s="117"/>
      <c r="X20" s="117"/>
      <c r="Y20" s="201"/>
    </row>
    <row r="21" spans="1:25" x14ac:dyDescent="0.25">
      <c r="A21" s="96" t="s">
        <v>62</v>
      </c>
      <c r="B21" s="95">
        <f>IF(Tableau1[[#This Row],[NBR]]&lt;&gt;"",Tableau1[[#This Row],[NBR]],"")</f>
        <v>1</v>
      </c>
      <c r="C21" s="95" t="str">
        <f>IF(Tableau1[[#This Row],[GJU]]&lt;&gt;"",Tableau1[[#This Row],[GJU]],"")</f>
        <v/>
      </c>
      <c r="D21" s="22" t="str">
        <f>IF(Tableau1[[#This Row],[WMA]]&lt;&gt;"",Tableau1[[#This Row],[WMA]],"")</f>
        <v/>
      </c>
      <c r="E21" s="96" t="str">
        <f>IF(Tableau1[[#This Row],[ACD]]&lt;&gt;"",Tableau1[[#This Row],[ACD]],"")</f>
        <v/>
      </c>
      <c r="F21" s="96" t="str">
        <f>IF(Tableau1[[#This Row],[KAB]]&lt;&gt;"",Tableau1[[#This Row],[KAB]],"")</f>
        <v/>
      </c>
      <c r="G21" s="106" t="s">
        <v>28</v>
      </c>
      <c r="H21" s="14" t="s">
        <v>13</v>
      </c>
      <c r="I21" s="11">
        <v>0</v>
      </c>
      <c r="J21" s="116">
        <v>43115</v>
      </c>
      <c r="K21" s="43">
        <f>IF(Tableau2[[#This Row],[Dates de fin de Commande]]="","",Tableau2[[#This Row],[Dates de fin de Commande]])</f>
        <v>43646</v>
      </c>
      <c r="L21" s="43"/>
      <c r="M21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21" s="158" t="s">
        <v>66</v>
      </c>
      <c r="O21" s="158"/>
      <c r="P21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43327</v>
      </c>
      <c r="Q21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21" s="6"/>
      <c r="S21" s="158">
        <v>0</v>
      </c>
      <c r="T21" s="16">
        <v>43543</v>
      </c>
      <c r="U21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21" s="16">
        <v>43558</v>
      </c>
      <c r="W21" s="117"/>
      <c r="X21" s="117"/>
      <c r="Y21" s="202"/>
    </row>
    <row r="22" spans="1:25" x14ac:dyDescent="0.25">
      <c r="A22" s="96" t="s">
        <v>81</v>
      </c>
      <c r="B22" s="95">
        <f>IF(Tableau1[[#This Row],[NBR]]&lt;&gt;"",Tableau1[[#This Row],[NBR]],"")</f>
        <v>1</v>
      </c>
      <c r="C22" s="95" t="str">
        <f>IF(Tableau1[[#This Row],[GJU]]&lt;&gt;"",Tableau1[[#This Row],[GJU]],"")</f>
        <v/>
      </c>
      <c r="D22" s="22" t="str">
        <f>IF(Tableau1[[#This Row],[WMA]]&lt;&gt;"",Tableau1[[#This Row],[WMA]],"")</f>
        <v/>
      </c>
      <c r="E22" s="96" t="str">
        <f>IF(Tableau1[[#This Row],[ACD]]&lt;&gt;"",Tableau1[[#This Row],[ACD]],"")</f>
        <v/>
      </c>
      <c r="F22" s="96" t="str">
        <f>IF(Tableau1[[#This Row],[KAB]]&lt;&gt;"",Tableau1[[#This Row],[KAB]],"")</f>
        <v/>
      </c>
      <c r="G22" s="106" t="s">
        <v>28</v>
      </c>
      <c r="H22" s="14" t="s">
        <v>13</v>
      </c>
      <c r="I22" s="11">
        <v>0</v>
      </c>
      <c r="J22" s="116">
        <v>43288</v>
      </c>
      <c r="K22" s="43">
        <f>IF(Tableau2[[#This Row],[Dates de fin de Commande]]="","",Tableau2[[#This Row],[Dates de fin de Commande]])</f>
        <v>43616</v>
      </c>
      <c r="L22" s="43"/>
      <c r="M22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22" s="158" t="s">
        <v>67</v>
      </c>
      <c r="O22" s="158"/>
      <c r="P22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43500</v>
      </c>
      <c r="Q22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22" s="6"/>
      <c r="S22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22" s="16"/>
      <c r="U22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22" s="7"/>
      <c r="W22" s="117"/>
      <c r="X22" s="117"/>
      <c r="Y22" s="200"/>
    </row>
    <row r="23" spans="1:25" x14ac:dyDescent="0.25">
      <c r="A23" s="96" t="s">
        <v>56</v>
      </c>
      <c r="B23" s="95" t="str">
        <f>IF(Tableau1[[#This Row],[NBR]]&lt;&gt;"",Tableau1[[#This Row],[NBR]],"")</f>
        <v/>
      </c>
      <c r="C23" s="95" t="str">
        <f>IF(Tableau1[[#This Row],[GJU]]&lt;&gt;"",Tableau1[[#This Row],[GJU]],"")</f>
        <v/>
      </c>
      <c r="D23" s="22">
        <f>IF(Tableau1[[#This Row],[WMA]]&lt;&gt;"",Tableau1[[#This Row],[WMA]],"")</f>
        <v>1</v>
      </c>
      <c r="E23" s="96" t="str">
        <f>IF(Tableau1[[#This Row],[ACD]]&lt;&gt;"",Tableau1[[#This Row],[ACD]],"")</f>
        <v/>
      </c>
      <c r="F23" s="96" t="str">
        <f>IF(Tableau1[[#This Row],[KAB]]&lt;&gt;"",Tableau1[[#This Row],[KAB]],"")</f>
        <v/>
      </c>
      <c r="G23" s="104" t="s">
        <v>28</v>
      </c>
      <c r="H23" s="14" t="s">
        <v>13</v>
      </c>
      <c r="I23" s="11">
        <v>0</v>
      </c>
      <c r="J23" s="114">
        <v>43052</v>
      </c>
      <c r="K23" s="43">
        <f>IF(Tableau2[[#This Row],[Dates de fin de Commande]]="","",Tableau2[[#This Row],[Dates de fin de Commande]])</f>
        <v>43604</v>
      </c>
      <c r="L23" s="43">
        <v>43564</v>
      </c>
      <c r="M23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23" s="158" t="s">
        <v>66</v>
      </c>
      <c r="O23" s="158"/>
      <c r="P23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43264</v>
      </c>
      <c r="Q23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23" s="6"/>
      <c r="S23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23" s="158" t="s">
        <v>66</v>
      </c>
      <c r="U23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23" s="6" t="s">
        <v>66</v>
      </c>
      <c r="W23" s="203">
        <v>43516</v>
      </c>
      <c r="X23" s="115"/>
      <c r="Y23" s="200" t="s">
        <v>234</v>
      </c>
    </row>
    <row r="24" spans="1:25" x14ac:dyDescent="0.25">
      <c r="A24" s="96" t="s">
        <v>71</v>
      </c>
      <c r="B24" s="95" t="str">
        <f>IF(Tableau1[[#This Row],[NBR]]&lt;&gt;"",Tableau1[[#This Row],[NBR]],"")</f>
        <v/>
      </c>
      <c r="C24" s="95" t="str">
        <f>IF(Tableau1[[#This Row],[GJU]]&lt;&gt;"",Tableau1[[#This Row],[GJU]],"")</f>
        <v/>
      </c>
      <c r="D24" s="22">
        <f>IF(Tableau1[[#This Row],[WMA]]&lt;&gt;"",Tableau1[[#This Row],[WMA]],"")</f>
        <v>1</v>
      </c>
      <c r="E24" s="96" t="str">
        <f>IF(Tableau1[[#This Row],[ACD]]&lt;&gt;"",Tableau1[[#This Row],[ACD]],"")</f>
        <v/>
      </c>
      <c r="F24" s="96" t="str">
        <f>IF(Tableau1[[#This Row],[KAB]]&lt;&gt;"",Tableau1[[#This Row],[KAB]],"")</f>
        <v/>
      </c>
      <c r="G24" s="104" t="s">
        <v>28</v>
      </c>
      <c r="H24" s="14" t="s">
        <v>13</v>
      </c>
      <c r="I24" s="11">
        <v>0</v>
      </c>
      <c r="J24" s="114">
        <v>43178</v>
      </c>
      <c r="K24" s="43">
        <f>IF(Tableau2[[#This Row],[Dates de fin de Commande]]="","",Tableau2[[#This Row],[Dates de fin de Commande]])</f>
        <v>43690</v>
      </c>
      <c r="L24" s="43">
        <v>43559</v>
      </c>
      <c r="M24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24" s="158" t="s">
        <v>66</v>
      </c>
      <c r="O24" s="158"/>
      <c r="P24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43390</v>
      </c>
      <c r="Q24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24" s="6"/>
      <c r="S24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24" s="158" t="s">
        <v>66</v>
      </c>
      <c r="U24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24" s="6" t="s">
        <v>66</v>
      </c>
      <c r="W24" s="115"/>
      <c r="X24" s="115"/>
      <c r="Y24" s="200"/>
    </row>
    <row r="25" spans="1:25" x14ac:dyDescent="0.25">
      <c r="A25" s="96" t="s">
        <v>154</v>
      </c>
      <c r="B25" s="95" t="str">
        <f>IF(Tableau1[[#This Row],[NBR]]&lt;&gt;"",Tableau1[[#This Row],[NBR]],"")</f>
        <v/>
      </c>
      <c r="C25" s="95">
        <f>IF(Tableau1[[#This Row],[GJU]]&lt;&gt;"",Tableau1[[#This Row],[GJU]],"")</f>
        <v>1</v>
      </c>
      <c r="D25" s="22" t="str">
        <f>IF(Tableau1[[#This Row],[WMA]]&lt;&gt;"",Tableau1[[#This Row],[WMA]],"")</f>
        <v/>
      </c>
      <c r="E25" s="96" t="str">
        <f>IF(Tableau1[[#This Row],[ACD]]&lt;&gt;"",Tableau1[[#This Row],[ACD]],"")</f>
        <v/>
      </c>
      <c r="F25" s="96" t="str">
        <f>IF(Tableau1[[#This Row],[KAB]]&lt;&gt;"",Tableau1[[#This Row],[KAB]],"")</f>
        <v/>
      </c>
      <c r="G25" s="104" t="s">
        <v>28</v>
      </c>
      <c r="H25" s="14" t="s">
        <v>13</v>
      </c>
      <c r="I25" s="11">
        <v>0</v>
      </c>
      <c r="J25" s="114">
        <v>43486</v>
      </c>
      <c r="K25" s="444">
        <f>IF(Tableau2[[#This Row],[Dates de fin de Commande]]="","",Tableau2[[#This Row],[Dates de fin de Commande]])</f>
        <v>43555</v>
      </c>
      <c r="L25" s="444">
        <v>43851</v>
      </c>
      <c r="M25" s="445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25" s="446">
        <v>43564</v>
      </c>
      <c r="O25" s="446"/>
      <c r="P25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43698</v>
      </c>
      <c r="Q25" s="118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25" s="118"/>
      <c r="S25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25" s="158"/>
      <c r="U25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25" s="6"/>
      <c r="W25" s="115"/>
      <c r="X25" s="115"/>
      <c r="Y25" s="200"/>
    </row>
    <row r="26" spans="1:25" ht="16.149999999999999" hidden="1" customHeight="1" x14ac:dyDescent="0.25">
      <c r="A26" s="96" t="s">
        <v>84</v>
      </c>
      <c r="B26" s="95">
        <f>IF(Tableau1[[#This Row],[NBR]]&lt;&gt;"",Tableau1[[#This Row],[NBR]],"")</f>
        <v>1</v>
      </c>
      <c r="C26" s="95" t="str">
        <f>IF(Tableau1[[#This Row],[GJU]]&lt;&gt;"",Tableau1[[#This Row],[GJU]],"")</f>
        <v/>
      </c>
      <c r="D26" s="22" t="str">
        <f>IF(Tableau1[[#This Row],[WMA]]&lt;&gt;"",Tableau1[[#This Row],[WMA]],"")</f>
        <v/>
      </c>
      <c r="E26" s="96" t="str">
        <f>IF(Tableau1[[#This Row],[ACD]]&lt;&gt;"",Tableau1[[#This Row],[ACD]],"")</f>
        <v/>
      </c>
      <c r="F26" s="96" t="str">
        <f>IF(Tableau1[[#This Row],[KAB]]&lt;&gt;"",Tableau1[[#This Row],[KAB]],"")</f>
        <v/>
      </c>
      <c r="G26" s="106" t="s">
        <v>28</v>
      </c>
      <c r="H26" s="14" t="s">
        <v>13</v>
      </c>
      <c r="I26" s="11">
        <v>0</v>
      </c>
      <c r="J26" s="116">
        <v>43275</v>
      </c>
      <c r="K26" s="43" t="str">
        <f>IF(Tableau2[[#This Row],[Dates de fin de Commande]]="","",Tableau2[[#This Row],[Dates de fin de Commande]])</f>
        <v/>
      </c>
      <c r="L26" s="82">
        <v>43465</v>
      </c>
      <c r="M26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26" s="158" t="s">
        <v>67</v>
      </c>
      <c r="O26" s="158"/>
      <c r="P26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43487</v>
      </c>
      <c r="Q26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26" s="6"/>
      <c r="S26" s="118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26" s="125"/>
      <c r="U26" s="118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26" s="126"/>
      <c r="W26" s="117"/>
      <c r="X26" s="117"/>
      <c r="Y26" s="200"/>
    </row>
    <row r="27" spans="1:25" x14ac:dyDescent="0.25">
      <c r="A27" s="96" t="s">
        <v>87</v>
      </c>
      <c r="B27" s="95">
        <f>IF(Tableau1[[#This Row],[NBR]]&lt;&gt;"",Tableau1[[#This Row],[NBR]],"")</f>
        <v>1</v>
      </c>
      <c r="C27" s="95" t="str">
        <f>IF(Tableau1[[#This Row],[GJU]]&lt;&gt;"",Tableau1[[#This Row],[GJU]],"")</f>
        <v/>
      </c>
      <c r="D27" s="22" t="str">
        <f>IF(Tableau1[[#This Row],[WMA]]&lt;&gt;"",Tableau1[[#This Row],[WMA]],"")</f>
        <v/>
      </c>
      <c r="E27" s="96" t="str">
        <f>IF(Tableau1[[#This Row],[ACD]]&lt;&gt;"",Tableau1[[#This Row],[ACD]],"")</f>
        <v/>
      </c>
      <c r="F27" s="96" t="str">
        <f>IF(Tableau1[[#This Row],[KAB]]&lt;&gt;"",Tableau1[[#This Row],[KAB]],"")</f>
        <v/>
      </c>
      <c r="G27" s="106" t="s">
        <v>28</v>
      </c>
      <c r="H27" s="14" t="s">
        <v>13</v>
      </c>
      <c r="I27" s="11">
        <v>0</v>
      </c>
      <c r="J27" s="116">
        <v>43330</v>
      </c>
      <c r="K27" s="43">
        <f>IF(Tableau2[[#This Row],[Dates de fin de Commande]]="","",Tableau2[[#This Row],[Dates de fin de Commande]])</f>
        <v>43616</v>
      </c>
      <c r="L27" s="43"/>
      <c r="M27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27" s="158" t="s">
        <v>67</v>
      </c>
      <c r="O27" s="158"/>
      <c r="P27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43542</v>
      </c>
      <c r="Q27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27" s="6"/>
      <c r="S27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27" s="16"/>
      <c r="U27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27" s="7"/>
      <c r="W27" s="117"/>
      <c r="X27" s="117"/>
      <c r="Y27" s="200"/>
    </row>
    <row r="28" spans="1:25" x14ac:dyDescent="0.25">
      <c r="A28" s="96" t="s">
        <v>136</v>
      </c>
      <c r="B28" s="95">
        <f>IF(Tableau1[[#This Row],[NBR]]&lt;&gt;"",Tableau1[[#This Row],[NBR]],"")</f>
        <v>1</v>
      </c>
      <c r="C28" s="95" t="str">
        <f>IF(Tableau1[[#This Row],[GJU]]&lt;&gt;"",Tableau1[[#This Row],[GJU]],"")</f>
        <v/>
      </c>
      <c r="D28" s="22" t="str">
        <f>IF(Tableau1[[#This Row],[WMA]]&lt;&gt;"",Tableau1[[#This Row],[WMA]],"")</f>
        <v/>
      </c>
      <c r="E28" s="96" t="str">
        <f>IF(Tableau1[[#This Row],[ACD]]&lt;&gt;"",Tableau1[[#This Row],[ACD]],"")</f>
        <v/>
      </c>
      <c r="F28" s="96" t="str">
        <f>IF(Tableau1[[#This Row],[KAB]]&lt;&gt;"",Tableau1[[#This Row],[KAB]],"")</f>
        <v/>
      </c>
      <c r="G28" s="106" t="s">
        <v>28</v>
      </c>
      <c r="H28" s="14" t="s">
        <v>13</v>
      </c>
      <c r="I28" s="11">
        <v>0</v>
      </c>
      <c r="J28" s="116">
        <v>43313</v>
      </c>
      <c r="K28" s="43">
        <f>IF(Tableau2[[#This Row],[Dates de fin de Commande]]="","",Tableau2[[#This Row],[Dates de fin de Commande]])</f>
        <v>43585</v>
      </c>
      <c r="L28" s="43"/>
      <c r="M28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28" s="158" t="s">
        <v>67</v>
      </c>
      <c r="O28" s="158"/>
      <c r="P28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43525</v>
      </c>
      <c r="Q28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28" s="6"/>
      <c r="S28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28" s="16">
        <v>43564</v>
      </c>
      <c r="U28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28" s="7"/>
      <c r="W28" s="117"/>
      <c r="X28" s="117"/>
      <c r="Y28" s="200"/>
    </row>
    <row r="29" spans="1:25" x14ac:dyDescent="0.25">
      <c r="A29" s="96" t="s">
        <v>36</v>
      </c>
      <c r="B29" s="95" t="str">
        <f>IF(Tableau1[[#This Row],[NBR]]&lt;&gt;"",Tableau1[[#This Row],[NBR]],"")</f>
        <v/>
      </c>
      <c r="C29" s="95" t="str">
        <f>IF(Tableau1[[#This Row],[GJU]]&lt;&gt;"",Tableau1[[#This Row],[GJU]],"")</f>
        <v/>
      </c>
      <c r="D29" s="22">
        <f>IF(Tableau1[[#This Row],[WMA]]&lt;&gt;"",Tableau1[[#This Row],[WMA]],"")</f>
        <v>1</v>
      </c>
      <c r="E29" s="96" t="str">
        <f>IF(Tableau1[[#This Row],[ACD]]&lt;&gt;"",Tableau1[[#This Row],[ACD]],"")</f>
        <v/>
      </c>
      <c r="F29" s="96" t="str">
        <f>IF(Tableau1[[#This Row],[KAB]]&lt;&gt;"",Tableau1[[#This Row],[KAB]],"")</f>
        <v/>
      </c>
      <c r="G29" s="104" t="s">
        <v>28</v>
      </c>
      <c r="H29" s="14" t="s">
        <v>13</v>
      </c>
      <c r="I29" s="11">
        <v>0</v>
      </c>
      <c r="J29" s="114">
        <v>42691</v>
      </c>
      <c r="K29" s="43">
        <f>IF(Tableau2[[#This Row],[Dates de fin de Commande]]="","",Tableau2[[#This Row],[Dates de fin de Commande]])</f>
        <v>43646</v>
      </c>
      <c r="L29" s="43"/>
      <c r="M29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29" s="158" t="s">
        <v>66</v>
      </c>
      <c r="O29" s="158"/>
      <c r="P29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42903</v>
      </c>
      <c r="Q29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29" s="6"/>
      <c r="S29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29" s="158"/>
      <c r="U29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29" s="6"/>
      <c r="W29" s="115"/>
      <c r="X29" s="115"/>
      <c r="Y29" s="277" t="s">
        <v>228</v>
      </c>
    </row>
    <row r="30" spans="1:25" x14ac:dyDescent="0.25">
      <c r="A30" s="96" t="s">
        <v>82</v>
      </c>
      <c r="B30" s="95" t="str">
        <f>IF(Tableau1[[#This Row],[NBR]]&lt;&gt;"",Tableau1[[#This Row],[NBR]],"")</f>
        <v/>
      </c>
      <c r="C30" s="95">
        <f>IF(Tableau1[[#This Row],[GJU]]&lt;&gt;"",Tableau1[[#This Row],[GJU]],"")</f>
        <v>1</v>
      </c>
      <c r="D30" s="22" t="str">
        <f>IF(Tableau1[[#This Row],[WMA]]&lt;&gt;"",Tableau1[[#This Row],[WMA]],"")</f>
        <v/>
      </c>
      <c r="E30" s="96" t="str">
        <f>IF(Tableau1[[#This Row],[ACD]]&lt;&gt;"",Tableau1[[#This Row],[ACD]],"")</f>
        <v/>
      </c>
      <c r="F30" s="96" t="str">
        <f>IF(Tableau1[[#This Row],[KAB]]&lt;&gt;"",Tableau1[[#This Row],[KAB]],"")</f>
        <v/>
      </c>
      <c r="G30" s="106" t="s">
        <v>28</v>
      </c>
      <c r="H30" s="14" t="s">
        <v>13</v>
      </c>
      <c r="I30" s="11">
        <v>0</v>
      </c>
      <c r="J30" s="116">
        <v>43269</v>
      </c>
      <c r="K30" s="43">
        <f>IF(Tableau2[[#This Row],[Dates de fin de Commande]]="","",Tableau2[[#This Row],[Dates de fin de Commande]])</f>
        <v>43830</v>
      </c>
      <c r="L30" s="43">
        <v>43559</v>
      </c>
      <c r="M30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30" s="158" t="s">
        <v>67</v>
      </c>
      <c r="O30" s="158"/>
      <c r="P30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43481</v>
      </c>
      <c r="Q30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30" s="6"/>
      <c r="S30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30" s="16" t="s">
        <v>66</v>
      </c>
      <c r="U30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30" s="7" t="s">
        <v>66</v>
      </c>
      <c r="W30" s="117"/>
      <c r="X30" s="117"/>
      <c r="Y30" s="200"/>
    </row>
    <row r="31" spans="1:25" x14ac:dyDescent="0.25">
      <c r="A31" s="96" t="s">
        <v>103</v>
      </c>
      <c r="B31" s="95" t="str">
        <f>IF(Tableau1[[#This Row],[NBR]]&lt;&gt;"",Tableau1[[#This Row],[NBR]],"")</f>
        <v/>
      </c>
      <c r="C31" s="95">
        <f>IF(Tableau1[[#This Row],[GJU]]&lt;&gt;"",Tableau1[[#This Row],[GJU]],"")</f>
        <v>1</v>
      </c>
      <c r="D31" s="22" t="str">
        <f>IF(Tableau1[[#This Row],[WMA]]&lt;&gt;"",Tableau1[[#This Row],[WMA]],"")</f>
        <v/>
      </c>
      <c r="E31" s="96" t="str">
        <f>IF(Tableau1[[#This Row],[ACD]]&lt;&gt;"",Tableau1[[#This Row],[ACD]],"")</f>
        <v/>
      </c>
      <c r="F31" s="96" t="str">
        <f>IF(Tableau1[[#This Row],[KAB]]&lt;&gt;"",Tableau1[[#This Row],[KAB]],"")</f>
        <v/>
      </c>
      <c r="G31" s="104" t="s">
        <v>28</v>
      </c>
      <c r="H31" s="14" t="s">
        <v>13</v>
      </c>
      <c r="I31" s="11">
        <v>0</v>
      </c>
      <c r="J31" s="114">
        <v>43416</v>
      </c>
      <c r="K31" s="43">
        <f>IF(Tableau2[[#This Row],[Dates de fin de Commande]]="","",Tableau2[[#This Row],[Dates de fin de Commande]])</f>
        <v>43781</v>
      </c>
      <c r="L31" s="43"/>
      <c r="M31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31" s="158">
        <v>43507</v>
      </c>
      <c r="O31" s="158"/>
      <c r="P31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43628</v>
      </c>
      <c r="Q31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31" s="6"/>
      <c r="S31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31" s="158"/>
      <c r="U31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31" s="6"/>
      <c r="W31" s="115"/>
      <c r="X31" s="115"/>
      <c r="Y31" s="203"/>
    </row>
    <row r="32" spans="1:25" x14ac:dyDescent="0.25">
      <c r="A32" s="96" t="s">
        <v>61</v>
      </c>
      <c r="B32" s="95" t="str">
        <f>IF(Tableau1[[#This Row],[NBR]]&lt;&gt;"",Tableau1[[#This Row],[NBR]],"")</f>
        <v/>
      </c>
      <c r="C32" s="95" t="str">
        <f>IF(Tableau1[[#This Row],[GJU]]&lt;&gt;"",Tableau1[[#This Row],[GJU]],"")</f>
        <v/>
      </c>
      <c r="D32" s="22">
        <f>IF(Tableau1[[#This Row],[WMA]]&lt;&gt;"",Tableau1[[#This Row],[WMA]],"")</f>
        <v>1</v>
      </c>
      <c r="E32" s="96" t="str">
        <f>IF(Tableau1[[#This Row],[ACD]]&lt;&gt;"",Tableau1[[#This Row],[ACD]],"")</f>
        <v/>
      </c>
      <c r="F32" s="96" t="str">
        <f>IF(Tableau1[[#This Row],[KAB]]&lt;&gt;"",Tableau1[[#This Row],[KAB]],"")</f>
        <v/>
      </c>
      <c r="G32" s="104" t="s">
        <v>28</v>
      </c>
      <c r="H32" s="14" t="s">
        <v>13</v>
      </c>
      <c r="I32" s="11">
        <v>0</v>
      </c>
      <c r="J32" s="114">
        <v>43103</v>
      </c>
      <c r="K32" s="43">
        <f>IF(Tableau2[[#This Row],[Dates de fin de Commande]]="","",Tableau2[[#This Row],[Dates de fin de Commande]])</f>
        <v>43585</v>
      </c>
      <c r="L32" s="127">
        <v>43559</v>
      </c>
      <c r="M32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2</v>
      </c>
      <c r="N32" s="158"/>
      <c r="O32" s="158"/>
      <c r="P32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43315</v>
      </c>
      <c r="Q32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32" s="6"/>
      <c r="S32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32" s="158" t="s">
        <v>66</v>
      </c>
      <c r="U32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32" s="6" t="s">
        <v>66</v>
      </c>
      <c r="W32" s="128"/>
      <c r="X32" s="128"/>
      <c r="Y32" s="277" t="s">
        <v>228</v>
      </c>
    </row>
    <row r="33" spans="1:25" x14ac:dyDescent="0.25">
      <c r="A33" s="96" t="s">
        <v>46</v>
      </c>
      <c r="B33" s="95" t="str">
        <f>IF(Tableau1[[#This Row],[NBR]]&lt;&gt;"",Tableau1[[#This Row],[NBR]],"")</f>
        <v/>
      </c>
      <c r="C33" s="95">
        <f>IF(Tableau1[[#This Row],[GJU]]&lt;&gt;"",Tableau1[[#This Row],[GJU]],"")</f>
        <v>1</v>
      </c>
      <c r="D33" s="22" t="str">
        <f>IF(Tableau1[[#This Row],[WMA]]&lt;&gt;"",Tableau1[[#This Row],[WMA]],"")</f>
        <v/>
      </c>
      <c r="E33" s="96" t="str">
        <f>IF(Tableau1[[#This Row],[ACD]]&lt;&gt;"",Tableau1[[#This Row],[ACD]],"")</f>
        <v/>
      </c>
      <c r="F33" s="96" t="str">
        <f>IF(Tableau1[[#This Row],[KAB]]&lt;&gt;"",Tableau1[[#This Row],[KAB]],"")</f>
        <v/>
      </c>
      <c r="G33" s="106" t="s">
        <v>28</v>
      </c>
      <c r="H33" s="14" t="s">
        <v>13</v>
      </c>
      <c r="I33" s="11">
        <v>0</v>
      </c>
      <c r="J33" s="116">
        <v>42795</v>
      </c>
      <c r="K33" s="43">
        <f>IF(Tableau2[[#This Row],[Dates de fin de Commande]]="","",Tableau2[[#This Row],[Dates de fin de Commande]])</f>
        <v>43555</v>
      </c>
      <c r="L33" s="43">
        <v>43465</v>
      </c>
      <c r="M33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33" s="158" t="s">
        <v>66</v>
      </c>
      <c r="O33" s="158"/>
      <c r="P33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43007</v>
      </c>
      <c r="Q33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33" s="6"/>
      <c r="S33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33" s="16" t="s">
        <v>66</v>
      </c>
      <c r="U33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33" s="7" t="s">
        <v>66</v>
      </c>
      <c r="W33" s="117">
        <v>0</v>
      </c>
      <c r="X33" s="117"/>
      <c r="Y33" s="201" t="s">
        <v>130</v>
      </c>
    </row>
    <row r="34" spans="1:25" ht="16.149999999999999" customHeight="1" x14ac:dyDescent="0.25">
      <c r="A34" s="96" t="s">
        <v>3</v>
      </c>
      <c r="B34" s="95" t="str">
        <f>IF(Tableau1[[#This Row],[NBR]]&lt;&gt;"",Tableau1[[#This Row],[NBR]],"")</f>
        <v/>
      </c>
      <c r="C34" s="95" t="str">
        <f>IF(Tableau1[[#This Row],[GJU]]&lt;&gt;"",Tableau1[[#This Row],[GJU]],"")</f>
        <v/>
      </c>
      <c r="D34" s="22" t="str">
        <f>IF(Tableau1[[#This Row],[WMA]]&lt;&gt;"",Tableau1[[#This Row],[WMA]],"")</f>
        <v/>
      </c>
      <c r="E34" s="96" t="str">
        <f>IF(Tableau1[[#This Row],[ACD]]&lt;&gt;"",Tableau1[[#This Row],[ACD]],"")</f>
        <v/>
      </c>
      <c r="F34" s="96">
        <f>IF(Tableau1[[#This Row],[KAB]]&lt;&gt;"",Tableau1[[#This Row],[KAB]],"")</f>
        <v>1</v>
      </c>
      <c r="G34" s="129" t="s">
        <v>28</v>
      </c>
      <c r="H34" s="130" t="s">
        <v>10</v>
      </c>
      <c r="I34" s="131"/>
      <c r="J34" s="132">
        <v>41395</v>
      </c>
      <c r="K34" s="43">
        <f>IF(Tableau2[[#This Row],[Dates de fin de Commande]]="","",Tableau2[[#This Row],[Dates de fin de Commande]])</f>
        <v>43465</v>
      </c>
      <c r="L34" s="43"/>
      <c r="M34" s="120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2</v>
      </c>
      <c r="N34" s="121"/>
      <c r="O34" s="121"/>
      <c r="P34" s="121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41607</v>
      </c>
      <c r="Q34" s="120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34" s="120"/>
      <c r="S34" s="120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34" s="133"/>
      <c r="U34" s="120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34" s="134"/>
      <c r="W34" s="135"/>
      <c r="X34" s="135"/>
      <c r="Y34" s="202"/>
    </row>
    <row r="35" spans="1:25" x14ac:dyDescent="0.25">
      <c r="A35" s="96" t="s">
        <v>3</v>
      </c>
      <c r="B35" s="95" t="str">
        <f>IF(Tableau1[[#This Row],[NBR]]&lt;&gt;"",Tableau1[[#This Row],[NBR]],"")</f>
        <v/>
      </c>
      <c r="C35" s="95" t="str">
        <f>IF(Tableau1[[#This Row],[GJU]]&lt;&gt;"",Tableau1[[#This Row],[GJU]],"")</f>
        <v/>
      </c>
      <c r="D35" s="22">
        <f>IF(Tableau1[[#This Row],[WMA]]&lt;&gt;"",Tableau1[[#This Row],[WMA]],"")</f>
        <v>1</v>
      </c>
      <c r="E35" s="96" t="str">
        <f>IF(Tableau1[[#This Row],[ACD]]&lt;&gt;"",Tableau1[[#This Row],[ACD]],"")</f>
        <v/>
      </c>
      <c r="F35" s="96" t="str">
        <f>IF(Tableau1[[#This Row],[KAB]]&lt;&gt;"",Tableau1[[#This Row],[KAB]],"")</f>
        <v/>
      </c>
      <c r="G35" s="136" t="s">
        <v>28</v>
      </c>
      <c r="H35" s="23" t="s">
        <v>10</v>
      </c>
      <c r="I35" s="137"/>
      <c r="J35" s="132">
        <v>41724</v>
      </c>
      <c r="K35" s="43">
        <f>IF(Tableau2[[#This Row],[Dates de fin de Commande]]="","",Tableau2[[#This Row],[Dates de fin de Commande]])</f>
        <v>43726</v>
      </c>
      <c r="L35" s="43"/>
      <c r="M35" s="120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2</v>
      </c>
      <c r="N35" s="121"/>
      <c r="O35" s="121"/>
      <c r="P35" s="121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41936</v>
      </c>
      <c r="Q35" s="120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35" s="120"/>
      <c r="S35" s="120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35" s="133"/>
      <c r="U35" s="120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35" s="134"/>
      <c r="W35" s="135"/>
      <c r="X35" s="135"/>
      <c r="Y35" s="204"/>
    </row>
    <row r="36" spans="1:25" x14ac:dyDescent="0.25">
      <c r="A36" s="96" t="s">
        <v>3</v>
      </c>
      <c r="B36" s="95" t="str">
        <f>IF(Tableau1[[#This Row],[NBR]]&lt;&gt;"",Tableau1[[#This Row],[NBR]],"")</f>
        <v/>
      </c>
      <c r="C36" s="95" t="str">
        <f>IF(Tableau1[[#This Row],[GJU]]&lt;&gt;"",Tableau1[[#This Row],[GJU]],"")</f>
        <v/>
      </c>
      <c r="D36" s="22">
        <f>IF(Tableau1[[#This Row],[WMA]]&lt;&gt;"",Tableau1[[#This Row],[WMA]],"")</f>
        <v>1</v>
      </c>
      <c r="E36" s="96" t="str">
        <f>IF(Tableau1[[#This Row],[ACD]]&lt;&gt;"",Tableau1[[#This Row],[ACD]],"")</f>
        <v/>
      </c>
      <c r="F36" s="96" t="str">
        <f>IF(Tableau1[[#This Row],[KAB]]&lt;&gt;"",Tableau1[[#This Row],[KAB]],"")</f>
        <v/>
      </c>
      <c r="G36" s="136" t="s">
        <v>28</v>
      </c>
      <c r="H36" s="23" t="s">
        <v>10</v>
      </c>
      <c r="I36" s="137"/>
      <c r="J36" s="132">
        <v>41553</v>
      </c>
      <c r="K36" s="43">
        <f>IF(Tableau2[[#This Row],[Dates de fin de Commande]]="","",Tableau2[[#This Row],[Dates de fin de Commande]])</f>
        <v>43465</v>
      </c>
      <c r="L36" s="43"/>
      <c r="M36" s="120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2</v>
      </c>
      <c r="N36" s="121"/>
      <c r="O36" s="121"/>
      <c r="P36" s="121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41765</v>
      </c>
      <c r="Q36" s="120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36" s="120"/>
      <c r="S36" s="120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36" s="133"/>
      <c r="U36" s="120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36" s="134"/>
      <c r="W36" s="135"/>
      <c r="X36" s="135"/>
      <c r="Y36" s="202"/>
    </row>
    <row r="37" spans="1:25" x14ac:dyDescent="0.25">
      <c r="A37" s="96" t="s">
        <v>101</v>
      </c>
      <c r="B37" s="95" t="str">
        <f>IF(Tableau1[[#This Row],[NBR]]&lt;&gt;"",Tableau1[[#This Row],[NBR]],"")</f>
        <v/>
      </c>
      <c r="C37" s="95">
        <f>IF(Tableau1[[#This Row],[GJU]]&lt;&gt;"",Tableau1[[#This Row],[GJU]],"")</f>
        <v>1</v>
      </c>
      <c r="D37" s="22" t="str">
        <f>IF(Tableau1[[#This Row],[WMA]]&lt;&gt;"",Tableau1[[#This Row],[WMA]],"")</f>
        <v/>
      </c>
      <c r="E37" s="96" t="str">
        <f>IF(Tableau1[[#This Row],[ACD]]&lt;&gt;"",Tableau1[[#This Row],[ACD]],"")</f>
        <v/>
      </c>
      <c r="F37" s="96" t="str">
        <f>IF(Tableau1[[#This Row],[KAB]]&lt;&gt;"",Tableau1[[#This Row],[KAB]],"")</f>
        <v/>
      </c>
      <c r="G37" s="104" t="s">
        <v>28</v>
      </c>
      <c r="H37" s="14" t="s">
        <v>13</v>
      </c>
      <c r="I37" s="11">
        <v>0</v>
      </c>
      <c r="J37" s="114">
        <v>43406</v>
      </c>
      <c r="K37" s="43">
        <f>IF(Tableau2[[#This Row],[Dates de fin de Commande]]="","",Tableau2[[#This Row],[Dates de fin de Commande]])</f>
        <v>43555</v>
      </c>
      <c r="L37" s="43"/>
      <c r="M37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37" s="158">
        <v>43507</v>
      </c>
      <c r="O37" s="158"/>
      <c r="P37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43618</v>
      </c>
      <c r="Q37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37" s="6"/>
      <c r="S37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37" s="158"/>
      <c r="U37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37" s="6"/>
      <c r="W37" s="115"/>
      <c r="X37" s="115"/>
      <c r="Y37" s="200"/>
    </row>
    <row r="38" spans="1:25" x14ac:dyDescent="0.25">
      <c r="A38" s="96" t="s">
        <v>55</v>
      </c>
      <c r="B38" s="95" t="str">
        <f>IF(Tableau1[[#This Row],[NBR]]&lt;&gt;"",Tableau1[[#This Row],[NBR]],"")</f>
        <v/>
      </c>
      <c r="C38" s="95">
        <f>IF(Tableau1[[#This Row],[GJU]]&lt;&gt;"",Tableau1[[#This Row],[GJU]],"")</f>
        <v>1</v>
      </c>
      <c r="D38" s="22" t="str">
        <f>IF(Tableau1[[#This Row],[WMA]]&lt;&gt;"",Tableau1[[#This Row],[WMA]],"")</f>
        <v/>
      </c>
      <c r="E38" s="96" t="str">
        <f>IF(Tableau1[[#This Row],[ACD]]&lt;&gt;"",Tableau1[[#This Row],[ACD]],"")</f>
        <v/>
      </c>
      <c r="F38" s="96" t="str">
        <f>IF(Tableau1[[#This Row],[KAB]]&lt;&gt;"",Tableau1[[#This Row],[KAB]],"")</f>
        <v/>
      </c>
      <c r="G38" s="5" t="s">
        <v>28</v>
      </c>
      <c r="H38" s="15" t="s">
        <v>13</v>
      </c>
      <c r="I38" s="5">
        <v>0</v>
      </c>
      <c r="J38" s="114">
        <v>43062</v>
      </c>
      <c r="K38" s="43">
        <f>IF(Tableau2[[#This Row],[Dates de fin de Commande]]="","",Tableau2[[#This Row],[Dates de fin de Commande]])</f>
        <v>43555</v>
      </c>
      <c r="L38" s="43"/>
      <c r="M38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38" s="158" t="s">
        <v>66</v>
      </c>
      <c r="O38" s="158"/>
      <c r="P38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43274</v>
      </c>
      <c r="Q38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38" s="6"/>
      <c r="S38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38" s="158" t="s">
        <v>66</v>
      </c>
      <c r="U38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38" s="6" t="s">
        <v>66</v>
      </c>
      <c r="W38" s="115">
        <v>0</v>
      </c>
      <c r="X38" s="115"/>
      <c r="Y38" s="201" t="s">
        <v>130</v>
      </c>
    </row>
    <row r="39" spans="1:25" x14ac:dyDescent="0.25">
      <c r="A39" s="189" t="s">
        <v>287</v>
      </c>
      <c r="B39" s="95" t="str">
        <f>IF(Tableau1[[#This Row],[NBR]]&lt;&gt;"",Tableau1[[#This Row],[NBR]],"")</f>
        <v/>
      </c>
      <c r="C39" s="95" t="str">
        <f>IF(Tableau1[[#This Row],[GJU]]&lt;&gt;"",Tableau1[[#This Row],[GJU]],"")</f>
        <v/>
      </c>
      <c r="D39" s="22">
        <v>1</v>
      </c>
      <c r="E39" s="96" t="str">
        <f>IF(Tableau1[[#This Row],[ACD]]&lt;&gt;"",Tableau1[[#This Row],[ACD]],"")</f>
        <v/>
      </c>
      <c r="F39" s="96" t="str">
        <f>IF(Tableau1[[#This Row],[KAB]]&lt;&gt;"",Tableau1[[#This Row],[KAB]],"")</f>
        <v/>
      </c>
      <c r="G39" s="5" t="s">
        <v>28</v>
      </c>
      <c r="H39" s="14" t="s">
        <v>13</v>
      </c>
      <c r="I39" s="11">
        <v>1</v>
      </c>
      <c r="J39" s="114">
        <v>43559</v>
      </c>
      <c r="K39" s="155">
        <f>IF(Tableau2[[#This Row],[Dates de fin de Commande]]="","",Tableau2[[#This Row],[Dates de fin de Commande]])</f>
        <v>43830</v>
      </c>
      <c r="L39" s="155">
        <v>43803</v>
      </c>
      <c r="M39" s="15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39" s="157"/>
      <c r="O39" s="157"/>
      <c r="P39" s="157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43771</v>
      </c>
      <c r="Q39" s="15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39" s="156"/>
      <c r="S39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39" s="158"/>
      <c r="U39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39" s="6"/>
      <c r="W39" s="115"/>
      <c r="X39" s="115"/>
      <c r="Y39" s="200" t="s">
        <v>293</v>
      </c>
    </row>
    <row r="40" spans="1:25" ht="24" x14ac:dyDescent="0.25">
      <c r="A40" s="96" t="s">
        <v>76</v>
      </c>
      <c r="B40" s="95" t="str">
        <f>IF(Tableau1[[#This Row],[NBR]]&lt;&gt;"",Tableau1[[#This Row],[NBR]],"")</f>
        <v/>
      </c>
      <c r="C40" s="95">
        <f>IF(Tableau1[[#This Row],[GJU]]&lt;&gt;"",Tableau1[[#This Row],[GJU]],"")</f>
        <v>1</v>
      </c>
      <c r="D40" s="22" t="str">
        <f>IF(Tableau1[[#This Row],[WMA]]&lt;&gt;"",Tableau1[[#This Row],[WMA]],"")</f>
        <v/>
      </c>
      <c r="E40" s="96" t="str">
        <f>IF(Tableau1[[#This Row],[ACD]]&lt;&gt;"",Tableau1[[#This Row],[ACD]],"")</f>
        <v/>
      </c>
      <c r="F40" s="96" t="str">
        <f>IF(Tableau1[[#This Row],[KAB]]&lt;&gt;"",Tableau1[[#This Row],[KAB]],"")</f>
        <v/>
      </c>
      <c r="G40" s="104" t="s">
        <v>28</v>
      </c>
      <c r="H40" s="14" t="s">
        <v>13</v>
      </c>
      <c r="I40" s="11">
        <v>0</v>
      </c>
      <c r="J40" s="114">
        <v>43234</v>
      </c>
      <c r="K40" s="43">
        <f>IF(Tableau2[[#This Row],[Dates de fin de Commande]]="","",Tableau2[[#This Row],[Dates de fin de Commande]])</f>
        <v>43736</v>
      </c>
      <c r="L40" s="43">
        <v>43557</v>
      </c>
      <c r="M40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40" s="158" t="s">
        <v>66</v>
      </c>
      <c r="O40" s="158"/>
      <c r="P40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43446</v>
      </c>
      <c r="Q40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40" s="6"/>
      <c r="S40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40" s="158" t="s">
        <v>66</v>
      </c>
      <c r="U40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40" s="6" t="s">
        <v>66</v>
      </c>
      <c r="W40" s="115">
        <v>0</v>
      </c>
      <c r="X40" s="115"/>
      <c r="Y40" s="200" t="s">
        <v>213</v>
      </c>
    </row>
    <row r="41" spans="1:25" ht="18.75" hidden="1" customHeight="1" x14ac:dyDescent="0.25">
      <c r="A41" s="96" t="s">
        <v>83</v>
      </c>
      <c r="B41" s="95">
        <f>IF(Tableau1[[#This Row],[NBR]]&lt;&gt;"",Tableau1[[#This Row],[NBR]],"")</f>
        <v>1</v>
      </c>
      <c r="C41" s="95" t="str">
        <f>IF(Tableau1[[#This Row],[GJU]]&lt;&gt;"",Tableau1[[#This Row],[GJU]],"")</f>
        <v/>
      </c>
      <c r="D41" s="22" t="str">
        <f>IF(Tableau1[[#This Row],[WMA]]&lt;&gt;"",Tableau1[[#This Row],[WMA]],"")</f>
        <v/>
      </c>
      <c r="E41" s="96" t="str">
        <f>IF(Tableau1[[#This Row],[ACD]]&lt;&gt;"",Tableau1[[#This Row],[ACD]],"")</f>
        <v/>
      </c>
      <c r="F41" s="96" t="str">
        <f>IF(Tableau1[[#This Row],[KAB]]&lt;&gt;"",Tableau1[[#This Row],[KAB]],"")</f>
        <v/>
      </c>
      <c r="G41" s="5" t="s">
        <v>28</v>
      </c>
      <c r="H41" s="15" t="s">
        <v>13</v>
      </c>
      <c r="I41" s="5">
        <v>0</v>
      </c>
      <c r="J41" s="114">
        <v>43275</v>
      </c>
      <c r="K41" s="43">
        <f>IF(Tableau2[[#This Row],[Dates de fin de Commande]]="","",Tableau2[[#This Row],[Dates de fin de Commande]])</f>
        <v>43616</v>
      </c>
      <c r="L41" s="43">
        <v>43472</v>
      </c>
      <c r="M41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41" s="158" t="s">
        <v>67</v>
      </c>
      <c r="O41" s="158"/>
      <c r="P41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43487</v>
      </c>
      <c r="Q41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41" s="6"/>
      <c r="S41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41" s="158"/>
      <c r="U41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41" s="6"/>
      <c r="W41" s="115"/>
      <c r="X41" s="115"/>
      <c r="Y41" s="200"/>
    </row>
    <row r="42" spans="1:25" ht="18.75" customHeight="1" x14ac:dyDescent="0.25">
      <c r="A42" s="459" t="s">
        <v>295</v>
      </c>
      <c r="B42" s="448" t="str">
        <f>IF(Tableau1[[#This Row],[NBR]]&lt;&gt;"",Tableau1[[#This Row],[NBR]],"")</f>
        <v/>
      </c>
      <c r="C42" s="448">
        <f>IF(Tableau1[[#This Row],[GJU]]&lt;&gt;"",Tableau1[[#This Row],[GJU]],"")</f>
        <v>1</v>
      </c>
      <c r="D42" s="449" t="str">
        <f>IF(Tableau1[[#This Row],[WMA]]&lt;&gt;"",Tableau1[[#This Row],[WMA]],"")</f>
        <v/>
      </c>
      <c r="E42" s="450" t="str">
        <f>IF(Tableau1[[#This Row],[ACD]]&lt;&gt;"",Tableau1[[#This Row],[ACD]],"")</f>
        <v/>
      </c>
      <c r="F42" s="450" t="str">
        <f>IF(Tableau1[[#This Row],[KAB]]&lt;&gt;"",Tableau1[[#This Row],[KAB]],"")</f>
        <v/>
      </c>
      <c r="G42" s="5" t="s">
        <v>28</v>
      </c>
      <c r="H42" s="458" t="s">
        <v>13</v>
      </c>
      <c r="I42" s="460">
        <v>1</v>
      </c>
      <c r="J42" s="114">
        <v>43578</v>
      </c>
      <c r="K42" s="463" t="str">
        <f>IF(Tableau2[[#This Row],[Dates de fin de Commande]]="","",Tableau2[[#This Row],[Dates de fin de Commande]])</f>
        <v/>
      </c>
      <c r="L42" s="463">
        <v>43943</v>
      </c>
      <c r="M42" s="464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42" s="465"/>
      <c r="O42" s="465"/>
      <c r="P42" s="465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43790</v>
      </c>
      <c r="Q42" s="464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42" s="464"/>
      <c r="S42" s="455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42" s="158"/>
      <c r="U42" s="455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42" s="6"/>
      <c r="W42" s="115"/>
      <c r="X42" s="115"/>
      <c r="Y42" s="466"/>
    </row>
    <row r="43" spans="1:25" ht="18.75" customHeight="1" x14ac:dyDescent="0.25">
      <c r="A43" s="271" t="s">
        <v>212</v>
      </c>
      <c r="B43" s="95" t="str">
        <f>IF(Tableau1[[#This Row],[NBR]]&lt;&gt;"",Tableau1[[#This Row],[NBR]],"")</f>
        <v/>
      </c>
      <c r="C43" s="95">
        <f>IF(Tableau1[[#This Row],[GJU]]&lt;&gt;"",Tableau1[[#This Row],[GJU]],"")</f>
        <v>1</v>
      </c>
      <c r="D43" s="22" t="str">
        <f>IF(Tableau1[[#This Row],[WMA]]&lt;&gt;"",Tableau1[[#This Row],[WMA]],"")</f>
        <v/>
      </c>
      <c r="E43" s="96" t="str">
        <f>IF(Tableau1[[#This Row],[ACD]]&lt;&gt;"",Tableau1[[#This Row],[ACD]],"")</f>
        <v/>
      </c>
      <c r="F43" s="96" t="str">
        <f>IF(Tableau1[[#This Row],[KAB]]&lt;&gt;"",Tableau1[[#This Row],[KAB]],"")</f>
        <v/>
      </c>
      <c r="G43" s="5" t="s">
        <v>28</v>
      </c>
      <c r="H43" s="15" t="s">
        <v>13</v>
      </c>
      <c r="I43" s="5">
        <v>0</v>
      </c>
      <c r="J43" s="114">
        <v>43500</v>
      </c>
      <c r="K43" s="155">
        <f>IF(Tableau2[[#This Row],[Dates de fin de Commande]]="","",Tableau2[[#This Row],[Dates de fin de Commande]])</f>
        <v>43555</v>
      </c>
      <c r="L43" s="155">
        <v>43683</v>
      </c>
      <c r="M43" s="15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43" s="157">
        <v>43620</v>
      </c>
      <c r="O43" s="157"/>
      <c r="P43" s="157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43712</v>
      </c>
      <c r="Q43" s="15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43" s="156"/>
      <c r="S43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43" s="158"/>
      <c r="U43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43" s="6"/>
      <c r="W43" s="115"/>
      <c r="X43" s="115"/>
      <c r="Y43" s="200"/>
    </row>
    <row r="44" spans="1:25" ht="16.149999999999999" customHeight="1" x14ac:dyDescent="0.25">
      <c r="A44" s="96" t="s">
        <v>93</v>
      </c>
      <c r="B44" s="95">
        <f>IF(Tableau1[[#This Row],[NBR]]&lt;&gt;"",Tableau1[[#This Row],[NBR]],"")</f>
        <v>1</v>
      </c>
      <c r="C44" s="95" t="str">
        <f>IF(Tableau1[[#This Row],[GJU]]&lt;&gt;"",Tableau1[[#This Row],[GJU]],"")</f>
        <v/>
      </c>
      <c r="D44" s="22" t="str">
        <f>IF(Tableau1[[#This Row],[WMA]]&lt;&gt;"",Tableau1[[#This Row],[WMA]],"")</f>
        <v/>
      </c>
      <c r="E44" s="96" t="str">
        <f>IF(Tableau1[[#This Row],[ACD]]&lt;&gt;"",Tableau1[[#This Row],[ACD]],"")</f>
        <v/>
      </c>
      <c r="F44" s="96" t="str">
        <f>IF(Tableau1[[#This Row],[KAB]]&lt;&gt;"",Tableau1[[#This Row],[KAB]],"")</f>
        <v/>
      </c>
      <c r="G44" s="5" t="s">
        <v>28</v>
      </c>
      <c r="H44" s="15" t="s">
        <v>13</v>
      </c>
      <c r="I44" s="5">
        <v>0</v>
      </c>
      <c r="J44" s="114">
        <v>43346</v>
      </c>
      <c r="K44" s="43">
        <f>IF(Tableau2[[#This Row],[Dates de fin de Commande]]="","",Tableau2[[#This Row],[Dates de fin de Commande]])</f>
        <v>43708</v>
      </c>
      <c r="L44" s="43"/>
      <c r="M44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44" s="158" t="s">
        <v>66</v>
      </c>
      <c r="O44" s="158"/>
      <c r="P44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43558</v>
      </c>
      <c r="Q44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44" s="6"/>
      <c r="S44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44" s="158"/>
      <c r="U44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44" s="6"/>
      <c r="W44" s="115"/>
      <c r="X44" s="115"/>
      <c r="Y44" s="200"/>
    </row>
    <row r="45" spans="1:25" x14ac:dyDescent="0.25">
      <c r="A45" s="96" t="s">
        <v>138</v>
      </c>
      <c r="B45" s="95" t="str">
        <f>IF(Tableau1[[#This Row],[NBR]]&lt;&gt;"",Tableau1[[#This Row],[NBR]],"")</f>
        <v/>
      </c>
      <c r="C45" s="95" t="str">
        <f>IF(Tableau1[[#This Row],[GJU]]&lt;&gt;"",Tableau1[[#This Row],[GJU]],"")</f>
        <v/>
      </c>
      <c r="D45" s="22">
        <f>IF(Tableau1[[#This Row],[WMA]]&lt;&gt;"",Tableau1[[#This Row],[WMA]],"")</f>
        <v>1</v>
      </c>
      <c r="E45" s="96" t="str">
        <f>IF(Tableau1[[#This Row],[ACD]]&lt;&gt;"",Tableau1[[#This Row],[ACD]],"")</f>
        <v/>
      </c>
      <c r="F45" s="96" t="str">
        <f>IF(Tableau1[[#This Row],[KAB]]&lt;&gt;"",Tableau1[[#This Row],[KAB]],"")</f>
        <v/>
      </c>
      <c r="G45" s="104" t="s">
        <v>28</v>
      </c>
      <c r="H45" s="14" t="s">
        <v>13</v>
      </c>
      <c r="I45" s="11">
        <v>0</v>
      </c>
      <c r="J45" s="114">
        <v>43052</v>
      </c>
      <c r="K45" s="43">
        <f>IF(Tableau2[[#This Row],[Dates de fin de Commande]]="","",Tableau2[[#This Row],[Dates de fin de Commande]])</f>
        <v>43604</v>
      </c>
      <c r="L45" s="43">
        <v>43564</v>
      </c>
      <c r="M45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45" s="158" t="s">
        <v>66</v>
      </c>
      <c r="O45" s="158"/>
      <c r="P45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43264</v>
      </c>
      <c r="Q45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45" s="6"/>
      <c r="S45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45" s="158" t="s">
        <v>66</v>
      </c>
      <c r="U45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45" s="6" t="s">
        <v>66</v>
      </c>
      <c r="W45" s="115">
        <v>0</v>
      </c>
      <c r="X45" s="115"/>
      <c r="Y45" s="200" t="s">
        <v>168</v>
      </c>
    </row>
    <row r="46" spans="1:25" x14ac:dyDescent="0.25">
      <c r="A46" s="96" t="s">
        <v>34</v>
      </c>
      <c r="B46" s="95" t="str">
        <f>IF(Tableau1[[#This Row],[NBR]]&lt;&gt;"",Tableau1[[#This Row],[NBR]],"")</f>
        <v/>
      </c>
      <c r="C46" s="95" t="str">
        <f>IF(Tableau1[[#This Row],[GJU]]&lt;&gt;"",Tableau1[[#This Row],[GJU]],"")</f>
        <v/>
      </c>
      <c r="D46" s="22" t="str">
        <f>IF(Tableau1[[#This Row],[WMA]]&lt;&gt;"",Tableau1[[#This Row],[WMA]],"")</f>
        <v/>
      </c>
      <c r="E46" s="96" t="str">
        <f>IF(Tableau1[[#This Row],[ACD]]&lt;&gt;"",Tableau1[[#This Row],[ACD]],"")</f>
        <v/>
      </c>
      <c r="F46" s="96">
        <f>IF(Tableau1[[#This Row],[KAB]]&lt;&gt;"",Tableau1[[#This Row],[KAB]],"")</f>
        <v>1</v>
      </c>
      <c r="G46" s="104" t="s">
        <v>28</v>
      </c>
      <c r="H46" s="14" t="s">
        <v>13</v>
      </c>
      <c r="I46" s="11">
        <v>0</v>
      </c>
      <c r="J46" s="114">
        <v>42898</v>
      </c>
      <c r="K46" s="43">
        <f>IF(Tableau2[[#This Row],[Dates de fin de Commande]]="","",Tableau2[[#This Row],[Dates de fin de Commande]])</f>
        <v>43646</v>
      </c>
      <c r="L46" s="43"/>
      <c r="M46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46" s="158" t="s">
        <v>66</v>
      </c>
      <c r="O46" s="158"/>
      <c r="P46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43110</v>
      </c>
      <c r="Q46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46" s="6"/>
      <c r="S46" s="118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46" s="119" t="s">
        <v>66</v>
      </c>
      <c r="U46" s="118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46" s="118" t="s">
        <v>66</v>
      </c>
      <c r="W46" s="115"/>
      <c r="X46" s="115"/>
      <c r="Y46" s="200" t="s">
        <v>160</v>
      </c>
    </row>
    <row r="47" spans="1:25" hidden="1" x14ac:dyDescent="0.25">
      <c r="A47" s="96" t="s">
        <v>44</v>
      </c>
      <c r="B47" s="95" t="str">
        <f>IF(Tableau1[[#This Row],[NBR]]&lt;&gt;"",Tableau1[[#This Row],[NBR]],"")</f>
        <v/>
      </c>
      <c r="C47" s="95" t="str">
        <f>IF(Tableau1[[#This Row],[GJU]]&lt;&gt;"",Tableau1[[#This Row],[GJU]],"")</f>
        <v/>
      </c>
      <c r="D47" s="22">
        <f>IF(Tableau1[[#This Row],[WMA]]&lt;&gt;"",Tableau1[[#This Row],[WMA]],"")</f>
        <v>1</v>
      </c>
      <c r="E47" s="96" t="str">
        <f>IF(Tableau1[[#This Row],[ACD]]&lt;&gt;"",Tableau1[[#This Row],[ACD]],"")</f>
        <v/>
      </c>
      <c r="F47" s="96" t="str">
        <f>IF(Tableau1[[#This Row],[KAB]]&lt;&gt;"",Tableau1[[#This Row],[KAB]],"")</f>
        <v/>
      </c>
      <c r="G47" s="104" t="s">
        <v>28</v>
      </c>
      <c r="H47" s="14" t="s">
        <v>13</v>
      </c>
      <c r="I47" s="11">
        <v>0</v>
      </c>
      <c r="J47" s="114">
        <v>43045</v>
      </c>
      <c r="K47" s="43" t="str">
        <f>IF(Tableau2[[#This Row],[Dates de fin de Commande]]="","",Tableau2[[#This Row],[Dates de fin de Commande]])</f>
        <v/>
      </c>
      <c r="L47" s="43">
        <v>43441</v>
      </c>
      <c r="M47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47" s="158" t="s">
        <v>66</v>
      </c>
      <c r="O47" s="158"/>
      <c r="P47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43257</v>
      </c>
      <c r="Q47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47" s="6"/>
      <c r="S47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47" s="158"/>
      <c r="U47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47" s="6"/>
      <c r="W47" s="115"/>
      <c r="X47" s="115">
        <v>0</v>
      </c>
      <c r="Y47" s="200"/>
    </row>
    <row r="48" spans="1:25" x14ac:dyDescent="0.25">
      <c r="A48" s="96" t="s">
        <v>100</v>
      </c>
      <c r="B48" s="95" t="str">
        <f>IF(Tableau1[[#This Row],[NBR]]&lt;&gt;"",Tableau1[[#This Row],[NBR]],"")</f>
        <v/>
      </c>
      <c r="C48" s="95">
        <f>IF(Tableau1[[#This Row],[GJU]]&lt;&gt;"",Tableau1[[#This Row],[GJU]],"")</f>
        <v>1</v>
      </c>
      <c r="D48" s="22" t="str">
        <f>IF(Tableau1[[#This Row],[WMA]]&lt;&gt;"",Tableau1[[#This Row],[WMA]],"")</f>
        <v/>
      </c>
      <c r="E48" s="96" t="str">
        <f>IF(Tableau1[[#This Row],[ACD]]&lt;&gt;"",Tableau1[[#This Row],[ACD]],"")</f>
        <v/>
      </c>
      <c r="F48" s="96" t="str">
        <f>IF(Tableau1[[#This Row],[KAB]]&lt;&gt;"",Tableau1[[#This Row],[KAB]],"")</f>
        <v/>
      </c>
      <c r="G48" s="104" t="s">
        <v>28</v>
      </c>
      <c r="H48" s="14" t="s">
        <v>13</v>
      </c>
      <c r="I48" s="11">
        <v>0</v>
      </c>
      <c r="J48" s="114">
        <v>43416</v>
      </c>
      <c r="K48" s="43">
        <f>IF(Tableau2[[#This Row],[Dates de fin de Commande]]="","",Tableau2[[#This Row],[Dates de fin de Commande]])</f>
        <v>43555</v>
      </c>
      <c r="L48" s="43"/>
      <c r="M48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48" s="158">
        <v>43507</v>
      </c>
      <c r="O48" s="158"/>
      <c r="P48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43628</v>
      </c>
      <c r="Q48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48" s="6"/>
      <c r="S48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48" s="158"/>
      <c r="U48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48" s="6"/>
      <c r="W48" s="115"/>
      <c r="X48" s="115"/>
      <c r="Y48" s="203"/>
    </row>
    <row r="49" spans="1:25" ht="16.5" customHeight="1" x14ac:dyDescent="0.25">
      <c r="A49" s="96" t="s">
        <v>49</v>
      </c>
      <c r="B49" s="95" t="str">
        <f>IF(Tableau1[[#This Row],[NBR]]&lt;&gt;"",Tableau1[[#This Row],[NBR]],"")</f>
        <v/>
      </c>
      <c r="C49" s="95" t="str">
        <f>IF(Tableau1[[#This Row],[GJU]]&lt;&gt;"",Tableau1[[#This Row],[GJU]],"")</f>
        <v/>
      </c>
      <c r="D49" s="22" t="str">
        <f>IF(Tableau1[[#This Row],[WMA]]&lt;&gt;"",Tableau1[[#This Row],[WMA]],"")</f>
        <v/>
      </c>
      <c r="E49" s="96" t="str">
        <f>IF(Tableau1[[#This Row],[ACD]]&lt;&gt;"",Tableau1[[#This Row],[ACD]],"")</f>
        <v/>
      </c>
      <c r="F49" s="96">
        <f>IF(Tableau1[[#This Row],[KAB]]&lt;&gt;"",Tableau1[[#This Row],[KAB]],"")</f>
        <v>1</v>
      </c>
      <c r="G49" s="104" t="s">
        <v>28</v>
      </c>
      <c r="H49" s="14" t="s">
        <v>13</v>
      </c>
      <c r="I49" s="11">
        <v>0</v>
      </c>
      <c r="J49" s="114">
        <v>43110</v>
      </c>
      <c r="K49" s="43">
        <f>IF(Tableau2[[#This Row],[Dates de fin de Commande]]="","",Tableau2[[#This Row],[Dates de fin de Commande]])</f>
        <v>43830</v>
      </c>
      <c r="L49" s="43"/>
      <c r="M49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49" s="158" t="s">
        <v>66</v>
      </c>
      <c r="O49" s="158"/>
      <c r="P49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43322</v>
      </c>
      <c r="Q49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49" s="6"/>
      <c r="S49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49" s="158"/>
      <c r="U49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49" s="6"/>
      <c r="W49" s="115"/>
      <c r="X49" s="115"/>
      <c r="Y49" s="203"/>
    </row>
    <row r="50" spans="1:25" x14ac:dyDescent="0.25">
      <c r="A50" s="96" t="s">
        <v>6</v>
      </c>
      <c r="B50" s="95" t="str">
        <f>IF(Tableau1[[#This Row],[NBR]]&lt;&gt;"",Tableau1[[#This Row],[NBR]],"")</f>
        <v/>
      </c>
      <c r="C50" s="95" t="str">
        <f>IF(Tableau1[[#This Row],[GJU]]&lt;&gt;"",Tableau1[[#This Row],[GJU]],"")</f>
        <v/>
      </c>
      <c r="D50" s="22" t="str">
        <f>IF(Tableau1[[#This Row],[WMA]]&lt;&gt;"",Tableau1[[#This Row],[WMA]],"")</f>
        <v/>
      </c>
      <c r="E50" s="96" t="str">
        <f>IF(Tableau1[[#This Row],[ACD]]&lt;&gt;"",Tableau1[[#This Row],[ACD]],"")</f>
        <v/>
      </c>
      <c r="F50" s="96">
        <f>IF(Tableau1[[#This Row],[KAB]]&lt;&gt;"",Tableau1[[#This Row],[KAB]],"")</f>
        <v>1</v>
      </c>
      <c r="G50" s="105" t="s">
        <v>28</v>
      </c>
      <c r="H50" s="14" t="s">
        <v>10</v>
      </c>
      <c r="I50" s="131"/>
      <c r="J50" s="116">
        <v>43101</v>
      </c>
      <c r="K50" s="43">
        <f>IF(Tableau2[[#This Row],[Dates de fin de Commande]]="","",Tableau2[[#This Row],[Dates de fin de Commande]])</f>
        <v>43465</v>
      </c>
      <c r="L50" s="43"/>
      <c r="M50" s="120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2</v>
      </c>
      <c r="N50" s="121"/>
      <c r="O50" s="121"/>
      <c r="P50" s="121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43313</v>
      </c>
      <c r="Q50" s="120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50" s="120"/>
      <c r="S50" s="120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50" s="122"/>
      <c r="U50" s="120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50" s="123"/>
      <c r="W50" s="124"/>
      <c r="X50" s="124"/>
      <c r="Y50" s="201"/>
    </row>
    <row r="51" spans="1:25" x14ac:dyDescent="0.25">
      <c r="A51" s="189" t="s">
        <v>255</v>
      </c>
      <c r="B51" s="95" t="str">
        <f>IF(Tableau1[[#This Row],[NBR]]&lt;&gt;"",Tableau1[[#This Row],[NBR]],"")</f>
        <v/>
      </c>
      <c r="C51" s="95" t="str">
        <f>IF(Tableau1[[#This Row],[GJU]]&lt;&gt;"",Tableau1[[#This Row],[GJU]],"")</f>
        <v/>
      </c>
      <c r="D51" s="22" t="str">
        <f>IF(Tableau1[[#This Row],[WMA]]&lt;&gt;"",Tableau1[[#This Row],[WMA]],"")</f>
        <v/>
      </c>
      <c r="E51" s="96" t="str">
        <f>IF(Tableau1[[#This Row],[ACD]]&lt;&gt;"",Tableau1[[#This Row],[ACD]],"")</f>
        <v/>
      </c>
      <c r="F51" s="96">
        <f>IF(Tableau1[[#This Row],[KAB]]&lt;&gt;"",Tableau1[[#This Row],[KAB]],"")</f>
        <v>1</v>
      </c>
      <c r="G51" s="105" t="s">
        <v>28</v>
      </c>
      <c r="H51" s="14" t="s">
        <v>10</v>
      </c>
      <c r="I51" s="131"/>
      <c r="J51" s="116">
        <v>43521</v>
      </c>
      <c r="K51" s="155"/>
      <c r="L51" s="155">
        <v>43886</v>
      </c>
      <c r="M51" s="363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51" s="364"/>
      <c r="O51" s="364"/>
      <c r="P51" s="364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43733</v>
      </c>
      <c r="Q51" s="363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51" s="363"/>
      <c r="S51" s="120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51" s="122"/>
      <c r="U51" s="120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51" s="123"/>
      <c r="W51" s="124"/>
      <c r="X51" s="124"/>
      <c r="Y51" s="200"/>
    </row>
    <row r="52" spans="1:25" x14ac:dyDescent="0.25">
      <c r="A52" s="96" t="s">
        <v>17</v>
      </c>
      <c r="B52" s="95" t="str">
        <f>IF(Tableau1[[#This Row],[NBR]]&lt;&gt;"",Tableau1[[#This Row],[NBR]],"")</f>
        <v/>
      </c>
      <c r="C52" s="95" t="str">
        <f>IF(Tableau1[[#This Row],[GJU]]&lt;&gt;"",Tableau1[[#This Row],[GJU]],"")</f>
        <v/>
      </c>
      <c r="D52" s="22" t="str">
        <f>IF(Tableau1[[#This Row],[WMA]]&lt;&gt;"",Tableau1[[#This Row],[WMA]],"")</f>
        <v/>
      </c>
      <c r="E52" s="96">
        <f>IF(Tableau1[[#This Row],[ACD]]&lt;&gt;"",Tableau1[[#This Row],[ACD]],"")</f>
        <v>1</v>
      </c>
      <c r="F52" s="96" t="str">
        <f>IF(Tableau1[[#This Row],[KAB]]&lt;&gt;"",Tableau1[[#This Row],[KAB]],"")</f>
        <v/>
      </c>
      <c r="G52" s="104" t="s">
        <v>28</v>
      </c>
      <c r="H52" s="14" t="s">
        <v>12</v>
      </c>
      <c r="I52" s="11">
        <v>0</v>
      </c>
      <c r="J52" s="114">
        <v>42461</v>
      </c>
      <c r="K52" s="43">
        <f>IF(Tableau2[[#This Row],[Dates de fin de Commande]]="","",Tableau2[[#This Row],[Dates de fin de Commande]])</f>
        <v>43585</v>
      </c>
      <c r="L52" s="43"/>
      <c r="M52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52" s="158" t="s">
        <v>66</v>
      </c>
      <c r="O52" s="158"/>
      <c r="P52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42673</v>
      </c>
      <c r="Q52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52" s="120"/>
      <c r="S52" s="120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52" s="121"/>
      <c r="U52" s="120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52" s="120"/>
      <c r="W52" s="138"/>
      <c r="X52" s="138"/>
      <c r="Y52" s="203"/>
    </row>
    <row r="53" spans="1:25" ht="18.95" customHeight="1" x14ac:dyDescent="0.25">
      <c r="A53" s="189" t="s">
        <v>256</v>
      </c>
      <c r="B53" s="95" t="str">
        <f>IF(Tableau1[[#This Row],[NBR]]&lt;&gt;"",Tableau1[[#This Row],[NBR]],"")</f>
        <v/>
      </c>
      <c r="C53" s="95">
        <v>1</v>
      </c>
      <c r="D53" s="22" t="str">
        <f>IF(Tableau1[[#This Row],[WMA]]&lt;&gt;"",Tableau1[[#This Row],[WMA]],"")</f>
        <v/>
      </c>
      <c r="E53" s="96" t="str">
        <f>IF(Tableau1[[#This Row],[ACD]]&lt;&gt;"",Tableau1[[#This Row],[ACD]],"")</f>
        <v/>
      </c>
      <c r="F53" s="96" t="str">
        <f>IF(Tableau1[[#This Row],[KAB]]&lt;&gt;"",Tableau1[[#This Row],[KAB]],"")</f>
        <v/>
      </c>
      <c r="G53" s="106" t="s">
        <v>28</v>
      </c>
      <c r="H53" s="14" t="s">
        <v>13</v>
      </c>
      <c r="I53" s="11">
        <v>1</v>
      </c>
      <c r="J53" s="116">
        <v>43542</v>
      </c>
      <c r="K53" s="43">
        <f>IF(Tableau2[[#This Row],[Dates de fin de Commande]]="","",Tableau2[[#This Row],[Dates de fin de Commande]])</f>
        <v>43616</v>
      </c>
      <c r="L53" s="43"/>
      <c r="M53" s="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53" s="158"/>
      <c r="O53" s="158"/>
      <c r="P53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43754</v>
      </c>
      <c r="Q53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53" s="6"/>
      <c r="S53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53" s="16"/>
      <c r="U53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53" s="7"/>
      <c r="W53" s="117"/>
      <c r="X53" s="117"/>
      <c r="Y53" s="200"/>
    </row>
    <row r="54" spans="1:25" hidden="1" x14ac:dyDescent="0.25">
      <c r="A54" s="96" t="s">
        <v>5</v>
      </c>
      <c r="B54" s="95" t="str">
        <f>IF(Tableau1[[#This Row],[NBR]]&lt;&gt;"",Tableau1[[#This Row],[NBR]],"")</f>
        <v/>
      </c>
      <c r="C54" s="95" t="str">
        <f>IF(Tableau1[[#This Row],[GJU]]&lt;&gt;"",Tableau1[[#This Row],[GJU]],"")</f>
        <v/>
      </c>
      <c r="D54" s="22" t="str">
        <f>IF(Tableau1[[#This Row],[WMA]]&lt;&gt;"",Tableau1[[#This Row],[WMA]],"")</f>
        <v/>
      </c>
      <c r="E54" s="96" t="str">
        <f>IF(Tableau1[[#This Row],[ACD]]&lt;&gt;"",Tableau1[[#This Row],[ACD]],"")</f>
        <v/>
      </c>
      <c r="F54" s="96" t="str">
        <f>IF(Tableau1[[#This Row],[KAB]]&lt;&gt;"",Tableau1[[#This Row],[KAB]],"")</f>
        <v/>
      </c>
      <c r="G54" s="106" t="s">
        <v>28</v>
      </c>
      <c r="H54" s="14" t="s">
        <v>13</v>
      </c>
      <c r="I54" s="11">
        <v>0</v>
      </c>
      <c r="J54" s="116">
        <v>43367</v>
      </c>
      <c r="K54" s="155">
        <f>IF(Tableau2[[#This Row],[Dates de fin de Commande]]="","",Tableau2[[#This Row],[Dates de fin de Commande]])</f>
        <v>43524</v>
      </c>
      <c r="L54" s="155">
        <v>43483</v>
      </c>
      <c r="M54" s="15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54" s="157" t="s">
        <v>66</v>
      </c>
      <c r="O54" s="157"/>
      <c r="P54" s="157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43579</v>
      </c>
      <c r="Q54" s="15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1</v>
      </c>
      <c r="R54" s="156">
        <v>0</v>
      </c>
      <c r="S54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54" s="16"/>
      <c r="U54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54" s="7"/>
      <c r="W54" s="117"/>
      <c r="X54" s="117"/>
      <c r="Y54" s="201"/>
    </row>
    <row r="55" spans="1:25" ht="19.5" customHeight="1" x14ac:dyDescent="0.25">
      <c r="A55" s="271" t="s">
        <v>232</v>
      </c>
      <c r="B55" s="95">
        <f>IF(Tableau1[[#This Row],[NBR]]&lt;&gt;"",Tableau1[[#This Row],[NBR]],"")</f>
        <v>1</v>
      </c>
      <c r="C55" s="95" t="str">
        <f>IF(Tableau1[[#This Row],[GJU]]&lt;&gt;"",Tableau1[[#This Row],[GJU]],"")</f>
        <v/>
      </c>
      <c r="D55" s="22" t="str">
        <f>IF(Tableau1[[#This Row],[WMA]]&lt;&gt;"",Tableau1[[#This Row],[WMA]],"")</f>
        <v/>
      </c>
      <c r="E55" s="96" t="str">
        <f>IF(Tableau1[[#This Row],[ACD]]&lt;&gt;"",Tableau1[[#This Row],[ACD]],"")</f>
        <v/>
      </c>
      <c r="F55" s="96" t="str">
        <f>IF(Tableau1[[#This Row],[KAB]]&lt;&gt;"",Tableau1[[#This Row],[KAB]],"")</f>
        <v/>
      </c>
      <c r="G55" s="106" t="s">
        <v>28</v>
      </c>
      <c r="H55" s="14" t="s">
        <v>10</v>
      </c>
      <c r="I55" s="131"/>
      <c r="J55" s="116">
        <v>43513</v>
      </c>
      <c r="K55" s="43">
        <f>IF(Tableau2[[#This Row],[Dates de fin de Commande]]="","",Tableau2[[#This Row],[Dates de fin de Commande]])</f>
        <v>43575</v>
      </c>
      <c r="L55" s="155">
        <v>43539</v>
      </c>
      <c r="M55" s="120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55" s="364"/>
      <c r="O55" s="364"/>
      <c r="P55" s="364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43725</v>
      </c>
      <c r="Q55" s="120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55" s="120">
        <v>0</v>
      </c>
      <c r="S55" s="120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55" s="122"/>
      <c r="U55" s="120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55" s="123"/>
      <c r="W55" s="124"/>
      <c r="X55" s="124"/>
      <c r="Y55" s="200"/>
    </row>
    <row r="56" spans="1:25" ht="23.65" customHeight="1" x14ac:dyDescent="0.25">
      <c r="A56" s="96" t="s">
        <v>94</v>
      </c>
      <c r="B56" s="95" t="str">
        <f>IF(Tableau1[[#This Row],[NBR]]&lt;&gt;"",Tableau1[[#This Row],[NBR]],"")</f>
        <v/>
      </c>
      <c r="C56" s="95" t="str">
        <f>IF(Tableau1[[#This Row],[GJU]]&lt;&gt;"",Tableau1[[#This Row],[GJU]],"")</f>
        <v/>
      </c>
      <c r="D56" s="22">
        <f>IF(Tableau1[[#This Row],[WMA]]&lt;&gt;"",Tableau1[[#This Row],[WMA]],"")</f>
        <v>1</v>
      </c>
      <c r="E56" s="96" t="str">
        <f>IF(Tableau1[[#This Row],[ACD]]&lt;&gt;"",Tableau1[[#This Row],[ACD]],"")</f>
        <v/>
      </c>
      <c r="F56" s="96" t="str">
        <f>IF(Tableau1[[#This Row],[KAB]]&lt;&gt;"",Tableau1[[#This Row],[KAB]],"")</f>
        <v/>
      </c>
      <c r="G56" s="104" t="s">
        <v>28</v>
      </c>
      <c r="H56" s="14" t="s">
        <v>13</v>
      </c>
      <c r="I56" s="11">
        <v>0</v>
      </c>
      <c r="J56" s="114">
        <v>43367</v>
      </c>
      <c r="K56" s="43">
        <f>IF(Tableau2[[#This Row],[Dates de fin de Commande]]="","",Tableau2[[#This Row],[Dates de fin de Commande]])</f>
        <v>43829</v>
      </c>
      <c r="L56" s="43">
        <v>43464</v>
      </c>
      <c r="M56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56" s="158">
        <v>43564</v>
      </c>
      <c r="O56" s="158"/>
      <c r="P56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43579</v>
      </c>
      <c r="Q56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1</v>
      </c>
      <c r="R56" s="6">
        <v>0</v>
      </c>
      <c r="S56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56" s="158"/>
      <c r="U56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56" s="6"/>
      <c r="W56" s="115"/>
      <c r="X56" s="115"/>
      <c r="Y56" s="200"/>
    </row>
    <row r="57" spans="1:25" ht="23.65" customHeight="1" x14ac:dyDescent="0.25">
      <c r="A57" s="96" t="s">
        <v>20</v>
      </c>
      <c r="B57" s="95" t="str">
        <f>IF(Tableau1[[#This Row],[NBR]]&lt;&gt;"",Tableau1[[#This Row],[NBR]],"")</f>
        <v/>
      </c>
      <c r="C57" s="95">
        <f>IF(Tableau1[[#This Row],[GJU]]&lt;&gt;"",Tableau1[[#This Row],[GJU]],"")</f>
        <v>1</v>
      </c>
      <c r="D57" s="22" t="str">
        <f>IF(Tableau1[[#This Row],[WMA]]&lt;&gt;"",Tableau1[[#This Row],[WMA]],"")</f>
        <v/>
      </c>
      <c r="E57" s="96" t="str">
        <f>IF(Tableau1[[#This Row],[ACD]]&lt;&gt;"",Tableau1[[#This Row],[ACD]],"")</f>
        <v/>
      </c>
      <c r="F57" s="96" t="str">
        <f>IF(Tableau1[[#This Row],[KAB]]&lt;&gt;"",Tableau1[[#This Row],[KAB]],"")</f>
        <v/>
      </c>
      <c r="G57" s="106" t="s">
        <v>28</v>
      </c>
      <c r="H57" s="14" t="s">
        <v>13</v>
      </c>
      <c r="I57" s="11">
        <v>0</v>
      </c>
      <c r="J57" s="116">
        <v>42709</v>
      </c>
      <c r="K57" s="43">
        <f>IF(Tableau2[[#This Row],[Dates de fin de Commande]]="","",Tableau2[[#This Row],[Dates de fin de Commande]])</f>
        <v>43616</v>
      </c>
      <c r="L57" s="43"/>
      <c r="M57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57" s="158" t="s">
        <v>66</v>
      </c>
      <c r="O57" s="158"/>
      <c r="P57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42921</v>
      </c>
      <c r="Q57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57" s="6"/>
      <c r="S57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57" s="16"/>
      <c r="U57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57" s="7"/>
      <c r="W57" s="117"/>
      <c r="X57" s="117"/>
      <c r="Y57" s="201"/>
    </row>
    <row r="58" spans="1:25" ht="21.75" customHeight="1" x14ac:dyDescent="0.25">
      <c r="A58" s="96" t="s">
        <v>153</v>
      </c>
      <c r="B58" s="95" t="str">
        <f>IF(Tableau1[[#This Row],[NBR]]&lt;&gt;"",Tableau1[[#This Row],[NBR]],"")</f>
        <v/>
      </c>
      <c r="C58" s="95" t="str">
        <f>IF(Tableau1[[#This Row],[GJU]]&lt;&gt;"",Tableau1[[#This Row],[GJU]],"")</f>
        <v/>
      </c>
      <c r="D58" s="22">
        <f>IF(Tableau1[[#This Row],[WMA]]&lt;&gt;"",Tableau1[[#This Row],[WMA]],"")</f>
        <v>1</v>
      </c>
      <c r="E58" s="96" t="str">
        <f>IF(Tableau1[[#This Row],[ACD]]&lt;&gt;"",Tableau1[[#This Row],[ACD]],"")</f>
        <v/>
      </c>
      <c r="F58" s="96" t="str">
        <f>IF(Tableau1[[#This Row],[KAB]]&lt;&gt;"",Tableau1[[#This Row],[KAB]],"")</f>
        <v/>
      </c>
      <c r="G58" s="104" t="s">
        <v>28</v>
      </c>
      <c r="H58" s="14" t="s">
        <v>13</v>
      </c>
      <c r="I58" s="11">
        <v>0</v>
      </c>
      <c r="J58" s="114">
        <v>43479</v>
      </c>
      <c r="K58" s="444">
        <f>IF(Tableau2[[#This Row],[Dates de fin de Commande]]="","",Tableau2[[#This Row],[Dates de fin de Commande]])</f>
        <v>43829</v>
      </c>
      <c r="L58" s="444"/>
      <c r="M58" s="445">
        <v>1</v>
      </c>
      <c r="N58" s="446">
        <v>43559</v>
      </c>
      <c r="O58" s="446" t="s">
        <v>66</v>
      </c>
      <c r="P58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43691</v>
      </c>
      <c r="Q58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58" s="6"/>
      <c r="S58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58" s="158"/>
      <c r="U58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58" s="6"/>
      <c r="W58" s="115"/>
      <c r="X58" s="115"/>
      <c r="Y58" s="200"/>
    </row>
    <row r="59" spans="1:25" ht="16.149999999999999" hidden="1" customHeight="1" x14ac:dyDescent="0.25">
      <c r="A59" s="96" t="s">
        <v>72</v>
      </c>
      <c r="B59" s="95">
        <f>IF(Tableau1[[#This Row],[NBR]]&lt;&gt;"",Tableau1[[#This Row],[NBR]],"")</f>
        <v>1</v>
      </c>
      <c r="C59" s="95" t="str">
        <f>IF(Tableau1[[#This Row],[GJU]]&lt;&gt;"",Tableau1[[#This Row],[GJU]],"")</f>
        <v/>
      </c>
      <c r="D59" s="22" t="str">
        <f>IF(Tableau1[[#This Row],[WMA]]&lt;&gt;"",Tableau1[[#This Row],[WMA]],"")</f>
        <v/>
      </c>
      <c r="E59" s="96" t="str">
        <f>IF(Tableau1[[#This Row],[ACD]]&lt;&gt;"",Tableau1[[#This Row],[ACD]],"")</f>
        <v/>
      </c>
      <c r="F59" s="96" t="str">
        <f>IF(Tableau1[[#This Row],[KAB]]&lt;&gt;"",Tableau1[[#This Row],[KAB]],"")</f>
        <v/>
      </c>
      <c r="G59" s="106" t="s">
        <v>28</v>
      </c>
      <c r="H59" s="15" t="s">
        <v>10</v>
      </c>
      <c r="I59" s="137"/>
      <c r="J59" s="132">
        <v>43178</v>
      </c>
      <c r="K59" s="43">
        <f>IF(Tableau2[[#This Row],[Dates de fin de Commande]]="","",Tableau2[[#This Row],[Dates de fin de Commande]])</f>
        <v>43542</v>
      </c>
      <c r="L59" s="43"/>
      <c r="M59" s="120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2</v>
      </c>
      <c r="N59" s="121"/>
      <c r="O59" s="121"/>
      <c r="P59" s="121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43390</v>
      </c>
      <c r="Q59" s="120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59" s="120"/>
      <c r="S59" s="120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59" s="133"/>
      <c r="U59" s="120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59" s="134"/>
      <c r="W59" s="135"/>
      <c r="X59" s="135"/>
      <c r="Y59" s="202"/>
    </row>
    <row r="60" spans="1:25" ht="20.65" hidden="1" customHeight="1" x14ac:dyDescent="0.25">
      <c r="A60" s="96" t="s">
        <v>53</v>
      </c>
      <c r="B60" s="95">
        <f>IF(Tableau1[[#This Row],[NBR]]&lt;&gt;"",Tableau1[[#This Row],[NBR]],"")</f>
        <v>1</v>
      </c>
      <c r="C60" s="95" t="str">
        <f>IF(Tableau1[[#This Row],[GJU]]&lt;&gt;"",Tableau1[[#This Row],[GJU]],"")</f>
        <v/>
      </c>
      <c r="D60" s="22" t="str">
        <f>IF(Tableau1[[#This Row],[WMA]]&lt;&gt;"",Tableau1[[#This Row],[WMA]],"")</f>
        <v/>
      </c>
      <c r="E60" s="96" t="str">
        <f>IF(Tableau1[[#This Row],[ACD]]&lt;&gt;"",Tableau1[[#This Row],[ACD]],"")</f>
        <v/>
      </c>
      <c r="F60" s="96" t="str">
        <f>IF(Tableau1[[#This Row],[KAB]]&lt;&gt;"",Tableau1[[#This Row],[KAB]],"")</f>
        <v/>
      </c>
      <c r="G60" s="106" t="s">
        <v>28</v>
      </c>
      <c r="H60" s="15" t="s">
        <v>10</v>
      </c>
      <c r="I60" s="137"/>
      <c r="J60" s="132">
        <v>43027</v>
      </c>
      <c r="K60" s="43" t="str">
        <f>IF(Tableau2[[#This Row],[Dates de fin de Commande]]="","",Tableau2[[#This Row],[Dates de fin de Commande]])</f>
        <v/>
      </c>
      <c r="L60" s="43">
        <v>43448</v>
      </c>
      <c r="M60" s="120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2</v>
      </c>
      <c r="N60" s="121"/>
      <c r="O60" s="121"/>
      <c r="P60" s="121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43239</v>
      </c>
      <c r="Q60" s="120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60" s="120"/>
      <c r="S60" s="120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60" s="133"/>
      <c r="U60" s="120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60" s="134"/>
      <c r="W60" s="135"/>
      <c r="X60" s="135"/>
      <c r="Y60" s="202"/>
    </row>
    <row r="61" spans="1:25" ht="11.25" hidden="1" customHeight="1" x14ac:dyDescent="0.25">
      <c r="A61" s="195" t="s">
        <v>172</v>
      </c>
      <c r="B61" s="95">
        <f>IF(Tableau1[[#This Row],[NBR]]&lt;&gt;"",Tableau1[[#This Row],[NBR]],"")</f>
        <v>1</v>
      </c>
      <c r="C61" s="95" t="str">
        <f>IF(Tableau1[[#This Row],[GJU]]&lt;&gt;"",Tableau1[[#This Row],[GJU]],"")</f>
        <v/>
      </c>
      <c r="D61" s="22" t="str">
        <f>IF(Tableau1[[#This Row],[WMA]]&lt;&gt;"",Tableau1[[#This Row],[WMA]],"")</f>
        <v/>
      </c>
      <c r="E61" s="96" t="str">
        <f>IF(Tableau1[[#This Row],[ACD]]&lt;&gt;"",Tableau1[[#This Row],[ACD]],"")</f>
        <v/>
      </c>
      <c r="F61" s="96" t="str">
        <f>IF(Tableau1[[#This Row],[KAB]]&lt;&gt;"",Tableau1[[#This Row],[KAB]],"")</f>
        <v/>
      </c>
      <c r="G61" s="106"/>
      <c r="H61" s="15"/>
      <c r="I61" s="137">
        <v>1</v>
      </c>
      <c r="J61" s="132">
        <v>43122</v>
      </c>
      <c r="K61" s="43">
        <f>IF(Tableau2[[#This Row],[Dates de fin de Commande]]="","",Tableau2[[#This Row],[Dates de fin de Commande]])</f>
        <v>43532</v>
      </c>
      <c r="L61" s="43"/>
      <c r="M61" s="120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61" s="121"/>
      <c r="O61" s="121"/>
      <c r="P61" s="121" t="str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/>
      </c>
      <c r="Q61" s="120" t="e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#VALUE!</v>
      </c>
      <c r="R61" s="120"/>
      <c r="S61" s="120" t="e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#VALUE!</v>
      </c>
      <c r="T61" s="133"/>
      <c r="U61" s="120" t="e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#VALUE!</v>
      </c>
      <c r="V61" s="134"/>
      <c r="W61" s="135"/>
      <c r="X61" s="135"/>
      <c r="Y61" s="202"/>
    </row>
    <row r="62" spans="1:25" ht="11.25" customHeight="1" x14ac:dyDescent="0.25">
      <c r="A62" s="189" t="s">
        <v>291</v>
      </c>
      <c r="B62" s="95">
        <f>IF(Tableau1[[#This Row],[NBR]]&lt;&gt;"",Tableau1[[#This Row],[NBR]],"")</f>
        <v>1</v>
      </c>
      <c r="C62" s="95" t="str">
        <f>IF(Tableau1[[#This Row],[GJU]]&lt;&gt;"",Tableau1[[#This Row],[GJU]],"")</f>
        <v/>
      </c>
      <c r="D62" s="22" t="str">
        <f>IF(Tableau1[[#This Row],[WMA]]&lt;&gt;"",Tableau1[[#This Row],[WMA]],"")</f>
        <v/>
      </c>
      <c r="E62" s="96" t="str">
        <f>IF(Tableau1[[#This Row],[ACD]]&lt;&gt;"",Tableau1[[#This Row],[ACD]],"")</f>
        <v/>
      </c>
      <c r="F62" s="96" t="str">
        <f>IF(Tableau1[[#This Row],[KAB]]&lt;&gt;"",Tableau1[[#This Row],[KAB]],"")</f>
        <v/>
      </c>
      <c r="G62" s="106" t="s">
        <v>28</v>
      </c>
      <c r="H62" s="14" t="s">
        <v>292</v>
      </c>
      <c r="I62" s="11">
        <v>1</v>
      </c>
      <c r="J62" s="132">
        <v>43556</v>
      </c>
      <c r="K62" s="155">
        <v>43567</v>
      </c>
      <c r="L62" s="155">
        <v>43567</v>
      </c>
      <c r="M62" s="363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62" s="364"/>
      <c r="O62" s="364"/>
      <c r="P62" s="364"/>
      <c r="Q62" s="363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62" s="363"/>
      <c r="S62" s="120" t="e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#VALUE!</v>
      </c>
      <c r="T62" s="133"/>
      <c r="U62" s="120" t="e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#VALUE!</v>
      </c>
      <c r="V62" s="134"/>
      <c r="W62" s="135"/>
      <c r="X62" s="135"/>
      <c r="Y62" s="200"/>
    </row>
    <row r="63" spans="1:25" x14ac:dyDescent="0.25">
      <c r="A63" s="96" t="s">
        <v>19</v>
      </c>
      <c r="B63" s="95" t="str">
        <f>IF(Tableau1[[#This Row],[NBR]]&lt;&gt;"",Tableau1[[#This Row],[NBR]],"")</f>
        <v/>
      </c>
      <c r="C63" s="95" t="str">
        <f>IF(Tableau1[[#This Row],[GJU]]&lt;&gt;"",Tableau1[[#This Row],[GJU]],"")</f>
        <v/>
      </c>
      <c r="D63" s="22">
        <f>IF(Tableau1[[#This Row],[WMA]]&lt;&gt;"",Tableau1[[#This Row],[WMA]],"")</f>
        <v>1</v>
      </c>
      <c r="E63" s="96" t="str">
        <f>IF(Tableau1[[#This Row],[ACD]]&lt;&gt;"",Tableau1[[#This Row],[ACD]],"")</f>
        <v/>
      </c>
      <c r="F63" s="96" t="str">
        <f>IF(Tableau1[[#This Row],[KAB]]&lt;&gt;"",Tableau1[[#This Row],[KAB]],"")</f>
        <v/>
      </c>
      <c r="G63" s="104" t="s">
        <v>28</v>
      </c>
      <c r="H63" s="14" t="s">
        <v>13</v>
      </c>
      <c r="I63" s="11">
        <v>0</v>
      </c>
      <c r="J63" s="114">
        <v>43073</v>
      </c>
      <c r="K63" s="43">
        <f>IF(Tableau2[[#This Row],[Dates de fin de Commande]]="","",Tableau2[[#This Row],[Dates de fin de Commande]])</f>
        <v>43677</v>
      </c>
      <c r="L63" s="43">
        <v>43555</v>
      </c>
      <c r="M63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63" s="158" t="s">
        <v>66</v>
      </c>
      <c r="O63" s="158"/>
      <c r="P63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43285</v>
      </c>
      <c r="Q63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63" s="6"/>
      <c r="S63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63" s="160" t="s">
        <v>66</v>
      </c>
      <c r="U63" s="9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63" s="9" t="s">
        <v>66</v>
      </c>
      <c r="W63" s="139">
        <v>0</v>
      </c>
      <c r="X63" s="139"/>
      <c r="Y63" s="277"/>
    </row>
    <row r="64" spans="1:25" x14ac:dyDescent="0.25">
      <c r="A64" s="96" t="s">
        <v>104</v>
      </c>
      <c r="B64" s="95" t="str">
        <f>IF(Tableau1[[#This Row],[NBR]]&lt;&gt;"",Tableau1[[#This Row],[NBR]],"")</f>
        <v/>
      </c>
      <c r="C64" s="95">
        <f>IF(Tableau1[[#This Row],[GJU]]&lt;&gt;"",Tableau1[[#This Row],[GJU]],"")</f>
        <v>1</v>
      </c>
      <c r="D64" s="22" t="str">
        <f>IF(Tableau1[[#This Row],[WMA]]&lt;&gt;"",Tableau1[[#This Row],[WMA]],"")</f>
        <v/>
      </c>
      <c r="E64" s="96" t="str">
        <f>IF(Tableau1[[#This Row],[ACD]]&lt;&gt;"",Tableau1[[#This Row],[ACD]],"")</f>
        <v/>
      </c>
      <c r="F64" s="96" t="str">
        <f>IF(Tableau1[[#This Row],[KAB]]&lt;&gt;"",Tableau1[[#This Row],[KAB]],"")</f>
        <v/>
      </c>
      <c r="G64" s="104" t="s">
        <v>28</v>
      </c>
      <c r="H64" s="14" t="s">
        <v>13</v>
      </c>
      <c r="I64" s="11">
        <v>0</v>
      </c>
      <c r="J64" s="114">
        <v>43423</v>
      </c>
      <c r="K64" s="43">
        <f>IF(Tableau2[[#This Row],[Dates de fin de Commande]]="","",Tableau2[[#This Row],[Dates de fin de Commande]])</f>
        <v>43555</v>
      </c>
      <c r="L64" s="43"/>
      <c r="M64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64" s="158" t="s">
        <v>66</v>
      </c>
      <c r="O64" s="158"/>
      <c r="P64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43635</v>
      </c>
      <c r="Q64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64" s="6"/>
      <c r="S64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64" s="158"/>
      <c r="U64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64" s="6"/>
      <c r="W64" s="115"/>
      <c r="X64" s="115"/>
      <c r="Y64" s="203"/>
    </row>
    <row r="65" spans="1:25" hidden="1" x14ac:dyDescent="0.25">
      <c r="A65" s="96" t="s">
        <v>68</v>
      </c>
      <c r="B65" s="95" t="str">
        <f>IF(Tableau1[[#This Row],[NBR]]&lt;&gt;"",Tableau1[[#This Row],[NBR]],"")</f>
        <v/>
      </c>
      <c r="C65" s="95" t="str">
        <f>IF(Tableau1[[#This Row],[GJU]]&lt;&gt;"",Tableau1[[#This Row],[GJU]],"")</f>
        <v/>
      </c>
      <c r="D65" s="22">
        <f>IF(Tableau1[[#This Row],[WMA]]&lt;&gt;"",Tableau1[[#This Row],[WMA]],"")</f>
        <v>1</v>
      </c>
      <c r="E65" s="96" t="str">
        <f>IF(Tableau1[[#This Row],[ACD]]&lt;&gt;"",Tableau1[[#This Row],[ACD]],"")</f>
        <v/>
      </c>
      <c r="F65" s="96" t="str">
        <f>IF(Tableau1[[#This Row],[KAB]]&lt;&gt;"",Tableau1[[#This Row],[KAB]],"")</f>
        <v/>
      </c>
      <c r="G65" s="104" t="s">
        <v>28</v>
      </c>
      <c r="H65" s="14" t="s">
        <v>13</v>
      </c>
      <c r="I65" s="11">
        <v>0</v>
      </c>
      <c r="J65" s="114">
        <v>43136</v>
      </c>
      <c r="K65" s="43" t="str">
        <f>IF(Tableau2[[#This Row],[Dates de fin de Commande]]="","",Tableau2[[#This Row],[Dates de fin de Commande]])</f>
        <v/>
      </c>
      <c r="L65" s="43">
        <v>43505</v>
      </c>
      <c r="M65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65" s="158" t="s">
        <v>66</v>
      </c>
      <c r="O65" s="158"/>
      <c r="P65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43348</v>
      </c>
      <c r="Q65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65" s="6"/>
      <c r="S65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65" s="158"/>
      <c r="U65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65" s="6"/>
      <c r="W65" s="115"/>
      <c r="X65" s="115">
        <v>0</v>
      </c>
      <c r="Y65" s="200" t="s">
        <v>214</v>
      </c>
    </row>
    <row r="66" spans="1:25" x14ac:dyDescent="0.25">
      <c r="A66" s="96" t="s">
        <v>47</v>
      </c>
      <c r="B66" s="95" t="str">
        <f>IF(Tableau1[[#This Row],[NBR]]&lt;&gt;"",Tableau1[[#This Row],[NBR]],"")</f>
        <v/>
      </c>
      <c r="C66" s="95">
        <f>IF(Tableau1[[#This Row],[GJU]]&lt;&gt;"",Tableau1[[#This Row],[GJU]],"")</f>
        <v>1</v>
      </c>
      <c r="D66" s="22" t="str">
        <f>IF(Tableau1[[#This Row],[WMA]]&lt;&gt;"",Tableau1[[#This Row],[WMA]],"")</f>
        <v/>
      </c>
      <c r="E66" s="96" t="str">
        <f>IF(Tableau1[[#This Row],[ACD]]&lt;&gt;"",Tableau1[[#This Row],[ACD]],"")</f>
        <v/>
      </c>
      <c r="F66" s="96" t="str">
        <f>IF(Tableau1[[#This Row],[KAB]]&lt;&gt;"",Tableau1[[#This Row],[KAB]],"")</f>
        <v/>
      </c>
      <c r="G66" s="106" t="s">
        <v>28</v>
      </c>
      <c r="H66" s="14" t="s">
        <v>13</v>
      </c>
      <c r="I66" s="11">
        <v>0</v>
      </c>
      <c r="J66" s="116">
        <v>42821</v>
      </c>
      <c r="K66" s="43">
        <f>IF(Tableau2[[#This Row],[Dates de fin de Commande]]="","",Tableau2[[#This Row],[Dates de fin de Commande]])</f>
        <v>43555</v>
      </c>
      <c r="L66" s="43"/>
      <c r="M66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66" s="158" t="s">
        <v>66</v>
      </c>
      <c r="O66" s="158"/>
      <c r="P66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43033</v>
      </c>
      <c r="Q66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66" s="6"/>
      <c r="S66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66" s="16" t="s">
        <v>66</v>
      </c>
      <c r="U66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66" s="7" t="s">
        <v>66</v>
      </c>
      <c r="W66" s="117"/>
      <c r="X66" s="117"/>
      <c r="Y66" s="201" t="s">
        <v>130</v>
      </c>
    </row>
    <row r="67" spans="1:25" x14ac:dyDescent="0.25">
      <c r="A67" s="96" t="s">
        <v>75</v>
      </c>
      <c r="B67" s="95" t="str">
        <f>IF(Tableau1[[#This Row],[NBR]]&lt;&gt;"",Tableau1[[#This Row],[NBR]],"")</f>
        <v/>
      </c>
      <c r="C67" s="95">
        <f>IF(Tableau1[[#This Row],[GJU]]&lt;&gt;"",Tableau1[[#This Row],[GJU]],"")</f>
        <v>1</v>
      </c>
      <c r="D67" s="22" t="str">
        <f>IF(Tableau1[[#This Row],[WMA]]&lt;&gt;"",Tableau1[[#This Row],[WMA]],"")</f>
        <v/>
      </c>
      <c r="E67" s="96" t="str">
        <f>IF(Tableau1[[#This Row],[ACD]]&lt;&gt;"",Tableau1[[#This Row],[ACD]],"")</f>
        <v/>
      </c>
      <c r="F67" s="96" t="str">
        <f>IF(Tableau1[[#This Row],[KAB]]&lt;&gt;"",Tableau1[[#This Row],[KAB]],"")</f>
        <v/>
      </c>
      <c r="G67" s="104" t="s">
        <v>28</v>
      </c>
      <c r="H67" s="14" t="s">
        <v>13</v>
      </c>
      <c r="I67" s="11">
        <v>0</v>
      </c>
      <c r="J67" s="114">
        <v>43206</v>
      </c>
      <c r="K67" s="43">
        <f>IF(Tableau2[[#This Row],[Dates de fin de Commande]]="","",Tableau2[[#This Row],[Dates de fin de Commande]])</f>
        <v>43738</v>
      </c>
      <c r="L67" s="43">
        <v>43552</v>
      </c>
      <c r="M67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67" s="158" t="s">
        <v>66</v>
      </c>
      <c r="O67" s="158"/>
      <c r="P67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43418</v>
      </c>
      <c r="Q67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67" s="6"/>
      <c r="S67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67" s="158" t="s">
        <v>66</v>
      </c>
      <c r="U67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67" s="6" t="s">
        <v>66</v>
      </c>
      <c r="W67" s="115"/>
      <c r="X67" s="115"/>
      <c r="Y67" s="200"/>
    </row>
    <row r="68" spans="1:25" x14ac:dyDescent="0.25">
      <c r="A68" s="96" t="s">
        <v>18</v>
      </c>
      <c r="B68" s="95" t="str">
        <f>IF(Tableau1[[#This Row],[NBR]]&lt;&gt;"",Tableau1[[#This Row],[NBR]],"")</f>
        <v/>
      </c>
      <c r="C68" s="95" t="str">
        <f>IF(Tableau1[[#This Row],[GJU]]&lt;&gt;"",Tableau1[[#This Row],[GJU]],"")</f>
        <v/>
      </c>
      <c r="D68" s="22" t="str">
        <f>IF(Tableau1[[#This Row],[WMA]]&lt;&gt;"",Tableau1[[#This Row],[WMA]],"")</f>
        <v/>
      </c>
      <c r="E68" s="96">
        <f>IF(Tableau1[[#This Row],[ACD]]&lt;&gt;"",Tableau1[[#This Row],[ACD]],"")</f>
        <v>1</v>
      </c>
      <c r="F68" s="96" t="str">
        <f>IF(Tableau1[[#This Row],[KAB]]&lt;&gt;"",Tableau1[[#This Row],[KAB]],"")</f>
        <v/>
      </c>
      <c r="G68" s="104" t="s">
        <v>28</v>
      </c>
      <c r="H68" s="14" t="s">
        <v>13</v>
      </c>
      <c r="I68" s="11">
        <v>0</v>
      </c>
      <c r="J68" s="114">
        <v>43115</v>
      </c>
      <c r="K68" s="43">
        <f>IF(Tableau2[[#This Row],[Dates de fin de Commande]]="","",Tableau2[[#This Row],[Dates de fin de Commande]])</f>
        <v>43646</v>
      </c>
      <c r="L68" s="43">
        <v>43524</v>
      </c>
      <c r="M68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68" s="158" t="s">
        <v>66</v>
      </c>
      <c r="O68" s="158"/>
      <c r="P68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43327</v>
      </c>
      <c r="Q68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68" s="6"/>
      <c r="S68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68" s="160" t="s">
        <v>66</v>
      </c>
      <c r="U68" s="9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68" s="9" t="s">
        <v>66</v>
      </c>
      <c r="W68" s="139">
        <v>0</v>
      </c>
      <c r="X68" s="139"/>
      <c r="Y68" s="203"/>
    </row>
    <row r="69" spans="1:25" x14ac:dyDescent="0.25">
      <c r="A69" s="96" t="s">
        <v>86</v>
      </c>
      <c r="B69" s="95" t="str">
        <f>IF(Tableau1[[#This Row],[NBR]]&lt;&gt;"",Tableau1[[#This Row],[NBR]],"")</f>
        <v/>
      </c>
      <c r="C69" s="95" t="str">
        <f>IF(Tableau1[[#This Row],[GJU]]&lt;&gt;"",Tableau1[[#This Row],[GJU]],"")</f>
        <v/>
      </c>
      <c r="D69" s="22">
        <f>IF(Tableau1[[#This Row],[WMA]]&lt;&gt;"",Tableau1[[#This Row],[WMA]],"")</f>
        <v>1</v>
      </c>
      <c r="E69" s="96" t="str">
        <f>IF(Tableau1[[#This Row],[ACD]]&lt;&gt;"",Tableau1[[#This Row],[ACD]],"")</f>
        <v/>
      </c>
      <c r="F69" s="96" t="str">
        <f>IF(Tableau1[[#This Row],[KAB]]&lt;&gt;"",Tableau1[[#This Row],[KAB]],"")</f>
        <v/>
      </c>
      <c r="G69" s="104" t="s">
        <v>28</v>
      </c>
      <c r="H69" s="14" t="s">
        <v>13</v>
      </c>
      <c r="I69" s="11">
        <v>0</v>
      </c>
      <c r="J69" s="114">
        <v>43290</v>
      </c>
      <c r="K69" s="43">
        <f>IF(Tableau2[[#This Row],[Dates de fin de Commande]]="","",Tableau2[[#This Row],[Dates de fin de Commande]])</f>
        <v>43604</v>
      </c>
      <c r="L69" s="43">
        <v>43564</v>
      </c>
      <c r="M69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69" s="158" t="s">
        <v>67</v>
      </c>
      <c r="O69" s="158"/>
      <c r="P69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43502</v>
      </c>
      <c r="Q69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69" s="6"/>
      <c r="S69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69" s="158" t="s">
        <v>66</v>
      </c>
      <c r="U69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69" s="6" t="s">
        <v>66</v>
      </c>
      <c r="W69" s="115"/>
      <c r="X69" s="115"/>
      <c r="Y69" s="200"/>
    </row>
    <row r="70" spans="1:25" x14ac:dyDescent="0.25">
      <c r="A70" s="96" t="s">
        <v>159</v>
      </c>
      <c r="B70" s="95" t="str">
        <f>IF(Tableau1[[#This Row],[NBR]]&lt;&gt;"",Tableau1[[#This Row],[NBR]],"")</f>
        <v/>
      </c>
      <c r="C70" s="95">
        <f>IF(Tableau1[[#This Row],[GJU]]&lt;&gt;"",Tableau1[[#This Row],[GJU]],"")</f>
        <v>1</v>
      </c>
      <c r="D70" s="22" t="str">
        <f>IF(Tableau1[[#This Row],[WMA]]&lt;&gt;"",Tableau1[[#This Row],[WMA]],"")</f>
        <v/>
      </c>
      <c r="E70" s="96" t="str">
        <f>IF(Tableau1[[#This Row],[ACD]]&lt;&gt;"",Tableau1[[#This Row],[ACD]],"")</f>
        <v/>
      </c>
      <c r="F70" s="96" t="str">
        <f>IF(Tableau1[[#This Row],[KAB]]&lt;&gt;"",Tableau1[[#This Row],[KAB]],"")</f>
        <v/>
      </c>
      <c r="G70" s="104" t="s">
        <v>28</v>
      </c>
      <c r="H70" s="14" t="s">
        <v>13</v>
      </c>
      <c r="I70" s="11">
        <v>0</v>
      </c>
      <c r="J70" s="114">
        <v>43486</v>
      </c>
      <c r="K70" s="444" t="str">
        <f>IF(Tableau2[[#This Row],[Dates de fin de Commande]]="","",Tableau2[[#This Row],[Dates de fin de Commande]])</f>
        <v xml:space="preserve"> </v>
      </c>
      <c r="L70" s="444">
        <v>43851</v>
      </c>
      <c r="M70" s="445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70" s="446">
        <v>43564</v>
      </c>
      <c r="O70" s="446"/>
      <c r="P70" s="446">
        <v>43696</v>
      </c>
      <c r="Q70" s="445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70" s="445"/>
      <c r="S70" s="6" t="e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#VALUE!</v>
      </c>
      <c r="T70" s="158"/>
      <c r="U70" s="6" t="e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#VALUE!</v>
      </c>
      <c r="V70" s="6"/>
      <c r="W70" s="115"/>
      <c r="X70" s="115"/>
      <c r="Y70" s="200"/>
    </row>
    <row r="71" spans="1:25" x14ac:dyDescent="0.25">
      <c r="A71" s="96" t="s">
        <v>149</v>
      </c>
      <c r="B71" s="95" t="str">
        <f>IF(Tableau1[[#This Row],[NBR]]&lt;&gt;"",Tableau1[[#This Row],[NBR]],"")</f>
        <v/>
      </c>
      <c r="C71" s="95">
        <f>IF(Tableau1[[#This Row],[GJU]]&lt;&gt;"",Tableau1[[#This Row],[GJU]],"")</f>
        <v>1</v>
      </c>
      <c r="D71" s="22" t="str">
        <f>IF(Tableau1[[#This Row],[WMA]]&lt;&gt;"",Tableau1[[#This Row],[WMA]],"")</f>
        <v/>
      </c>
      <c r="E71" s="96" t="str">
        <f>IF(Tableau1[[#This Row],[ACD]]&lt;&gt;"",Tableau1[[#This Row],[ACD]],"")</f>
        <v/>
      </c>
      <c r="F71" s="96" t="str">
        <f>IF(Tableau1[[#This Row],[KAB]]&lt;&gt;"",Tableau1[[#This Row],[KAB]],"")</f>
        <v/>
      </c>
      <c r="G71" s="104" t="s">
        <v>28</v>
      </c>
      <c r="H71" s="14" t="s">
        <v>13</v>
      </c>
      <c r="I71" s="11">
        <v>0</v>
      </c>
      <c r="J71" s="114">
        <v>43467</v>
      </c>
      <c r="K71" s="444" t="str">
        <f>IF(Tableau2[[#This Row],[Dates de fin de Commande]]="","",Tableau2[[#This Row],[Dates de fin de Commande]])</f>
        <v xml:space="preserve"> </v>
      </c>
      <c r="L71" s="444"/>
      <c r="M71" s="445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71" s="446">
        <v>43559</v>
      </c>
      <c r="O71" s="446" t="s">
        <v>66</v>
      </c>
      <c r="P71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43679</v>
      </c>
      <c r="Q71" s="118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71" s="118"/>
      <c r="S71" s="6" t="e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#VALUE!</v>
      </c>
      <c r="T71" s="158"/>
      <c r="U71" s="6" t="e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#VALUE!</v>
      </c>
      <c r="V71" s="6"/>
      <c r="W71" s="115"/>
      <c r="X71" s="115"/>
      <c r="Y71" s="200" t="s">
        <v>161</v>
      </c>
    </row>
    <row r="72" spans="1:25" ht="16.149999999999999" hidden="1" customHeight="1" x14ac:dyDescent="0.25">
      <c r="A72" s="96" t="s">
        <v>38</v>
      </c>
      <c r="B72" s="95">
        <f>IF(Tableau1[[#This Row],[NBR]]&lt;&gt;"",Tableau1[[#This Row],[NBR]],"")</f>
        <v>1</v>
      </c>
      <c r="C72" s="95" t="str">
        <f>IF(Tableau1[[#This Row],[GJU]]&lt;&gt;"",Tableau1[[#This Row],[GJU]],"")</f>
        <v/>
      </c>
      <c r="D72" s="22" t="str">
        <f>IF(Tableau1[[#This Row],[WMA]]&lt;&gt;"",Tableau1[[#This Row],[WMA]],"")</f>
        <v/>
      </c>
      <c r="E72" s="96" t="str">
        <f>IF(Tableau1[[#This Row],[ACD]]&lt;&gt;"",Tableau1[[#This Row],[ACD]],"")</f>
        <v/>
      </c>
      <c r="F72" s="96" t="str">
        <f>IF(Tableau1[[#This Row],[KAB]]&lt;&gt;"",Tableau1[[#This Row],[KAB]],"")</f>
        <v/>
      </c>
      <c r="G72" s="11" t="s">
        <v>28</v>
      </c>
      <c r="H72" s="14" t="s">
        <v>13</v>
      </c>
      <c r="I72" s="11">
        <v>0</v>
      </c>
      <c r="J72" s="116">
        <v>42522</v>
      </c>
      <c r="K72" s="43" t="str">
        <f>IF(Tableau2[[#This Row],[Dates de fin de Commande]]="","",Tableau2[[#This Row],[Dates de fin de Commande]])</f>
        <v/>
      </c>
      <c r="L72" s="43">
        <v>43462</v>
      </c>
      <c r="M72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72" s="158" t="s">
        <v>66</v>
      </c>
      <c r="O72" s="158"/>
      <c r="P72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42734</v>
      </c>
      <c r="Q72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72" s="6"/>
      <c r="S72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72" s="16" t="s">
        <v>66</v>
      </c>
      <c r="U72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72" s="7" t="s">
        <v>66</v>
      </c>
      <c r="W72" s="117"/>
      <c r="X72" s="117"/>
      <c r="Y72" s="202"/>
    </row>
    <row r="73" spans="1:25" ht="16.149999999999999" customHeight="1" x14ac:dyDescent="0.25">
      <c r="A73" s="96" t="s">
        <v>48</v>
      </c>
      <c r="B73" s="95">
        <f>IF(Tableau1[[#This Row],[NBR]]&lt;&gt;"",Tableau1[[#This Row],[NBR]],"")</f>
        <v>1</v>
      </c>
      <c r="C73" s="95" t="str">
        <f>IF(Tableau1[[#This Row],[GJU]]&lt;&gt;"",Tableau1[[#This Row],[GJU]],"")</f>
        <v/>
      </c>
      <c r="D73" s="22" t="str">
        <f>IF(Tableau1[[#This Row],[WMA]]&lt;&gt;"",Tableau1[[#This Row],[WMA]],"")</f>
        <v/>
      </c>
      <c r="E73" s="96" t="str">
        <f>IF(Tableau1[[#This Row],[ACD]]&lt;&gt;"",Tableau1[[#This Row],[ACD]],"")</f>
        <v/>
      </c>
      <c r="F73" s="96" t="str">
        <f>IF(Tableau1[[#This Row],[KAB]]&lt;&gt;"",Tableau1[[#This Row],[KAB]],"")</f>
        <v/>
      </c>
      <c r="G73" s="11" t="s">
        <v>28</v>
      </c>
      <c r="H73" s="14" t="s">
        <v>10</v>
      </c>
      <c r="I73" s="131"/>
      <c r="J73" s="116">
        <v>42800</v>
      </c>
      <c r="K73" s="43">
        <f>IF(Tableau2[[#This Row],[Dates de fin de Commande]]="","",Tableau2[[#This Row],[Dates de fin de Commande]])</f>
        <v>43830</v>
      </c>
      <c r="L73" s="43"/>
      <c r="M73" s="120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2</v>
      </c>
      <c r="N73" s="121"/>
      <c r="O73" s="121"/>
      <c r="P73" s="121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43012</v>
      </c>
      <c r="Q73" s="120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73" s="120"/>
      <c r="S73" s="120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73" s="123"/>
      <c r="U73" s="120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73" s="123"/>
      <c r="W73" s="124"/>
      <c r="X73" s="124"/>
      <c r="Y73" s="117"/>
    </row>
    <row r="74" spans="1:25" x14ac:dyDescent="0.25">
      <c r="A74" s="96" t="s">
        <v>73</v>
      </c>
      <c r="B74" s="95" t="str">
        <f>IF(Tableau1[[#This Row],[NBR]]&lt;&gt;"",Tableau1[[#This Row],[NBR]],"")</f>
        <v/>
      </c>
      <c r="C74" s="95">
        <f>IF(Tableau1[[#This Row],[GJU]]&lt;&gt;"",Tableau1[[#This Row],[GJU]],"")</f>
        <v>1</v>
      </c>
      <c r="D74" s="22" t="str">
        <f>IF(Tableau1[[#This Row],[WMA]]&lt;&gt;"",Tableau1[[#This Row],[WMA]],"")</f>
        <v/>
      </c>
      <c r="E74" s="96" t="str">
        <f>IF(Tableau1[[#This Row],[ACD]]&lt;&gt;"",Tableau1[[#This Row],[ACD]],"")</f>
        <v/>
      </c>
      <c r="F74" s="96" t="str">
        <f>IF(Tableau1[[#This Row],[KAB]]&lt;&gt;"",Tableau1[[#This Row],[KAB]],"")</f>
        <v/>
      </c>
      <c r="G74" s="104" t="s">
        <v>28</v>
      </c>
      <c r="H74" s="14" t="s">
        <v>13</v>
      </c>
      <c r="I74" s="11">
        <v>0</v>
      </c>
      <c r="J74" s="114">
        <v>43206</v>
      </c>
      <c r="K74" s="43">
        <f>IF(Tableau2[[#This Row],[Dates de fin de Commande]]="","",Tableau2[[#This Row],[Dates de fin de Commande]])</f>
        <v>43736</v>
      </c>
      <c r="L74" s="43">
        <v>43552</v>
      </c>
      <c r="M74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74" s="158" t="s">
        <v>66</v>
      </c>
      <c r="O74" s="158"/>
      <c r="P74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43418</v>
      </c>
      <c r="Q74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74" s="6"/>
      <c r="S74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74" s="158" t="s">
        <v>66</v>
      </c>
      <c r="U74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74" s="6" t="s">
        <v>66</v>
      </c>
      <c r="W74" s="115"/>
      <c r="X74" s="115"/>
      <c r="Y74" s="200"/>
    </row>
    <row r="75" spans="1:25" ht="16.149999999999999" hidden="1" customHeight="1" x14ac:dyDescent="0.25">
      <c r="A75" s="96" t="s">
        <v>90</v>
      </c>
      <c r="B75" s="95">
        <f>IF(Tableau1[[#This Row],[NBR]]&lt;&gt;"",Tableau1[[#This Row],[NBR]],"")</f>
        <v>1</v>
      </c>
      <c r="C75" s="95" t="str">
        <f>IF(Tableau1[[#This Row],[GJU]]&lt;&gt;"",Tableau1[[#This Row],[GJU]],"")</f>
        <v/>
      </c>
      <c r="D75" s="22" t="str">
        <f>IF(Tableau1[[#This Row],[WMA]]&lt;&gt;"",Tableau1[[#This Row],[WMA]],"")</f>
        <v/>
      </c>
      <c r="E75" s="96" t="str">
        <f>IF(Tableau1[[#This Row],[ACD]]&lt;&gt;"",Tableau1[[#This Row],[ACD]],"")</f>
        <v/>
      </c>
      <c r="F75" s="96" t="str">
        <f>IF(Tableau1[[#This Row],[KAB]]&lt;&gt;"",Tableau1[[#This Row],[KAB]],"")</f>
        <v/>
      </c>
      <c r="G75" s="5" t="s">
        <v>28</v>
      </c>
      <c r="H75" s="15" t="s">
        <v>13</v>
      </c>
      <c r="I75" s="5">
        <v>0</v>
      </c>
      <c r="J75" s="114">
        <v>43282</v>
      </c>
      <c r="K75" s="43">
        <f>IF(Tableau2[[#This Row],[Dates de fin de Commande]]="","",Tableau2[[#This Row],[Dates de fin de Commande]])</f>
        <v>43616</v>
      </c>
      <c r="L75" s="43">
        <v>43472</v>
      </c>
      <c r="M75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75" s="158" t="s">
        <v>67</v>
      </c>
      <c r="O75" s="158"/>
      <c r="P75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43494</v>
      </c>
      <c r="Q75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75" s="6"/>
      <c r="S75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75" s="158"/>
      <c r="U75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75" s="6"/>
      <c r="W75" s="115">
        <v>0</v>
      </c>
      <c r="X75" s="115"/>
      <c r="Y75" s="139" t="s">
        <v>213</v>
      </c>
    </row>
    <row r="76" spans="1:25" ht="16.149999999999999" customHeight="1" x14ac:dyDescent="0.25">
      <c r="A76" s="96" t="s">
        <v>156</v>
      </c>
      <c r="B76" s="95" t="str">
        <f>IF(Tableau1[[#This Row],[NBR]]&lt;&gt;"",Tableau1[[#This Row],[NBR]],"")</f>
        <v/>
      </c>
      <c r="C76" s="95">
        <f>IF(Tableau1[[#This Row],[GJU]]&lt;&gt;"",Tableau1[[#This Row],[GJU]],"")</f>
        <v>1</v>
      </c>
      <c r="D76" s="22" t="str">
        <f>IF(Tableau1[[#This Row],[WMA]]&lt;&gt;"",Tableau1[[#This Row],[WMA]],"")</f>
        <v/>
      </c>
      <c r="E76" s="96" t="str">
        <f>IF(Tableau1[[#This Row],[ACD]]&lt;&gt;"",Tableau1[[#This Row],[ACD]],"")</f>
        <v/>
      </c>
      <c r="F76" s="96" t="str">
        <f>IF(Tableau1[[#This Row],[KAB]]&lt;&gt;"",Tableau1[[#This Row],[KAB]],"")</f>
        <v/>
      </c>
      <c r="G76" s="106" t="s">
        <v>28</v>
      </c>
      <c r="H76" s="14" t="s">
        <v>13</v>
      </c>
      <c r="I76" s="5">
        <v>0</v>
      </c>
      <c r="J76" s="114">
        <v>43493</v>
      </c>
      <c r="K76" s="43" t="str">
        <f>IF(Tableau2[[#This Row],[Dates de fin de Commande]]="","",Tableau2[[#This Row],[Dates de fin de Commande]])</f>
        <v xml:space="preserve"> </v>
      </c>
      <c r="L76" s="43"/>
      <c r="M76" s="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76" s="158"/>
      <c r="O76" s="158"/>
      <c r="P76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43705</v>
      </c>
      <c r="Q76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76" s="6"/>
      <c r="S76" s="6" t="e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#VALUE!</v>
      </c>
      <c r="T76" s="158"/>
      <c r="U76" s="6" t="e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#VALUE!</v>
      </c>
      <c r="V76" s="6"/>
      <c r="W76" s="115"/>
      <c r="X76" s="115"/>
      <c r="Y76" s="139" t="s">
        <v>163</v>
      </c>
    </row>
    <row r="77" spans="1:25" x14ac:dyDescent="0.25">
      <c r="A77" s="96" t="s">
        <v>69</v>
      </c>
      <c r="B77" s="95" t="str">
        <f>IF(Tableau1[[#This Row],[NBR]]&lt;&gt;"",Tableau1[[#This Row],[NBR]],"")</f>
        <v/>
      </c>
      <c r="C77" s="95">
        <f>IF(Tableau1[[#This Row],[GJU]]&lt;&gt;"",Tableau1[[#This Row],[GJU]],"")</f>
        <v>1</v>
      </c>
      <c r="D77" s="22" t="str">
        <f>IF(Tableau1[[#This Row],[WMA]]&lt;&gt;"",Tableau1[[#This Row],[WMA]],"")</f>
        <v/>
      </c>
      <c r="E77" s="96" t="str">
        <f>IF(Tableau1[[#This Row],[ACD]]&lt;&gt;"",Tableau1[[#This Row],[ACD]],"")</f>
        <v/>
      </c>
      <c r="F77" s="96" t="str">
        <f>IF(Tableau1[[#This Row],[KAB]]&lt;&gt;"",Tableau1[[#This Row],[KAB]],"")</f>
        <v/>
      </c>
      <c r="G77" s="106" t="s">
        <v>28</v>
      </c>
      <c r="H77" s="14" t="s">
        <v>13</v>
      </c>
      <c r="I77" s="11">
        <v>0</v>
      </c>
      <c r="J77" s="116">
        <v>43052</v>
      </c>
      <c r="K77" s="43">
        <f>IF(Tableau2[[#This Row],[Dates de fin de Commande]]="","",Tableau2[[#This Row],[Dates de fin de Commande]])</f>
        <v>43646</v>
      </c>
      <c r="L77" s="43"/>
      <c r="M77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77" s="158" t="s">
        <v>66</v>
      </c>
      <c r="O77" s="158"/>
      <c r="P77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43264</v>
      </c>
      <c r="Q77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77" s="6"/>
      <c r="S77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77" s="16">
        <v>43543</v>
      </c>
      <c r="U77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77" s="16">
        <v>43558</v>
      </c>
      <c r="W77" s="117"/>
      <c r="X77" s="117"/>
      <c r="Y77" s="202"/>
    </row>
    <row r="78" spans="1:25" x14ac:dyDescent="0.25">
      <c r="A78" s="96" t="s">
        <v>43</v>
      </c>
      <c r="B78" s="95" t="str">
        <f>IF(Tableau1[[#This Row],[NBR]]&lt;&gt;"",Tableau1[[#This Row],[NBR]],"")</f>
        <v/>
      </c>
      <c r="C78" s="95">
        <f>IF(Tableau1[[#This Row],[GJU]]&lt;&gt;"",Tableau1[[#This Row],[GJU]],"")</f>
        <v>1</v>
      </c>
      <c r="D78" s="22" t="str">
        <f>IF(Tableau1[[#This Row],[WMA]]&lt;&gt;"",Tableau1[[#This Row],[WMA]],"")</f>
        <v/>
      </c>
      <c r="E78" s="96" t="str">
        <f>IF(Tableau1[[#This Row],[ACD]]&lt;&gt;"",Tableau1[[#This Row],[ACD]],"")</f>
        <v/>
      </c>
      <c r="F78" s="96" t="str">
        <f>IF(Tableau1[[#This Row],[KAB]]&lt;&gt;"",Tableau1[[#This Row],[KAB]],"")</f>
        <v/>
      </c>
      <c r="G78" s="11" t="s">
        <v>28</v>
      </c>
      <c r="H78" s="14" t="s">
        <v>13</v>
      </c>
      <c r="I78" s="11">
        <v>0</v>
      </c>
      <c r="J78" s="116">
        <v>42772</v>
      </c>
      <c r="K78" s="43">
        <f>IF(Tableau2[[#This Row],[Dates de fin de Commande]]="","",Tableau2[[#This Row],[Dates de fin de Commande]])</f>
        <v>43769</v>
      </c>
      <c r="L78" s="43"/>
      <c r="M78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78" s="158" t="s">
        <v>66</v>
      </c>
      <c r="O78" s="158"/>
      <c r="P78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42984</v>
      </c>
      <c r="Q78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78" s="6"/>
      <c r="S78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78" s="16"/>
      <c r="U78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78" s="7"/>
      <c r="W78" s="117"/>
      <c r="X78" s="117"/>
      <c r="Y78" s="202"/>
    </row>
    <row r="79" spans="1:25" x14ac:dyDescent="0.25">
      <c r="A79" s="96" t="s">
        <v>151</v>
      </c>
      <c r="B79" s="95" t="str">
        <f>IF(Tableau1[[#This Row],[NBR]]&lt;&gt;"",Tableau1[[#This Row],[NBR]],"")</f>
        <v/>
      </c>
      <c r="C79" s="95">
        <f>IF(Tableau1[[#This Row],[GJU]]&lt;&gt;"",Tableau1[[#This Row],[GJU]],"")</f>
        <v>1</v>
      </c>
      <c r="D79" s="22" t="str">
        <f>IF(Tableau1[[#This Row],[WMA]]&lt;&gt;"",Tableau1[[#This Row],[WMA]],"")</f>
        <v/>
      </c>
      <c r="E79" s="96" t="str">
        <f>IF(Tableau1[[#This Row],[ACD]]&lt;&gt;"",Tableau1[[#This Row],[ACD]],"")</f>
        <v/>
      </c>
      <c r="F79" s="96" t="str">
        <f>IF(Tableau1[[#This Row],[KAB]]&lt;&gt;"",Tableau1[[#This Row],[KAB]],"")</f>
        <v/>
      </c>
      <c r="G79" s="106" t="s">
        <v>28</v>
      </c>
      <c r="H79" s="14" t="s">
        <v>13</v>
      </c>
      <c r="I79" s="11">
        <v>0</v>
      </c>
      <c r="J79" s="116">
        <v>43467</v>
      </c>
      <c r="K79" s="82">
        <f>IF(Tableau2[[#This Row],[Dates de fin de Commande]]="","",Tableau2[[#This Row],[Dates de fin de Commande]])</f>
        <v>43830</v>
      </c>
      <c r="L79" s="82"/>
      <c r="M79" s="118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79" s="119">
        <v>43559</v>
      </c>
      <c r="O79" s="119"/>
      <c r="P79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43679</v>
      </c>
      <c r="Q79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79" s="6"/>
      <c r="S79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79" s="16"/>
      <c r="U79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79" s="7"/>
      <c r="W79" s="117"/>
      <c r="X79" s="117"/>
      <c r="Y79" s="200"/>
    </row>
    <row r="80" spans="1:25" ht="17.649999999999999" customHeight="1" x14ac:dyDescent="0.25">
      <c r="A80" s="96" t="s">
        <v>22</v>
      </c>
      <c r="B80" s="95" t="str">
        <f>IF(Tableau1[[#This Row],[NBR]]&lt;&gt;"",Tableau1[[#This Row],[NBR]],"")</f>
        <v/>
      </c>
      <c r="C80" s="95">
        <f>IF(Tableau1[[#This Row],[GJU]]&lt;&gt;"",Tableau1[[#This Row],[GJU]],"")</f>
        <v>1</v>
      </c>
      <c r="D80" s="22" t="str">
        <f>IF(Tableau1[[#This Row],[WMA]]&lt;&gt;"",Tableau1[[#This Row],[WMA]],"")</f>
        <v/>
      </c>
      <c r="E80" s="96" t="str">
        <f>IF(Tableau1[[#This Row],[ACD]]&lt;&gt;"",Tableau1[[#This Row],[ACD]],"")</f>
        <v/>
      </c>
      <c r="F80" s="96" t="str">
        <f>IF(Tableau1[[#This Row],[KAB]]&lt;&gt;"",Tableau1[[#This Row],[KAB]],"")</f>
        <v/>
      </c>
      <c r="G80" s="104" t="s">
        <v>28</v>
      </c>
      <c r="H80" s="14" t="s">
        <v>13</v>
      </c>
      <c r="I80" s="11">
        <v>0</v>
      </c>
      <c r="J80" s="114">
        <v>43176</v>
      </c>
      <c r="K80" s="43">
        <f>IF(Tableau2[[#This Row],[Dates de fin de Commande]]="","",Tableau2[[#This Row],[Dates de fin de Commande]])</f>
        <v>43555</v>
      </c>
      <c r="L80" s="43"/>
      <c r="M80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80" s="158" t="s">
        <v>67</v>
      </c>
      <c r="O80" s="158"/>
      <c r="P80" s="121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43388</v>
      </c>
      <c r="Q80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80" s="6"/>
      <c r="S80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80" s="158" t="s">
        <v>66</v>
      </c>
      <c r="U80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80" s="6" t="s">
        <v>66</v>
      </c>
      <c r="W80" s="115"/>
      <c r="X80" s="115"/>
      <c r="Y80" s="201" t="s">
        <v>130</v>
      </c>
    </row>
    <row r="81" spans="1:25" ht="17.649999999999999" customHeight="1" x14ac:dyDescent="0.25">
      <c r="A81" s="189" t="s">
        <v>229</v>
      </c>
      <c r="B81" s="95" t="str">
        <f>IF(Tableau1[[#This Row],[NBR]]&lt;&gt;"",Tableau1[[#This Row],[NBR]],"")</f>
        <v/>
      </c>
      <c r="C81" s="95" t="str">
        <f>IF(Tableau1[[#This Row],[GJU]]&lt;&gt;"",Tableau1[[#This Row],[GJU]],"")</f>
        <v/>
      </c>
      <c r="D81" s="22" t="str">
        <f>IF(Tableau1[[#This Row],[WMA]]&lt;&gt;"",Tableau1[[#This Row],[WMA]],"")</f>
        <v/>
      </c>
      <c r="E81" s="96">
        <f>IF(Tableau1[[#This Row],[ACD]]&lt;&gt;"",Tableau1[[#This Row],[ACD]],"")</f>
        <v>1</v>
      </c>
      <c r="F81" s="96" t="str">
        <f>IF(Tableau1[[#This Row],[KAB]]&lt;&gt;"",Tableau1[[#This Row],[KAB]],"")</f>
        <v/>
      </c>
      <c r="G81" s="5" t="s">
        <v>28</v>
      </c>
      <c r="H81" s="14" t="s">
        <v>13</v>
      </c>
      <c r="I81" s="11"/>
      <c r="J81" s="114">
        <v>43528</v>
      </c>
      <c r="K81" s="43" t="str">
        <f>IF(Tableau2[[#This Row],[Dates de fin de Commande]]="","",Tableau2[[#This Row],[Dates de fin de Commande]])</f>
        <v/>
      </c>
      <c r="L81" s="155">
        <v>43894</v>
      </c>
      <c r="M81" s="15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81" s="157" t="s">
        <v>67</v>
      </c>
      <c r="O81" s="157" t="s">
        <v>67</v>
      </c>
      <c r="P81" s="157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43740</v>
      </c>
      <c r="Q81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81" s="157">
        <v>43549</v>
      </c>
      <c r="S81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81" s="158"/>
      <c r="U81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81" s="6"/>
      <c r="W81" s="115"/>
      <c r="X81" s="115"/>
      <c r="Y81" s="200" t="s">
        <v>278</v>
      </c>
    </row>
    <row r="82" spans="1:25" x14ac:dyDescent="0.25">
      <c r="A82" s="96" t="s">
        <v>98</v>
      </c>
      <c r="B82" s="95" t="str">
        <f>IF(Tableau1[[#This Row],[NBR]]&lt;&gt;"",Tableau1[[#This Row],[NBR]],"")</f>
        <v/>
      </c>
      <c r="C82" s="95">
        <f>IF(Tableau1[[#This Row],[GJU]]&lt;&gt;"",Tableau1[[#This Row],[GJU]],"")</f>
        <v>1</v>
      </c>
      <c r="D82" s="22" t="str">
        <f>IF(Tableau1[[#This Row],[WMA]]&lt;&gt;"",Tableau1[[#This Row],[WMA]],"")</f>
        <v/>
      </c>
      <c r="E82" s="96" t="str">
        <f>IF(Tableau1[[#This Row],[ACD]]&lt;&gt;"",Tableau1[[#This Row],[ACD]],"")</f>
        <v/>
      </c>
      <c r="F82" s="96" t="str">
        <f>IF(Tableau1[[#This Row],[KAB]]&lt;&gt;"",Tableau1[[#This Row],[KAB]],"")</f>
        <v/>
      </c>
      <c r="G82" s="104" t="s">
        <v>28</v>
      </c>
      <c r="H82" s="14" t="s">
        <v>13</v>
      </c>
      <c r="I82" s="11">
        <v>0</v>
      </c>
      <c r="J82" s="114">
        <v>43423</v>
      </c>
      <c r="K82" s="43">
        <f>IF(Tableau2[[#This Row],[Dates de fin de Commande]]="","",Tableau2[[#This Row],[Dates de fin de Commande]])</f>
        <v>43555</v>
      </c>
      <c r="L82" s="43"/>
      <c r="M82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82" s="158" t="s">
        <v>66</v>
      </c>
      <c r="O82" s="158"/>
      <c r="P82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43635</v>
      </c>
      <c r="Q82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82" s="6"/>
      <c r="S82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82" s="158"/>
      <c r="U82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82" s="6"/>
      <c r="W82" s="115"/>
      <c r="X82" s="115"/>
      <c r="Y82" s="203"/>
    </row>
    <row r="83" spans="1:25" x14ac:dyDescent="0.25">
      <c r="A83" s="96" t="s">
        <v>25</v>
      </c>
      <c r="B83" s="95" t="str">
        <f>IF(Tableau1[[#This Row],[NBR]]&lt;&gt;"",Tableau1[[#This Row],[NBR]],"")</f>
        <v/>
      </c>
      <c r="C83" s="95" t="str">
        <f>IF(Tableau1[[#This Row],[GJU]]&lt;&gt;"",Tableau1[[#This Row],[GJU]],"")</f>
        <v/>
      </c>
      <c r="D83" s="22" t="str">
        <f>IF(Tableau1[[#This Row],[WMA]]&lt;&gt;"",Tableau1[[#This Row],[WMA]],"")</f>
        <v/>
      </c>
      <c r="E83" s="96" t="str">
        <f>IF(Tableau1[[#This Row],[ACD]]&lt;&gt;"",Tableau1[[#This Row],[ACD]],"")</f>
        <v/>
      </c>
      <c r="F83" s="96">
        <f>IF(Tableau1[[#This Row],[KAB]]&lt;&gt;"",Tableau1[[#This Row],[KAB]],"")</f>
        <v>1</v>
      </c>
      <c r="G83" s="5" t="s">
        <v>28</v>
      </c>
      <c r="H83" s="15" t="s">
        <v>13</v>
      </c>
      <c r="I83" s="5">
        <v>0</v>
      </c>
      <c r="J83" s="114">
        <v>43102</v>
      </c>
      <c r="K83" s="43">
        <f>IF(Tableau2[[#This Row],[Dates de fin de Commande]]="","",Tableau2[[#This Row],[Dates de fin de Commande]])</f>
        <v>43695</v>
      </c>
      <c r="L83" s="43">
        <v>43557</v>
      </c>
      <c r="M83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83" s="158" t="s">
        <v>67</v>
      </c>
      <c r="O83" s="158"/>
      <c r="P83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43314</v>
      </c>
      <c r="Q83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83" s="6"/>
      <c r="S83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83" s="158" t="s">
        <v>66</v>
      </c>
      <c r="U83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83" s="6" t="s">
        <v>66</v>
      </c>
      <c r="W83" s="115"/>
      <c r="X83" s="115"/>
      <c r="Y83" s="200"/>
    </row>
    <row r="84" spans="1:25" hidden="1" x14ac:dyDescent="0.25">
      <c r="A84" s="96" t="s">
        <v>102</v>
      </c>
      <c r="B84" s="95" t="str">
        <f>IF(Tableau1[[#This Row],[NBR]]&lt;&gt;"",Tableau1[[#This Row],[NBR]],"")</f>
        <v/>
      </c>
      <c r="C84" s="95" t="str">
        <f>IF(Tableau1[[#This Row],[GJU]]&lt;&gt;"",Tableau1[[#This Row],[GJU]],"")</f>
        <v/>
      </c>
      <c r="D84" s="22">
        <f>IF(Tableau1[[#This Row],[WMA]]&lt;&gt;"",Tableau1[[#This Row],[WMA]],"")</f>
        <v>1</v>
      </c>
      <c r="E84" s="96" t="str">
        <f>IF(Tableau1[[#This Row],[ACD]]&lt;&gt;"",Tableau1[[#This Row],[ACD]],"")</f>
        <v/>
      </c>
      <c r="F84" s="96" t="str">
        <f>IF(Tableau1[[#This Row],[KAB]]&lt;&gt;"",Tableau1[[#This Row],[KAB]],"")</f>
        <v/>
      </c>
      <c r="G84" s="5" t="s">
        <v>28</v>
      </c>
      <c r="H84" s="15" t="s">
        <v>13</v>
      </c>
      <c r="I84" s="5">
        <v>0</v>
      </c>
      <c r="J84" s="114">
        <v>43409</v>
      </c>
      <c r="K84" s="43" t="str">
        <f>IF(Tableau2[[#This Row],[Dates de fin de Commande]]="","",Tableau2[[#This Row],[Dates de fin de Commande]])</f>
        <v/>
      </c>
      <c r="L84" s="43">
        <v>43458</v>
      </c>
      <c r="M84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2</v>
      </c>
      <c r="N84" s="158"/>
      <c r="O84" s="158"/>
      <c r="P84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43621</v>
      </c>
      <c r="Q84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84" s="6">
        <v>0</v>
      </c>
      <c r="S84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84" s="158"/>
      <c r="U84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84" s="6"/>
      <c r="W84" s="115"/>
      <c r="X84" s="115"/>
      <c r="Y84" s="200"/>
    </row>
    <row r="85" spans="1:25" x14ac:dyDescent="0.25">
      <c r="A85" s="96" t="s">
        <v>105</v>
      </c>
      <c r="B85" s="95">
        <f>IF(Tableau1[[#This Row],[NBR]]&lt;&gt;"",Tableau1[[#This Row],[NBR]],"")</f>
        <v>1</v>
      </c>
      <c r="C85" s="95" t="str">
        <f>IF(Tableau1[[#This Row],[GJU]]&lt;&gt;"",Tableau1[[#This Row],[GJU]],"")</f>
        <v/>
      </c>
      <c r="D85" s="22" t="str">
        <f>IF(Tableau1[[#This Row],[WMA]]&lt;&gt;"",Tableau1[[#This Row],[WMA]],"")</f>
        <v/>
      </c>
      <c r="E85" s="96" t="str">
        <f>IF(Tableau1[[#This Row],[ACD]]&lt;&gt;"",Tableau1[[#This Row],[ACD]],"")</f>
        <v/>
      </c>
      <c r="F85" s="96" t="str">
        <f>IF(Tableau1[[#This Row],[KAB]]&lt;&gt;"",Tableau1[[#This Row],[KAB]],"")</f>
        <v/>
      </c>
      <c r="G85" s="106" t="s">
        <v>28</v>
      </c>
      <c r="H85" s="15" t="s">
        <v>13</v>
      </c>
      <c r="I85" s="5">
        <v>0</v>
      </c>
      <c r="J85" s="132">
        <v>43423</v>
      </c>
      <c r="K85" s="43">
        <f>IF(Tableau2[[#This Row],[Dates de fin de Commande]]="","",Tableau2[[#This Row],[Dates de fin de Commande]])</f>
        <v>43532</v>
      </c>
      <c r="L85" s="43">
        <v>43448</v>
      </c>
      <c r="M85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2</v>
      </c>
      <c r="N85" s="158"/>
      <c r="O85" s="158"/>
      <c r="P85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43635</v>
      </c>
      <c r="Q85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85" s="6"/>
      <c r="S85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85" s="160"/>
      <c r="U85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85" s="9"/>
      <c r="W85" s="140"/>
      <c r="X85" s="141">
        <v>0</v>
      </c>
      <c r="Y85" s="200"/>
    </row>
    <row r="86" spans="1:25" x14ac:dyDescent="0.25">
      <c r="A86" s="96" t="s">
        <v>150</v>
      </c>
      <c r="B86" s="95" t="str">
        <f>IF(Tableau1[[#This Row],[NBR]]&lt;&gt;"",Tableau1[[#This Row],[NBR]],"")</f>
        <v/>
      </c>
      <c r="C86" s="95">
        <f>IF(Tableau1[[#This Row],[GJU]]&lt;&gt;"",Tableau1[[#This Row],[GJU]],"")</f>
        <v>1</v>
      </c>
      <c r="D86" s="22" t="str">
        <f>IF(Tableau1[[#This Row],[WMA]]&lt;&gt;"",Tableau1[[#This Row],[WMA]],"")</f>
        <v/>
      </c>
      <c r="E86" s="96" t="str">
        <f>IF(Tableau1[[#This Row],[ACD]]&lt;&gt;"",Tableau1[[#This Row],[ACD]],"")</f>
        <v/>
      </c>
      <c r="F86" s="96" t="str">
        <f>IF(Tableau1[[#This Row],[KAB]]&lt;&gt;"",Tableau1[[#This Row],[KAB]],"")</f>
        <v/>
      </c>
      <c r="G86" s="106" t="s">
        <v>28</v>
      </c>
      <c r="H86" s="15" t="s">
        <v>13</v>
      </c>
      <c r="I86" s="5">
        <v>0</v>
      </c>
      <c r="J86" s="132">
        <v>43467</v>
      </c>
      <c r="K86" s="82">
        <f>IF(Tableau2[[#This Row],[Dates de fin de Commande]]="","",Tableau2[[#This Row],[Dates de fin de Commande]])</f>
        <v>43555</v>
      </c>
      <c r="L86" s="82"/>
      <c r="M86" s="118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86" s="119">
        <v>43559</v>
      </c>
      <c r="O86" s="119" t="s">
        <v>66</v>
      </c>
      <c r="P86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43679</v>
      </c>
      <c r="Q86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86" s="6"/>
      <c r="S86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86" s="160"/>
      <c r="U86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86" s="9"/>
      <c r="W86" s="140"/>
      <c r="X86" s="140"/>
      <c r="Y86" s="200"/>
    </row>
    <row r="87" spans="1:25" hidden="1" x14ac:dyDescent="0.25">
      <c r="A87" s="96" t="s">
        <v>70</v>
      </c>
      <c r="B87" s="95" t="str">
        <f>IF(Tableau1[[#This Row],[NBR]]&lt;&gt;"",Tableau1[[#This Row],[NBR]],"")</f>
        <v/>
      </c>
      <c r="C87" s="95" t="str">
        <f>IF(Tableau1[[#This Row],[GJU]]&lt;&gt;"",Tableau1[[#This Row],[GJU]],"")</f>
        <v/>
      </c>
      <c r="D87" s="22">
        <f>IF(Tableau1[[#This Row],[WMA]]&lt;&gt;"",Tableau1[[#This Row],[WMA]],"")</f>
        <v>1</v>
      </c>
      <c r="E87" s="96" t="str">
        <f>IF(Tableau1[[#This Row],[ACD]]&lt;&gt;"",Tableau1[[#This Row],[ACD]],"")</f>
        <v/>
      </c>
      <c r="F87" s="96" t="str">
        <f>IF(Tableau1[[#This Row],[KAB]]&lt;&gt;"",Tableau1[[#This Row],[KAB]],"")</f>
        <v/>
      </c>
      <c r="G87" s="5" t="s">
        <v>28</v>
      </c>
      <c r="H87" s="15" t="s">
        <v>13</v>
      </c>
      <c r="I87" s="5">
        <v>0</v>
      </c>
      <c r="J87" s="114">
        <v>43171</v>
      </c>
      <c r="K87" s="43">
        <f>IF(Tableau2[[#This Row],[Dates de fin de Commande]]="","",Tableau2[[#This Row],[Dates de fin de Commande]])</f>
        <v>43555</v>
      </c>
      <c r="L87" s="43">
        <v>43516</v>
      </c>
      <c r="M87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87" s="158" t="s">
        <v>66</v>
      </c>
      <c r="O87" s="158"/>
      <c r="P87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43383</v>
      </c>
      <c r="Q87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87" s="6"/>
      <c r="S87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87" s="158" t="s">
        <v>66</v>
      </c>
      <c r="U87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87" s="6" t="s">
        <v>66</v>
      </c>
      <c r="W87" s="115"/>
      <c r="X87" s="115"/>
      <c r="Y87" s="200"/>
    </row>
    <row r="88" spans="1:25" ht="13.5" hidden="1" customHeight="1" x14ac:dyDescent="0.25">
      <c r="A88" s="96" t="s">
        <v>95</v>
      </c>
      <c r="B88" s="95" t="str">
        <f>IF(Tableau1[[#This Row],[NBR]]&lt;&gt;"",Tableau1[[#This Row],[NBR]],"")</f>
        <v/>
      </c>
      <c r="C88" s="95" t="str">
        <f>IF(Tableau1[[#This Row],[GJU]]&lt;&gt;"",Tableau1[[#This Row],[GJU]],"")</f>
        <v/>
      </c>
      <c r="D88" s="22">
        <f>IF(Tableau1[[#This Row],[WMA]]&lt;&gt;"",Tableau1[[#This Row],[WMA]],"")</f>
        <v>1</v>
      </c>
      <c r="E88" s="96" t="str">
        <f>IF(Tableau1[[#This Row],[ACD]]&lt;&gt;"",Tableau1[[#This Row],[ACD]],"")</f>
        <v/>
      </c>
      <c r="F88" s="96" t="str">
        <f>IF(Tableau1[[#This Row],[KAB]]&lt;&gt;"",Tableau1[[#This Row],[KAB]],"")</f>
        <v/>
      </c>
      <c r="G88" s="5" t="s">
        <v>29</v>
      </c>
      <c r="H88" s="15" t="s">
        <v>13</v>
      </c>
      <c r="I88" s="5">
        <v>0</v>
      </c>
      <c r="J88" s="114">
        <v>43430</v>
      </c>
      <c r="K88" s="43" t="str">
        <f>IF(Tableau2[[#This Row],[Dates de fin de Commande]]="","",Tableau2[[#This Row],[Dates de fin de Commande]])</f>
        <v/>
      </c>
      <c r="L88" s="43">
        <v>43469</v>
      </c>
      <c r="M88" s="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88" s="158"/>
      <c r="O88" s="158"/>
      <c r="P88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43582</v>
      </c>
      <c r="Q88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88" s="6">
        <v>0</v>
      </c>
      <c r="S88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88" s="158"/>
      <c r="U88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88" s="6"/>
      <c r="W88" s="115"/>
      <c r="X88" s="115"/>
      <c r="Y88" s="200"/>
    </row>
    <row r="89" spans="1:25" ht="24.6" customHeight="1" x14ac:dyDescent="0.25">
      <c r="A89" s="96" t="s">
        <v>97</v>
      </c>
      <c r="B89" s="95" t="str">
        <f>IF(Tableau1[[#This Row],[NBR]]&lt;&gt;"",Tableau1[[#This Row],[NBR]],"")</f>
        <v/>
      </c>
      <c r="C89" s="95">
        <f>IF(Tableau1[[#This Row],[GJU]]&lt;&gt;"",Tableau1[[#This Row],[GJU]],"")</f>
        <v>1</v>
      </c>
      <c r="D89" s="22" t="str">
        <f>IF(Tableau1[[#This Row],[WMA]]&lt;&gt;"",Tableau1[[#This Row],[WMA]],"")</f>
        <v/>
      </c>
      <c r="E89" s="96" t="str">
        <f>IF(Tableau1[[#This Row],[ACD]]&lt;&gt;"",Tableau1[[#This Row],[ACD]],"")</f>
        <v/>
      </c>
      <c r="F89" s="96" t="str">
        <f>IF(Tableau1[[#This Row],[KAB]]&lt;&gt;"",Tableau1[[#This Row],[KAB]],"")</f>
        <v/>
      </c>
      <c r="G89" s="106" t="s">
        <v>28</v>
      </c>
      <c r="H89" s="15" t="s">
        <v>13</v>
      </c>
      <c r="I89" s="5">
        <v>0</v>
      </c>
      <c r="J89" s="132">
        <v>43375</v>
      </c>
      <c r="K89" s="43">
        <f>IF(Tableau2[[#This Row],[Dates de fin de Commande]]="","",Tableau2[[#This Row],[Dates de fin de Commande]])</f>
        <v>43555</v>
      </c>
      <c r="L89" s="43"/>
      <c r="M89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89" s="158" t="s">
        <v>66</v>
      </c>
      <c r="O89" s="158"/>
      <c r="P89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43587</v>
      </c>
      <c r="Q89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1</v>
      </c>
      <c r="R89" s="6"/>
      <c r="S89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89" s="160"/>
      <c r="U89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89" s="9"/>
      <c r="W89" s="140"/>
      <c r="X89" s="140"/>
      <c r="Y89" s="201" t="s">
        <v>130</v>
      </c>
    </row>
    <row r="90" spans="1:25" x14ac:dyDescent="0.25">
      <c r="A90" s="96" t="s">
        <v>21</v>
      </c>
      <c r="B90" s="95" t="str">
        <f>IF(Tableau1[[#This Row],[NBR]]&lt;&gt;"",Tableau1[[#This Row],[NBR]],"")</f>
        <v/>
      </c>
      <c r="C90" s="95" t="str">
        <f>IF(Tableau1[[#This Row],[GJU]]&lt;&gt;"",Tableau1[[#This Row],[GJU]],"")</f>
        <v/>
      </c>
      <c r="D90" s="22">
        <f>IF(Tableau1[[#This Row],[WMA]]&lt;&gt;"",Tableau1[[#This Row],[WMA]],"")</f>
        <v>1</v>
      </c>
      <c r="E90" s="96" t="str">
        <f>IF(Tableau1[[#This Row],[ACD]]&lt;&gt;"",Tableau1[[#This Row],[ACD]],"")</f>
        <v/>
      </c>
      <c r="F90" s="96" t="str">
        <f>IF(Tableau1[[#This Row],[KAB]]&lt;&gt;"",Tableau1[[#This Row],[KAB]],"")</f>
        <v/>
      </c>
      <c r="G90" s="104" t="s">
        <v>28</v>
      </c>
      <c r="H90" s="14" t="s">
        <v>12</v>
      </c>
      <c r="I90" s="11">
        <v>0</v>
      </c>
      <c r="J90" s="114">
        <v>42688</v>
      </c>
      <c r="K90" s="43">
        <f>IF(Tableau2[[#This Row],[Dates de fin de Commande]]="","",Tableau2[[#This Row],[Dates de fin de Commande]])</f>
        <v>43585</v>
      </c>
      <c r="L90" s="43"/>
      <c r="M90" s="120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2</v>
      </c>
      <c r="N90" s="121"/>
      <c r="O90" s="121"/>
      <c r="P90" s="121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42900</v>
      </c>
      <c r="Q90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90" s="120"/>
      <c r="S90" s="120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90" s="121"/>
      <c r="U90" s="120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90" s="120"/>
      <c r="W90" s="138"/>
      <c r="X90" s="138"/>
      <c r="Y90" s="277" t="s">
        <v>228</v>
      </c>
    </row>
    <row r="91" spans="1:25" hidden="1" x14ac:dyDescent="0.25">
      <c r="A91" s="96" t="s">
        <v>50</v>
      </c>
      <c r="B91" s="95">
        <f>IF(Tableau1[[#This Row],[NBR]]&lt;&gt;"",Tableau1[[#This Row],[NBR]],"")</f>
        <v>1</v>
      </c>
      <c r="C91" s="95" t="str">
        <f>IF(Tableau1[[#This Row],[GJU]]&lt;&gt;"",Tableau1[[#This Row],[GJU]],"")</f>
        <v/>
      </c>
      <c r="D91" s="22" t="str">
        <f>IF(Tableau1[[#This Row],[WMA]]&lt;&gt;"",Tableau1[[#This Row],[WMA]],"")</f>
        <v/>
      </c>
      <c r="E91" s="96" t="str">
        <f>IF(Tableau1[[#This Row],[ACD]]&lt;&gt;"",Tableau1[[#This Row],[ACD]],"")</f>
        <v/>
      </c>
      <c r="F91" s="96" t="str">
        <f>IF(Tableau1[[#This Row],[KAB]]&lt;&gt;"",Tableau1[[#This Row],[KAB]],"")</f>
        <v/>
      </c>
      <c r="G91" s="106" t="s">
        <v>28</v>
      </c>
      <c r="H91" s="15" t="s">
        <v>13</v>
      </c>
      <c r="I91" s="5">
        <v>0</v>
      </c>
      <c r="J91" s="132">
        <v>42905</v>
      </c>
      <c r="K91" s="72" t="str">
        <f>IF(Tableau2[[#This Row],[Dates de fin de Commande]]="","",Tableau2[[#This Row],[Dates de fin de Commande]])</f>
        <v xml:space="preserve"> </v>
      </c>
      <c r="L91" s="43">
        <v>43159</v>
      </c>
      <c r="M91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91" s="158" t="s">
        <v>66</v>
      </c>
      <c r="O91" s="158"/>
      <c r="P91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43117</v>
      </c>
      <c r="Q91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91" s="6"/>
      <c r="S91" s="6" t="e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#VALUE!</v>
      </c>
      <c r="T91" s="160" t="s">
        <v>66</v>
      </c>
      <c r="U91" s="6" t="e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#VALUE!</v>
      </c>
      <c r="V91" s="9" t="s">
        <v>66</v>
      </c>
      <c r="W91" s="140"/>
      <c r="X91" s="140"/>
      <c r="Y91" s="201"/>
    </row>
    <row r="92" spans="1:25" x14ac:dyDescent="0.25">
      <c r="A92" s="96" t="s">
        <v>230</v>
      </c>
      <c r="B92" s="95" t="str">
        <f>IF(Tableau1[[#This Row],[NBR]]&lt;&gt;"",Tableau1[[#This Row],[NBR]],"")</f>
        <v/>
      </c>
      <c r="C92" s="95">
        <f>IF(Tableau1[[#This Row],[GJU]]&lt;&gt;"",Tableau1[[#This Row],[GJU]],"")</f>
        <v>1</v>
      </c>
      <c r="D92" s="22" t="str">
        <f>IF(Tableau1[[#This Row],[WMA]]&lt;&gt;"",Tableau1[[#This Row],[WMA]],"")</f>
        <v/>
      </c>
      <c r="E92" s="96" t="str">
        <f>IF(Tableau1[[#This Row],[ACD]]&lt;&gt;"",Tableau1[[#This Row],[ACD]],"")</f>
        <v/>
      </c>
      <c r="F92" s="96" t="str">
        <f>IF(Tableau1[[#This Row],[KAB]]&lt;&gt;"",Tableau1[[#This Row],[KAB]],"")</f>
        <v/>
      </c>
      <c r="G92" s="106" t="s">
        <v>28</v>
      </c>
      <c r="H92" s="15" t="s">
        <v>13</v>
      </c>
      <c r="I92" s="5">
        <v>0</v>
      </c>
      <c r="J92" s="132">
        <v>43528</v>
      </c>
      <c r="K92" s="43">
        <f>IF(Tableau2[[#This Row],[Dates de fin de Commande]]="","",Tableau2[[#This Row],[Dates de fin de Commande]])</f>
        <v>43616</v>
      </c>
      <c r="L92" s="43">
        <v>43894</v>
      </c>
      <c r="M92" s="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92" s="158"/>
      <c r="O92" s="158"/>
      <c r="P92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43740</v>
      </c>
      <c r="Q92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92" s="6"/>
      <c r="S92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92" s="160"/>
      <c r="U92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92" s="9"/>
      <c r="W92" s="140"/>
      <c r="X92" s="140"/>
      <c r="Y92" s="200" t="s">
        <v>293</v>
      </c>
    </row>
    <row r="93" spans="1:25" x14ac:dyDescent="0.25">
      <c r="A93" s="189" t="s">
        <v>252</v>
      </c>
      <c r="B93" s="95" t="str">
        <f>IF(Tableau1[[#This Row],[NBR]]&lt;&gt;"",Tableau1[[#This Row],[NBR]],"")</f>
        <v/>
      </c>
      <c r="C93" s="95" t="str">
        <f>IF(Tableau1[[#This Row],[GJU]]&lt;&gt;"",Tableau1[[#This Row],[GJU]],"")</f>
        <v/>
      </c>
      <c r="D93" s="22" t="str">
        <f>IF(Tableau1[[#This Row],[WMA]]&lt;&gt;"",Tableau1[[#This Row],[WMA]],"")</f>
        <v/>
      </c>
      <c r="E93" s="96" t="str">
        <f>IF(Tableau1[[#This Row],[ACD]]&lt;&gt;"",Tableau1[[#This Row],[ACD]],"")</f>
        <v/>
      </c>
      <c r="F93" s="96">
        <v>1</v>
      </c>
      <c r="G93" s="106" t="s">
        <v>28</v>
      </c>
      <c r="H93" s="14" t="s">
        <v>13</v>
      </c>
      <c r="I93" s="11">
        <v>0</v>
      </c>
      <c r="J93" s="132">
        <v>43536</v>
      </c>
      <c r="K93" s="155">
        <f>IF(Tableau2[[#This Row],[Dates de fin de Commande]]="","",Tableau2[[#This Row],[Dates de fin de Commande]])</f>
        <v>43588</v>
      </c>
      <c r="L93" s="155">
        <v>43902</v>
      </c>
      <c r="M93" s="15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93" s="157"/>
      <c r="O93" s="157"/>
      <c r="P93" s="157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43748</v>
      </c>
      <c r="Q93" s="15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93" s="156"/>
      <c r="S93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93" s="160"/>
      <c r="U93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93" s="9"/>
      <c r="W93" s="140"/>
      <c r="X93" s="140"/>
      <c r="Y93" s="200" t="s">
        <v>293</v>
      </c>
    </row>
    <row r="94" spans="1:25" x14ac:dyDescent="0.25">
      <c r="A94" s="96" t="s">
        <v>63</v>
      </c>
      <c r="B94" s="95" t="str">
        <f>IF(Tableau1[[#This Row],[NBR]]&lt;&gt;"",Tableau1[[#This Row],[NBR]],"")</f>
        <v/>
      </c>
      <c r="C94" s="95" t="str">
        <f>IF(Tableau1[[#This Row],[GJU]]&lt;&gt;"",Tableau1[[#This Row],[GJU]],"")</f>
        <v/>
      </c>
      <c r="D94" s="22">
        <f>IF(Tableau1[[#This Row],[WMA]]&lt;&gt;"",Tableau1[[#This Row],[WMA]],"")</f>
        <v>1</v>
      </c>
      <c r="E94" s="96" t="str">
        <f>IF(Tableau1[[#This Row],[ACD]]&lt;&gt;"",Tableau1[[#This Row],[ACD]],"")</f>
        <v/>
      </c>
      <c r="F94" s="96" t="str">
        <f>IF(Tableau1[[#This Row],[KAB]]&lt;&gt;"",Tableau1[[#This Row],[KAB]],"")</f>
        <v/>
      </c>
      <c r="G94" s="104" t="s">
        <v>28</v>
      </c>
      <c r="H94" s="14" t="s">
        <v>13</v>
      </c>
      <c r="I94" s="11">
        <v>0</v>
      </c>
      <c r="J94" s="114">
        <v>43116</v>
      </c>
      <c r="K94" s="43">
        <f>IF(Tableau2[[#This Row],[Dates de fin de Commande]]="","",Tableau2[[#This Row],[Dates de fin de Commande]])</f>
        <v>43604</v>
      </c>
      <c r="L94" s="43">
        <v>43646</v>
      </c>
      <c r="M94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94" s="158" t="s">
        <v>66</v>
      </c>
      <c r="O94" s="158"/>
      <c r="P94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43328</v>
      </c>
      <c r="Q94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94" s="6"/>
      <c r="S94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94" s="158" t="s">
        <v>66</v>
      </c>
      <c r="U94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94" s="6" t="s">
        <v>66</v>
      </c>
      <c r="W94" s="115"/>
      <c r="X94" s="115"/>
      <c r="Y94" s="200"/>
    </row>
    <row r="95" spans="1:25" x14ac:dyDescent="0.25">
      <c r="A95" s="96" t="s">
        <v>52</v>
      </c>
      <c r="B95" s="95" t="str">
        <f>IF(Tableau1[[#This Row],[NBR]]&lt;&gt;"",Tableau1[[#This Row],[NBR]],"")</f>
        <v/>
      </c>
      <c r="C95" s="95">
        <f>IF(Tableau1[[#This Row],[GJU]]&lt;&gt;"",Tableau1[[#This Row],[GJU]],"")</f>
        <v>1</v>
      </c>
      <c r="D95" s="22" t="str">
        <f>IF(Tableau1[[#This Row],[WMA]]&lt;&gt;"",Tableau1[[#This Row],[WMA]],"")</f>
        <v/>
      </c>
      <c r="E95" s="96" t="str">
        <f>IF(Tableau1[[#This Row],[ACD]]&lt;&gt;"",Tableau1[[#This Row],[ACD]],"")</f>
        <v/>
      </c>
      <c r="F95" s="96" t="str">
        <f>IF(Tableau1[[#This Row],[KAB]]&lt;&gt;"",Tableau1[[#This Row],[KAB]],"")</f>
        <v/>
      </c>
      <c r="G95" s="106" t="s">
        <v>28</v>
      </c>
      <c r="H95" s="15" t="s">
        <v>13</v>
      </c>
      <c r="I95" s="5">
        <v>0</v>
      </c>
      <c r="J95" s="132">
        <v>42739</v>
      </c>
      <c r="K95" s="43" t="str">
        <f>IF(Tableau2[[#This Row],[Dates de fin de Commande]]="","",Tableau2[[#This Row],[Dates de fin de Commande]])</f>
        <v xml:space="preserve"> </v>
      </c>
      <c r="L95" s="43">
        <v>43465</v>
      </c>
      <c r="M95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95" s="158" t="s">
        <v>66</v>
      </c>
      <c r="O95" s="158"/>
      <c r="P95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42951</v>
      </c>
      <c r="Q95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95" s="6"/>
      <c r="S95" s="6" t="e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#VALUE!</v>
      </c>
      <c r="T95" s="160" t="s">
        <v>66</v>
      </c>
      <c r="U95" s="6" t="e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#VALUE!</v>
      </c>
      <c r="V95" s="9" t="s">
        <v>66</v>
      </c>
      <c r="W95" s="140"/>
      <c r="X95" s="140"/>
      <c r="Y95" s="201" t="s">
        <v>130</v>
      </c>
    </row>
    <row r="96" spans="1:25" x14ac:dyDescent="0.25">
      <c r="A96" s="96" t="s">
        <v>165</v>
      </c>
      <c r="B96" s="95" t="str">
        <f>IF(Tableau1[[#This Row],[NBR]]&lt;&gt;"",Tableau1[[#This Row],[NBR]],"")</f>
        <v/>
      </c>
      <c r="C96" s="95" t="str">
        <f>IF(Tableau1[[#This Row],[GJU]]&lt;&gt;"",Tableau1[[#This Row],[GJU]],"")</f>
        <v/>
      </c>
      <c r="D96" s="22" t="str">
        <f>IF(Tableau1[[#This Row],[WMA]]&lt;&gt;"",Tableau1[[#This Row],[WMA]],"")</f>
        <v/>
      </c>
      <c r="E96" s="96" t="str">
        <f>IF(Tableau1[[#This Row],[ACD]]&lt;&gt;"",Tableau1[[#This Row],[ACD]],"")</f>
        <v/>
      </c>
      <c r="F96" s="96">
        <f>IF(Tableau1[[#This Row],[KAB]]&lt;&gt;"",Tableau1[[#This Row],[KAB]],"")</f>
        <v>1</v>
      </c>
      <c r="G96" s="104" t="s">
        <v>28</v>
      </c>
      <c r="H96" s="14" t="s">
        <v>13</v>
      </c>
      <c r="I96" s="11">
        <v>0</v>
      </c>
      <c r="J96" s="114">
        <v>43473</v>
      </c>
      <c r="K96" s="82">
        <f>IF(Tableau2[[#This Row],[Dates de fin de Commande]]="","",Tableau2[[#This Row],[Dates de fin de Commande]])</f>
        <v>44134</v>
      </c>
      <c r="L96" s="82"/>
      <c r="M96" s="118">
        <v>1</v>
      </c>
      <c r="N96" s="119">
        <v>43559</v>
      </c>
      <c r="O96" s="119" t="s">
        <v>66</v>
      </c>
      <c r="P96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43685</v>
      </c>
      <c r="Q96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96" s="6"/>
      <c r="S96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96" s="158"/>
      <c r="U96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96" s="6"/>
      <c r="W96" s="115"/>
      <c r="X96" s="115"/>
      <c r="Y96" s="200"/>
    </row>
    <row r="97" spans="1:25" x14ac:dyDescent="0.25">
      <c r="A97" s="96" t="s">
        <v>23</v>
      </c>
      <c r="B97" s="95" t="str">
        <f>IF(Tableau1[[#This Row],[NBR]]&lt;&gt;"",Tableau1[[#This Row],[NBR]],"")</f>
        <v/>
      </c>
      <c r="C97" s="95">
        <f>IF(Tableau1[[#This Row],[GJU]]&lt;&gt;"",Tableau1[[#This Row],[GJU]],"")</f>
        <v>1</v>
      </c>
      <c r="D97" s="22" t="str">
        <f>IF(Tableau1[[#This Row],[WMA]]&lt;&gt;"",Tableau1[[#This Row],[WMA]],"")</f>
        <v/>
      </c>
      <c r="E97" s="96" t="str">
        <f>IF(Tableau1[[#This Row],[ACD]]&lt;&gt;"",Tableau1[[#This Row],[ACD]],"")</f>
        <v/>
      </c>
      <c r="F97" s="96" t="str">
        <f>IF(Tableau1[[#This Row],[KAB]]&lt;&gt;"",Tableau1[[#This Row],[KAB]],"")</f>
        <v/>
      </c>
      <c r="G97" s="106" t="s">
        <v>28</v>
      </c>
      <c r="H97" s="15" t="s">
        <v>13</v>
      </c>
      <c r="I97" s="5">
        <v>0</v>
      </c>
      <c r="J97" s="132">
        <v>42975</v>
      </c>
      <c r="K97" s="43" t="str">
        <f>IF(Tableau2[[#This Row],[Dates de fin de Commande]]="","",Tableau2[[#This Row],[Dates de fin de Commande]])</f>
        <v xml:space="preserve"> </v>
      </c>
      <c r="L97" s="43">
        <v>43465</v>
      </c>
      <c r="M97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97" s="158" t="s">
        <v>66</v>
      </c>
      <c r="O97" s="158"/>
      <c r="P97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43187</v>
      </c>
      <c r="Q97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97" s="6"/>
      <c r="S97" s="6" t="e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#VALUE!</v>
      </c>
      <c r="T97" s="160" t="s">
        <v>66</v>
      </c>
      <c r="U97" s="6" t="e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#VALUE!</v>
      </c>
      <c r="V97" s="9" t="s">
        <v>66</v>
      </c>
      <c r="W97" s="140">
        <v>0</v>
      </c>
      <c r="X97" s="140"/>
      <c r="Y97" s="200" t="s">
        <v>215</v>
      </c>
    </row>
    <row r="98" spans="1:25" x14ac:dyDescent="0.25">
      <c r="A98" s="96" t="s">
        <v>92</v>
      </c>
      <c r="B98" s="95" t="str">
        <f>IF(Tableau1[[#This Row],[NBR]]&lt;&gt;"",Tableau1[[#This Row],[NBR]],"")</f>
        <v/>
      </c>
      <c r="C98" s="95" t="str">
        <f>IF(Tableau1[[#This Row],[GJU]]&lt;&gt;"",Tableau1[[#This Row],[GJU]],"")</f>
        <v/>
      </c>
      <c r="D98" s="22" t="str">
        <f>IF(Tableau1[[#This Row],[WMA]]&lt;&gt;"",Tableau1[[#This Row],[WMA]],"")</f>
        <v/>
      </c>
      <c r="E98" s="96" t="str">
        <f>IF(Tableau1[[#This Row],[ACD]]&lt;&gt;"",Tableau1[[#This Row],[ACD]],"")</f>
        <v/>
      </c>
      <c r="F98" s="96">
        <f>IF(Tableau1[[#This Row],[KAB]]&lt;&gt;"",Tableau1[[#This Row],[KAB]],"")</f>
        <v>1</v>
      </c>
      <c r="G98" s="106" t="s">
        <v>28</v>
      </c>
      <c r="H98" s="15" t="s">
        <v>13</v>
      </c>
      <c r="I98" s="5">
        <v>0</v>
      </c>
      <c r="J98" s="132">
        <v>43318</v>
      </c>
      <c r="K98" s="43">
        <f>IF(Tableau2[[#This Row],[Dates de fin de Commande]]="","",Tableau2[[#This Row],[Dates de fin de Commande]])</f>
        <v>43616</v>
      </c>
      <c r="L98" s="43">
        <v>43583</v>
      </c>
      <c r="M98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98" s="158" t="s">
        <v>67</v>
      </c>
      <c r="O98" s="158"/>
      <c r="P98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43530</v>
      </c>
      <c r="Q98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98" s="6"/>
      <c r="S98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98" s="160" t="s">
        <v>66</v>
      </c>
      <c r="U98" s="118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98" s="9" t="s">
        <v>66</v>
      </c>
      <c r="W98" s="140"/>
      <c r="X98" s="140"/>
      <c r="Y98" s="200"/>
    </row>
    <row r="99" spans="1:25" x14ac:dyDescent="0.25">
      <c r="A99" s="189" t="s">
        <v>41</v>
      </c>
      <c r="B99" s="95" t="str">
        <f>IF(Tableau1[[#This Row],[NBR]]&lt;&gt;"",Tableau1[[#This Row],[NBR]],"")</f>
        <v/>
      </c>
      <c r="C99" s="95">
        <f>IF(Tableau1[[#This Row],[GJU]]&lt;&gt;"",Tableau1[[#This Row],[GJU]],"")</f>
        <v>1</v>
      </c>
      <c r="D99" s="22" t="str">
        <f>IF(Tableau1[[#This Row],[WMA]]&lt;&gt;"",Tableau1[[#This Row],[WMA]],"")</f>
        <v/>
      </c>
      <c r="E99" s="96" t="str">
        <f>IF(Tableau1[[#This Row],[ACD]]&lt;&gt;"",Tableau1[[#This Row],[ACD]],"")</f>
        <v/>
      </c>
      <c r="F99" s="96" t="str">
        <f>IF(Tableau1[[#This Row],[KAB]]&lt;&gt;"",Tableau1[[#This Row],[KAB]],"")</f>
        <v/>
      </c>
      <c r="G99" s="106" t="s">
        <v>28</v>
      </c>
      <c r="H99" s="14" t="s">
        <v>13</v>
      </c>
      <c r="I99" s="11">
        <v>0</v>
      </c>
      <c r="J99" s="132">
        <v>42716</v>
      </c>
      <c r="K99" s="155">
        <f>IF(Tableau2[[#This Row],[Dates de fin de Commande]]="","",Tableau2[[#This Row],[Dates de fin de Commande]])</f>
        <v>43555</v>
      </c>
      <c r="L99" s="155"/>
      <c r="M99" s="15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99" s="157" t="s">
        <v>66</v>
      </c>
      <c r="O99" s="157"/>
      <c r="P99" s="157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42928</v>
      </c>
      <c r="Q99" s="15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99" s="156"/>
      <c r="S99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99" s="160" t="s">
        <v>66</v>
      </c>
      <c r="U99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99" s="9" t="s">
        <v>66</v>
      </c>
      <c r="W99" s="140">
        <v>0</v>
      </c>
      <c r="X99" s="140"/>
      <c r="Y99" s="201" t="s">
        <v>130</v>
      </c>
    </row>
    <row r="100" spans="1:25" ht="17.25" customHeight="1" x14ac:dyDescent="0.25">
      <c r="A100" s="96" t="s">
        <v>233</v>
      </c>
      <c r="B100" s="95" t="str">
        <f>IF(Tableau1[[#This Row],[NBR]]&lt;&gt;"",Tableau1[[#This Row],[NBR]],"")</f>
        <v/>
      </c>
      <c r="C100" s="95">
        <f>IF(Tableau1[[#This Row],[GJU]]&lt;&gt;"",Tableau1[[#This Row],[GJU]],"")</f>
        <v>1</v>
      </c>
      <c r="D100" s="22" t="str">
        <f>IF(Tableau1[[#This Row],[WMA]]&lt;&gt;"",Tableau1[[#This Row],[WMA]],"")</f>
        <v/>
      </c>
      <c r="E100" s="96" t="str">
        <f>IF(Tableau1[[#This Row],[ACD]]&lt;&gt;"",Tableau1[[#This Row],[ACD]],"")</f>
        <v/>
      </c>
      <c r="F100" s="96" t="str">
        <f>IF(Tableau1[[#This Row],[KAB]]&lt;&gt;"",Tableau1[[#This Row],[KAB]],"")</f>
        <v/>
      </c>
      <c r="G100" s="5" t="s">
        <v>28</v>
      </c>
      <c r="H100" s="15" t="s">
        <v>13</v>
      </c>
      <c r="I100" s="5">
        <v>0</v>
      </c>
      <c r="J100" s="114">
        <v>43528</v>
      </c>
      <c r="K100" s="155">
        <f>IF(Tableau2[[#This Row],[Dates de fin de Commande]]="","",Tableau2[[#This Row],[Dates de fin de Commande]])</f>
        <v>43830</v>
      </c>
      <c r="L100" s="43">
        <v>43894</v>
      </c>
      <c r="M100" s="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100" s="158" t="s">
        <v>66</v>
      </c>
      <c r="O100" s="158"/>
      <c r="P100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43740</v>
      </c>
      <c r="Q100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100" s="6"/>
      <c r="S100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100" s="158"/>
      <c r="U100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100" s="6"/>
      <c r="W100" s="115"/>
      <c r="X100" s="115"/>
      <c r="Y100" s="201" t="s">
        <v>293</v>
      </c>
    </row>
    <row r="101" spans="1:25" ht="19.149999999999999" customHeight="1" x14ac:dyDescent="0.25">
      <c r="A101" s="96" t="s">
        <v>35</v>
      </c>
      <c r="B101" s="95" t="str">
        <f>IF(Tableau1[[#This Row],[NBR]]&lt;&gt;"",Tableau1[[#This Row],[NBR]],"")</f>
        <v/>
      </c>
      <c r="C101" s="95" t="str">
        <f>IF(Tableau1[[#This Row],[GJU]]&lt;&gt;"",Tableau1[[#This Row],[GJU]],"")</f>
        <v/>
      </c>
      <c r="D101" s="22" t="str">
        <f>IF(Tableau1[[#This Row],[WMA]]&lt;&gt;"",Tableau1[[#This Row],[WMA]],"")</f>
        <v/>
      </c>
      <c r="E101" s="96" t="str">
        <f>IF(Tableau1[[#This Row],[ACD]]&lt;&gt;"",Tableau1[[#This Row],[ACD]],"")</f>
        <v/>
      </c>
      <c r="F101" s="96">
        <f>IF(Tableau1[[#This Row],[KAB]]&lt;&gt;"",Tableau1[[#This Row],[KAB]],"")</f>
        <v>1</v>
      </c>
      <c r="G101" s="5" t="s">
        <v>28</v>
      </c>
      <c r="H101" s="15" t="s">
        <v>13</v>
      </c>
      <c r="I101" s="5">
        <v>0</v>
      </c>
      <c r="J101" s="114">
        <v>42373</v>
      </c>
      <c r="K101" s="43">
        <f>IF(Tableau2[[#This Row],[Dates de fin de Commande]]="","",Tableau2[[#This Row],[Dates de fin de Commande]])</f>
        <v>43830</v>
      </c>
      <c r="L101" s="43"/>
      <c r="M101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101" s="158" t="s">
        <v>66</v>
      </c>
      <c r="O101" s="158"/>
      <c r="P101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42585</v>
      </c>
      <c r="Q101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01" s="6"/>
      <c r="S101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101" s="158" t="s">
        <v>66</v>
      </c>
      <c r="U101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101" s="6" t="s">
        <v>66</v>
      </c>
      <c r="W101" s="115"/>
      <c r="X101" s="115"/>
      <c r="Y101" s="203" t="s">
        <v>139</v>
      </c>
    </row>
    <row r="102" spans="1:25" ht="19.149999999999999" customHeight="1" x14ac:dyDescent="0.25">
      <c r="A102" s="96" t="s">
        <v>152</v>
      </c>
      <c r="B102" s="95" t="str">
        <f>IF(Tableau1[[#This Row],[NBR]]&lt;&gt;"",Tableau1[[#This Row],[NBR]],"")</f>
        <v/>
      </c>
      <c r="C102" s="95">
        <f>IF(Tableau1[[#This Row],[GJU]]&lt;&gt;"",Tableau1[[#This Row],[GJU]],"")</f>
        <v>1</v>
      </c>
      <c r="D102" s="22" t="str">
        <f>IF(Tableau1[[#This Row],[WMA]]&lt;&gt;"",Tableau1[[#This Row],[WMA]],"")</f>
        <v/>
      </c>
      <c r="E102" s="96" t="str">
        <f>IF(Tableau1[[#This Row],[ACD]]&lt;&gt;"",Tableau1[[#This Row],[ACD]],"")</f>
        <v/>
      </c>
      <c r="F102" s="96" t="str">
        <f>IF(Tableau1[[#This Row],[KAB]]&lt;&gt;"",Tableau1[[#This Row],[KAB]],"")</f>
        <v/>
      </c>
      <c r="G102" s="5" t="s">
        <v>28</v>
      </c>
      <c r="H102" s="15" t="s">
        <v>13</v>
      </c>
      <c r="I102" s="5">
        <v>0</v>
      </c>
      <c r="J102" s="114">
        <v>43467</v>
      </c>
      <c r="K102" s="82">
        <f>IF(Tableau2[[#This Row],[Dates de fin de Commande]]="","",Tableau2[[#This Row],[Dates de fin de Commande]])</f>
        <v>43830</v>
      </c>
      <c r="L102" s="82"/>
      <c r="M102" s="118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1</v>
      </c>
      <c r="N102" s="119"/>
      <c r="O102" s="119"/>
      <c r="P102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43679</v>
      </c>
      <c r="Q102" s="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102" s="6"/>
      <c r="S102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102" s="158"/>
      <c r="U102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102" s="6"/>
      <c r="W102" s="115"/>
      <c r="X102" s="115">
        <v>1</v>
      </c>
      <c r="Y102" s="200" t="s">
        <v>279</v>
      </c>
    </row>
    <row r="103" spans="1:25" ht="19.149999999999999" customHeight="1" x14ac:dyDescent="0.25">
      <c r="A103" s="96" t="s">
        <v>54</v>
      </c>
      <c r="B103" s="95" t="str">
        <f>IF(Tableau1[[#This Row],[NBR]]&lt;&gt;"",Tableau1[[#This Row],[NBR]],"")</f>
        <v/>
      </c>
      <c r="C103" s="95" t="str">
        <f>IF(Tableau1[[#This Row],[GJU]]&lt;&gt;"",Tableau1[[#This Row],[GJU]],"")</f>
        <v/>
      </c>
      <c r="D103" s="22">
        <f>IF(Tableau1[[#This Row],[WMA]]&lt;&gt;"",Tableau1[[#This Row],[WMA]],"")</f>
        <v>1</v>
      </c>
      <c r="E103" s="96" t="str">
        <f>IF(Tableau1[[#This Row],[ACD]]&lt;&gt;"",Tableau1[[#This Row],[ACD]],"")</f>
        <v/>
      </c>
      <c r="F103" s="96" t="str">
        <f>IF(Tableau1[[#This Row],[KAB]]&lt;&gt;"",Tableau1[[#This Row],[KAB]],"")</f>
        <v/>
      </c>
      <c r="G103" s="5" t="s">
        <v>28</v>
      </c>
      <c r="H103" s="15" t="s">
        <v>13</v>
      </c>
      <c r="I103" s="5">
        <v>0</v>
      </c>
      <c r="J103" s="114">
        <v>42491</v>
      </c>
      <c r="K103" s="43">
        <f>IF(Tableau2[[#This Row],[Dates de fin de Commande]]="","",Tableau2[[#This Row],[Dates de fin de Commande]])</f>
        <v>43585</v>
      </c>
      <c r="L103" s="43"/>
      <c r="M103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103" s="158" t="s">
        <v>67</v>
      </c>
      <c r="O103" s="158"/>
      <c r="P103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42703</v>
      </c>
      <c r="Q103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03" s="6"/>
      <c r="S103" s="118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103" s="119"/>
      <c r="U103" s="118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103" s="118"/>
      <c r="W103" s="115"/>
      <c r="X103" s="115"/>
      <c r="Y103" s="200"/>
    </row>
    <row r="104" spans="1:25" ht="19.149999999999999" customHeight="1" x14ac:dyDescent="0.25">
      <c r="A104" s="189" t="s">
        <v>231</v>
      </c>
      <c r="B104" s="95" t="str">
        <f>IF(Tableau1[[#This Row],[NBR]]&lt;&gt;"",Tableau1[[#This Row],[NBR]],"")</f>
        <v/>
      </c>
      <c r="C104" s="95">
        <f>IF(Tableau1[[#This Row],[GJU]]&lt;&gt;"",Tableau1[[#This Row],[GJU]],"")</f>
        <v>1</v>
      </c>
      <c r="D104" s="22" t="str">
        <f>IF(Tableau1[[#This Row],[WMA]]&lt;&gt;"",Tableau1[[#This Row],[WMA]],"")</f>
        <v/>
      </c>
      <c r="E104" s="96" t="str">
        <f>IF(Tableau1[[#This Row],[ACD]]&lt;&gt;"",Tableau1[[#This Row],[ACD]],"")</f>
        <v/>
      </c>
      <c r="F104" s="96" t="str">
        <f>IF(Tableau1[[#This Row],[KAB]]&lt;&gt;"",Tableau1[[#This Row],[KAB]],"")</f>
        <v/>
      </c>
      <c r="G104" s="5" t="s">
        <v>28</v>
      </c>
      <c r="H104" s="14" t="s">
        <v>13</v>
      </c>
      <c r="I104" s="11"/>
      <c r="J104" s="114">
        <v>43528</v>
      </c>
      <c r="K104" s="155">
        <f>IF(Tableau2[[#This Row],[Dates de fin de Commande]]="","",Tableau2[[#This Row],[Dates de fin de Commande]])</f>
        <v>43555</v>
      </c>
      <c r="L104" s="155">
        <v>43894</v>
      </c>
      <c r="M104" s="15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104" s="157"/>
      <c r="O104" s="157"/>
      <c r="P104" s="157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43740</v>
      </c>
      <c r="Q104" s="15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104" s="156"/>
      <c r="S104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104" s="158"/>
      <c r="U104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104" s="6"/>
      <c r="W104" s="115"/>
      <c r="X104" s="115"/>
      <c r="Y104" s="200"/>
    </row>
    <row r="105" spans="1:25" ht="19.149999999999999" customHeight="1" x14ac:dyDescent="0.25">
      <c r="A105" s="96" t="s">
        <v>91</v>
      </c>
      <c r="B105" s="95" t="str">
        <f>IF(Tableau1[[#This Row],[NBR]]&lt;&gt;"",Tableau1[[#This Row],[NBR]],"")</f>
        <v/>
      </c>
      <c r="C105" s="95" t="str">
        <f>IF(Tableau1[[#This Row],[GJU]]&lt;&gt;"",Tableau1[[#This Row],[GJU]],"")</f>
        <v/>
      </c>
      <c r="D105" s="22">
        <f>IF(Tableau1[[#This Row],[WMA]]&lt;&gt;"",Tableau1[[#This Row],[WMA]],"")</f>
        <v>1</v>
      </c>
      <c r="E105" s="96" t="str">
        <f>IF(Tableau1[[#This Row],[ACD]]&lt;&gt;"",Tableau1[[#This Row],[ACD]],"")</f>
        <v/>
      </c>
      <c r="F105" s="96" t="str">
        <f>IF(Tableau1[[#This Row],[KAB]]&lt;&gt;"",Tableau1[[#This Row],[KAB]],"")</f>
        <v/>
      </c>
      <c r="G105" s="104" t="s">
        <v>28</v>
      </c>
      <c r="H105" s="14" t="s">
        <v>13</v>
      </c>
      <c r="I105" s="11">
        <v>0</v>
      </c>
      <c r="J105" s="114">
        <v>43290</v>
      </c>
      <c r="K105" s="43">
        <f>IF(Tableau2[[#This Row],[Dates de fin de Commande]]="","",Tableau2[[#This Row],[Dates de fin de Commande]])</f>
        <v>43646</v>
      </c>
      <c r="L105" s="43">
        <v>43559</v>
      </c>
      <c r="M105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105" s="158" t="s">
        <v>67</v>
      </c>
      <c r="O105" s="158"/>
      <c r="P105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43502</v>
      </c>
      <c r="Q105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05" s="6"/>
      <c r="S105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105" s="158" t="s">
        <v>66</v>
      </c>
      <c r="U105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105" s="6" t="s">
        <v>66</v>
      </c>
      <c r="W105" s="203">
        <v>43559</v>
      </c>
      <c r="X105" s="115"/>
      <c r="Y105" s="200"/>
    </row>
    <row r="106" spans="1:25" ht="13.5" customHeight="1" x14ac:dyDescent="0.25">
      <c r="A106" s="96" t="s">
        <v>85</v>
      </c>
      <c r="B106" s="95" t="str">
        <f>IF(Tableau1[[#This Row],[NBR]]&lt;&gt;"",Tableau1[[#This Row],[NBR]],"")</f>
        <v/>
      </c>
      <c r="C106" s="95" t="str">
        <f>IF(Tableau1[[#This Row],[GJU]]&lt;&gt;"",Tableau1[[#This Row],[GJU]],"")</f>
        <v/>
      </c>
      <c r="D106" s="22">
        <f>IF(Tableau1[[#This Row],[WMA]]&lt;&gt;"",Tableau1[[#This Row],[WMA]],"")</f>
        <v>1</v>
      </c>
      <c r="E106" s="96" t="str">
        <f>IF(Tableau1[[#This Row],[ACD]]&lt;&gt;"",Tableau1[[#This Row],[ACD]],"")</f>
        <v/>
      </c>
      <c r="F106" s="96" t="str">
        <f>IF(Tableau1[[#This Row],[KAB]]&lt;&gt;"",Tableau1[[#This Row],[KAB]],"")</f>
        <v/>
      </c>
      <c r="G106" s="5" t="s">
        <v>29</v>
      </c>
      <c r="H106" s="15" t="s">
        <v>13</v>
      </c>
      <c r="I106" s="5">
        <v>0</v>
      </c>
      <c r="J106" s="114">
        <v>43290</v>
      </c>
      <c r="K106" s="43">
        <f>IF(Tableau2[[#This Row],[Dates de fin de Commande]]="","",Tableau2[[#This Row],[Dates de fin de Commande]])</f>
        <v>43616</v>
      </c>
      <c r="L106" s="43">
        <v>43533</v>
      </c>
      <c r="M106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106" s="158" t="s">
        <v>66</v>
      </c>
      <c r="O106" s="158"/>
      <c r="P106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43442</v>
      </c>
      <c r="Q106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06" s="6"/>
      <c r="S106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106" s="158" t="s">
        <v>66</v>
      </c>
      <c r="U106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106" s="6" t="s">
        <v>66</v>
      </c>
      <c r="W106" s="115"/>
      <c r="X106" s="115"/>
      <c r="Y106" s="200" t="s">
        <v>259</v>
      </c>
    </row>
    <row r="107" spans="1:25" ht="24.4" hidden="1" customHeight="1" x14ac:dyDescent="0.25">
      <c r="A107" s="96" t="s">
        <v>64</v>
      </c>
      <c r="B107" s="95" t="str">
        <f>IF(Tableau1[[#This Row],[NBR]]&lt;&gt;"",Tableau1[[#This Row],[NBR]],"")</f>
        <v/>
      </c>
      <c r="C107" s="95" t="str">
        <f>IF(Tableau1[[#This Row],[GJU]]&lt;&gt;"",Tableau1[[#This Row],[GJU]],"")</f>
        <v/>
      </c>
      <c r="D107" s="22">
        <f>IF(Tableau1[[#This Row],[WMA]]&lt;&gt;"",Tableau1[[#This Row],[WMA]],"")</f>
        <v>1</v>
      </c>
      <c r="E107" s="96" t="str">
        <f>IF(Tableau1[[#This Row],[ACD]]&lt;&gt;"",Tableau1[[#This Row],[ACD]],"")</f>
        <v/>
      </c>
      <c r="F107" s="96" t="str">
        <f>IF(Tableau1[[#This Row],[KAB]]&lt;&gt;"",Tableau1[[#This Row],[KAB]],"")</f>
        <v/>
      </c>
      <c r="G107" s="104" t="s">
        <v>28</v>
      </c>
      <c r="H107" s="14" t="s">
        <v>13</v>
      </c>
      <c r="I107" s="11">
        <v>0</v>
      </c>
      <c r="J107" s="114">
        <v>43150</v>
      </c>
      <c r="K107" s="43" t="str">
        <f>IF(Tableau2[[#This Row],[Dates de fin de Commande]]="","",Tableau2[[#This Row],[Dates de fin de Commande]])</f>
        <v/>
      </c>
      <c r="L107" s="43">
        <v>43504</v>
      </c>
      <c r="M107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107" s="158" t="s">
        <v>66</v>
      </c>
      <c r="O107" s="158"/>
      <c r="P107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43362</v>
      </c>
      <c r="Q107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07" s="6"/>
      <c r="S107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107" s="158" t="s">
        <v>66</v>
      </c>
      <c r="U107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107" s="6" t="s">
        <v>66</v>
      </c>
      <c r="W107" s="115"/>
      <c r="X107" s="115"/>
      <c r="Y107" s="277" t="s">
        <v>227</v>
      </c>
    </row>
    <row r="108" spans="1:25" ht="24.4" customHeight="1" x14ac:dyDescent="0.25">
      <c r="A108" s="189" t="s">
        <v>265</v>
      </c>
      <c r="B108" s="95" t="str">
        <f>IF(Tableau1[[#This Row],[NBR]]&lt;&gt;"",Tableau1[[#This Row],[NBR]],"")</f>
        <v/>
      </c>
      <c r="C108" s="95">
        <f>IF(Tableau1[[#This Row],[GJU]]&lt;&gt;"",Tableau1[[#This Row],[GJU]],"")</f>
        <v>1</v>
      </c>
      <c r="D108" s="22" t="str">
        <f>IF(Tableau1[[#This Row],[WMA]]&lt;&gt;"",Tableau1[[#This Row],[WMA]],"")</f>
        <v/>
      </c>
      <c r="E108" s="96" t="str">
        <f>IF(Tableau1[[#This Row],[ACD]]&lt;&gt;"",Tableau1[[#This Row],[ACD]],"")</f>
        <v/>
      </c>
      <c r="F108" s="96" t="str">
        <f>IF(Tableau1[[#This Row],[KAB]]&lt;&gt;"",Tableau1[[#This Row],[KAB]],"")</f>
        <v/>
      </c>
      <c r="G108" s="104" t="s">
        <v>28</v>
      </c>
      <c r="H108" s="14" t="s">
        <v>13</v>
      </c>
      <c r="I108" s="11">
        <v>1</v>
      </c>
      <c r="J108" s="114">
        <v>43556</v>
      </c>
      <c r="K108" s="155">
        <f>IF(Tableau2[[#This Row],[Dates de fin de Commande]]="","",Tableau2[[#This Row],[Dates de fin de Commande]])</f>
        <v>43616</v>
      </c>
      <c r="L108" s="155">
        <v>43830</v>
      </c>
      <c r="M108" s="156" t="str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/>
      </c>
      <c r="N108" s="157"/>
      <c r="O108" s="157"/>
      <c r="P108" s="157">
        <v>43798</v>
      </c>
      <c r="Q108" s="15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108" s="156"/>
      <c r="S108" s="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108" s="158"/>
      <c r="U108" s="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108" s="6"/>
      <c r="W108" s="115"/>
      <c r="X108" s="115"/>
      <c r="Y108" s="200" t="s">
        <v>294</v>
      </c>
    </row>
    <row r="109" spans="1:25" ht="23.65" hidden="1" customHeight="1" x14ac:dyDescent="0.25">
      <c r="A109" s="96" t="s">
        <v>88</v>
      </c>
      <c r="B109" s="95">
        <f>IF(Tableau1[[#This Row],[NBR]]&lt;&gt;"",Tableau1[[#This Row],[NBR]],"")</f>
        <v>1</v>
      </c>
      <c r="C109" s="95" t="str">
        <f>IF(Tableau1[[#This Row],[GJU]]&lt;&gt;"",Tableau1[[#This Row],[GJU]],"")</f>
        <v/>
      </c>
      <c r="D109" s="22" t="str">
        <f>IF(Tableau1[[#This Row],[WMA]]&lt;&gt;"",Tableau1[[#This Row],[WMA]],"")</f>
        <v/>
      </c>
      <c r="E109" s="96" t="str">
        <f>IF(Tableau1[[#This Row],[ACD]]&lt;&gt;"",Tableau1[[#This Row],[ACD]],"")</f>
        <v/>
      </c>
      <c r="F109" s="96" t="str">
        <f>IF(Tableau1[[#This Row],[KAB]]&lt;&gt;"",Tableau1[[#This Row],[KAB]],"")</f>
        <v/>
      </c>
      <c r="G109" s="11" t="s">
        <v>28</v>
      </c>
      <c r="H109" s="14" t="s">
        <v>13</v>
      </c>
      <c r="I109" s="11">
        <v>0</v>
      </c>
      <c r="J109" s="116">
        <v>43282</v>
      </c>
      <c r="K109" s="43">
        <f>IF(Tableau2[[#This Row],[Dates de fin de Commande]]="","",Tableau2[[#This Row],[Dates de fin de Commande]])</f>
        <v>43616</v>
      </c>
      <c r="L109" s="43">
        <v>43472</v>
      </c>
      <c r="M109" s="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109" s="158" t="s">
        <v>67</v>
      </c>
      <c r="O109" s="158"/>
      <c r="P109" s="158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43494</v>
      </c>
      <c r="Q109" s="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09" s="6"/>
      <c r="S109" s="6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0</v>
      </c>
      <c r="T109" s="16" t="s">
        <v>66</v>
      </c>
      <c r="U109" s="6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0</v>
      </c>
      <c r="V109" s="7" t="s">
        <v>66</v>
      </c>
      <c r="W109" s="117"/>
      <c r="X109" s="117"/>
      <c r="Y109" s="202"/>
    </row>
    <row r="110" spans="1:25" x14ac:dyDescent="0.25">
      <c r="A110" s="96" t="s">
        <v>77</v>
      </c>
      <c r="B110" s="95">
        <f>IF(Tableau1[[#This Row],[NBR]]&lt;&gt;"",Tableau1[[#This Row],[NBR]],"")</f>
        <v>1</v>
      </c>
      <c r="C110" s="95" t="str">
        <f>IF(Tableau1[[#This Row],[GJU]]&lt;&gt;"",Tableau1[[#This Row],[GJU]],"")</f>
        <v/>
      </c>
      <c r="D110" s="22" t="str">
        <f>IF(Tableau1[[#This Row],[WMA]]&lt;&gt;"",Tableau1[[#This Row],[WMA]],"")</f>
        <v/>
      </c>
      <c r="E110" s="96" t="str">
        <f>IF(Tableau1[[#This Row],[ACD]]&lt;&gt;"",Tableau1[[#This Row],[ACD]],"")</f>
        <v/>
      </c>
      <c r="F110" s="96" t="str">
        <f>IF(Tableau1[[#This Row],[KAB]]&lt;&gt;"",Tableau1[[#This Row],[KAB]],"")</f>
        <v/>
      </c>
      <c r="G110" s="165" t="s">
        <v>28</v>
      </c>
      <c r="H110" s="166" t="s">
        <v>13</v>
      </c>
      <c r="I110" s="174">
        <v>0</v>
      </c>
      <c r="J110" s="175">
        <v>43227</v>
      </c>
      <c r="K110" s="155">
        <f>IF(Tableau2[[#This Row],[Dates de fin de Commande]]="","",Tableau2[[#This Row],[Dates de fin de Commande]])</f>
        <v>43585</v>
      </c>
      <c r="L110" s="155"/>
      <c r="M110" s="156">
        <f ca="1">IF(Tableau3[[#This Row],[Dates de Début 
Contrat]]&lt;&gt;"",IF(OR(AND(Tableau3[[#This Row],[Statut]]="Cadre",TODAY()&lt;Tableau3[[#This Row],[Dates de Début 
Contrat]]+90),AND(Tableau3[[#This Row],[Statut]]="Non Cadre",TODAY()&lt;Tableau3[[#This Row],[Dates de Début 
Contrat]]+60)),"",IF(OR(AND(Tableau3[[#This Row],[Statut]]="Cadre",TODAY()&gt;=Tableau3[[#This Row],[Dates de Début 
Contrat]]+90,TODAY()&lt;Tableau3[[#This Row],[Dates de Début 
Contrat]]+120,Tableau3[[#This Row],[Date renouvellement PE]]=""),AND(Tableau3[[#This Row],[Statut]]="Non Cadre",TODAY()&gt;=Tableau3[[#This Row],[Dates de Début 
Contrat]]+60,TODAY()&lt;Tableau3[[#This Row],[Dates de Début 
Contrat]]+90,Tableau3[[#This Row],[Date renouvellement PE]]="")),1,IF(OR(AND(Tableau3[[#This Row],[Statut]]="Cadre",TODAY()&gt;Tableau3[[#This Row],[Dates de Début 
Contrat]]+90,Tableau3[[#This Row],[Date renouvellement PE]]&lt;&gt;""),AND(Tableau3[[#This Row],[Statut]]="Non Cadre",TODAY()&gt;Tableau3[[#This Row],[Dates de Début 
Contrat]]+60,Tableau3[[#This Row],[Date renouvellement PE]]&lt;&gt;"")),0,IF(OR(AND(Tableau3[[#This Row],[Statut]]="Cadre",TODAY()&gt;=Tableau3[[#This Row],[Dates de Début 
Contrat]]+120,Tableau3[[#This Row],[Date renouvellement PE]]=""),AND(Tableau3[[#This Row],[Statut]]="Non Cadre",TODAY()&gt;=Tableau3[[#This Row],[Dates de Début 
Contrat]]=90,Tableau3[[#This Row],[Date renouvellement PE]]="")),2,"")))))</f>
        <v>0</v>
      </c>
      <c r="N110" s="157" t="s">
        <v>66</v>
      </c>
      <c r="O110" s="157"/>
      <c r="P110" s="157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43439</v>
      </c>
      <c r="Q110" s="156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>0</v>
      </c>
      <c r="R110" s="156"/>
      <c r="S110" s="167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>1</v>
      </c>
      <c r="T110" s="168"/>
      <c r="U110" s="167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>1</v>
      </c>
      <c r="V110" s="169"/>
      <c r="W110" s="170"/>
      <c r="X110" s="170"/>
      <c r="Y110" s="205" t="s">
        <v>140</v>
      </c>
    </row>
    <row r="111" spans="1:25" ht="12.75" thickBot="1" x14ac:dyDescent="0.3">
      <c r="A111" s="190" t="s">
        <v>164</v>
      </c>
      <c r="B111" s="95">
        <f>IF(Tableau1[[#This Row],[NBR]]&lt;&gt;"",Tableau1[[#This Row],[NBR]],"")</f>
        <v>1</v>
      </c>
      <c r="C111" s="95" t="str">
        <f>IF(Tableau1[[#This Row],[GJU]]&lt;&gt;"",Tableau1[[#This Row],[GJU]],"")</f>
        <v/>
      </c>
      <c r="D111" s="22" t="str">
        <f>IF(Tableau1[[#This Row],[WMA]]&lt;&gt;"",Tableau1[[#This Row],[WMA]],"")</f>
        <v/>
      </c>
      <c r="E111" s="96" t="str">
        <f>IF(Tableau1[[#This Row],[ACD]]&lt;&gt;"",Tableau1[[#This Row],[ACD]],"")</f>
        <v/>
      </c>
      <c r="F111" s="96" t="str">
        <f>IF(Tableau1[[#This Row],[KAB]]&lt;&gt;"",Tableau1[[#This Row],[KAB]],"")</f>
        <v/>
      </c>
      <c r="G111" s="206" t="s">
        <v>28</v>
      </c>
      <c r="H111" s="207" t="s">
        <v>13</v>
      </c>
      <c r="I111" s="206">
        <v>0</v>
      </c>
      <c r="J111" s="208">
        <v>43479</v>
      </c>
      <c r="K111" s="155">
        <f>IF(Tableau2[[#This Row],[Dates de fin de Commande]]="","",Tableau2[[#This Row],[Dates de fin de Commande]])</f>
        <v>43616</v>
      </c>
      <c r="L111" s="155"/>
      <c r="M111" s="156">
        <v>1</v>
      </c>
      <c r="N111" s="157">
        <v>43559</v>
      </c>
      <c r="O111" s="157" t="s">
        <v>66</v>
      </c>
      <c r="P111" s="157">
        <f>IF(Tableau3[[#This Row],[Dates de Début 
Contrat]]="","",IF(Tableau3[[#This Row],[Statut]]="Cadre",Tableau3[[#This Row],[Dates de Début 
Contrat]]+212,IF(Tableau3[[#This Row],[Statut]]="Non cadre",Tableau3[[#This Row],[Dates de Début 
Contrat]]+152,"")))</f>
        <v>43691</v>
      </c>
      <c r="Q111" s="156" t="str">
        <f ca="1">IF(OR(Tableau3[[#This Row],[PE à Renouveler]]=2,AND(Tableau3[[#This Row],[Date renouvellement PE]]&lt;&gt;"",TODAY()&gt;Tableau3[[#This Row],[Fin de PE]])),0,IF(AND(Tableau3[[#This Row],[Date renouvellement PE]]&lt;&gt;"",TODAY()&gt;Tableau3[[#This Row],[Fin de PE]]-45,TODAY()&lt;Tableau3[[#This Row],[Fin de PE]]),1,""))</f>
        <v/>
      </c>
      <c r="R111" s="156"/>
      <c r="S111" s="156" t="str">
        <f ca="1">IF(Tableau2[[#This Row],[Dates de fin de Commande]]&lt;&gt;"",IF(OR(TODAY()&lt;Tableau2[[#This Row],[Dates de fin de Commande]]-105,AND(TODAY()&gt;=Tableau2[[#This Row],[Dates de fin de Commande]]-105,Tableau3[[#This Row],[PE Validée]]="")),"",IF(AND(TODAY()&gt;=Tableau2[[#This Row],[Dates de fin de Commande]]-105,Tableau3[[#This Row],[Convocation envoyée]]&lt;&gt;"",Tableau3[[#This Row],[PE Validée]]=0),0,1)),"")</f>
        <v/>
      </c>
      <c r="T111" s="209"/>
      <c r="U111" s="156" t="str">
        <f ca="1">IF(Tableau2[[#This Row],[Dates de fin de Commande]]&lt;&gt;"",IF(OR(AND(TODAY()&lt;Tableau2[[#This Row],[Dates de fin de Commande]]-90,Tableau3[[#This Row],[Prorogation envoyée]]=""),AND(TODAY()&gt;=Tableau2[[#This Row],[Dates de fin de Commande]]-90,Tableau3[[#This Row],[Convocation à Envoyer]]="")),"",IF(OR(AND(TODAY()&lt;Tableau2[[#This Row],[Dates de fin de Commande]]-90,Tableau3[[#This Row],[Prorogation envoyée]]=0),AND(TODAY()&gt;=Tableau2[[#This Row],[Dates de fin de Commande]]-90,Tableau3[[#This Row],[Convocation envoyée]]&lt;&gt;"",Tableau3[[#This Row],[Procédure envoyée]]&lt;&gt;"")),0,1)),"")</f>
        <v/>
      </c>
      <c r="V111" s="193"/>
      <c r="W111" s="194"/>
      <c r="X111" s="194"/>
      <c r="Y111" s="210"/>
    </row>
    <row r="112" spans="1:25" ht="13.5" thickTop="1" thickBot="1" x14ac:dyDescent="0.3">
      <c r="B112" s="25">
        <f>SUM(B3:B111)</f>
        <v>26</v>
      </c>
      <c r="C112" s="25">
        <f>SUM(C3:C111)</f>
        <v>42</v>
      </c>
      <c r="D112" s="25">
        <f>SUM(D3:D111)</f>
        <v>27</v>
      </c>
      <c r="E112" s="25">
        <f>SUM(E3:E111)</f>
        <v>3</v>
      </c>
      <c r="F112" s="25">
        <f>SUM(F3:F111)</f>
        <v>10</v>
      </c>
    </row>
    <row r="113" ht="12.75" thickTop="1" x14ac:dyDescent="0.25"/>
  </sheetData>
  <sheetProtection password="F8B5" sheet="1" objects="1" scenarios="1"/>
  <protectedRanges>
    <protectedRange algorithmName="SHA-512" hashValue="mPprHHq4RvJIg2ChZFizjR6DFGWmi2SmJ6N/71jUJk5JfCxj6cLbKCB0C3lcHTbVw7ZZkN5NMfb/N9pTAB/1og==" saltValue="qA9iO+j9IsCZd2gsgidEGQ==" spinCount="100000" sqref="A1:XFD1048576" name="Plage1" securityDescriptor="O:WDG:WDD:(A;;CC;;;S-1-5-21-2671407683-3578501609-2443888817-7063)"/>
  </protectedRanges>
  <conditionalFormatting sqref="L2 L9:L15 L79 L17:L56 L82:L111">
    <cfRule type="expression" dxfId="267" priority="173">
      <formula>$L2&gt;$K2</formula>
    </cfRule>
  </conditionalFormatting>
  <conditionalFormatting sqref="L8 L16">
    <cfRule type="expression" dxfId="266" priority="165">
      <formula>$L8&gt;$K8</formula>
    </cfRule>
  </conditionalFormatting>
  <conditionalFormatting sqref="L3:L7">
    <cfRule type="expression" dxfId="265" priority="157">
      <formula>$L3&gt;$K3</formula>
    </cfRule>
  </conditionalFormatting>
  <conditionalFormatting sqref="L58">
    <cfRule type="expression" dxfId="264" priority="123">
      <formula>$L58&gt;$K58</formula>
    </cfRule>
  </conditionalFormatting>
  <conditionalFormatting sqref="L57">
    <cfRule type="expression" dxfId="263" priority="115">
      <formula>$L57&gt;$K57</formula>
    </cfRule>
  </conditionalFormatting>
  <conditionalFormatting sqref="L59:L77">
    <cfRule type="expression" dxfId="262" priority="107">
      <formula>$L59&gt;$K59</formula>
    </cfRule>
  </conditionalFormatting>
  <conditionalFormatting sqref="L78">
    <cfRule type="expression" dxfId="261" priority="90">
      <formula>$L78&gt;$K78</formula>
    </cfRule>
  </conditionalFormatting>
  <conditionalFormatting sqref="L80">
    <cfRule type="expression" dxfId="260" priority="82">
      <formula>$L80&gt;$K80</formula>
    </cfRule>
  </conditionalFormatting>
  <conditionalFormatting sqref="B2:B111">
    <cfRule type="cellIs" dxfId="259" priority="36" operator="equal">
      <formula>1</formula>
    </cfRule>
  </conditionalFormatting>
  <conditionalFormatting sqref="C2:C111">
    <cfRule type="cellIs" dxfId="258" priority="35" operator="equal">
      <formula>1</formula>
    </cfRule>
  </conditionalFormatting>
  <conditionalFormatting sqref="D2:D111">
    <cfRule type="cellIs" dxfId="257" priority="34" operator="equal">
      <formula>1</formula>
    </cfRule>
  </conditionalFormatting>
  <conditionalFormatting sqref="E2:E111">
    <cfRule type="cellIs" dxfId="256" priority="33" operator="equal">
      <formula>1</formula>
    </cfRule>
  </conditionalFormatting>
  <conditionalFormatting sqref="F2:F111">
    <cfRule type="cellIs" dxfId="255" priority="32" operator="equal">
      <formula>1</formula>
    </cfRule>
  </conditionalFormatting>
  <conditionalFormatting sqref="A2:A80 A82:A111">
    <cfRule type="expression" dxfId="254" priority="27">
      <formula>$F2=1</formula>
    </cfRule>
    <cfRule type="expression" dxfId="253" priority="28">
      <formula>$E2=1</formula>
    </cfRule>
    <cfRule type="expression" dxfId="252" priority="29">
      <formula>$D2=1</formula>
    </cfRule>
    <cfRule type="expression" dxfId="251" priority="30">
      <formula>$C2=1</formula>
    </cfRule>
    <cfRule type="expression" dxfId="250" priority="31">
      <formula>$B2=1</formula>
    </cfRule>
  </conditionalFormatting>
  <conditionalFormatting sqref="L81">
    <cfRule type="expression" dxfId="249" priority="22">
      <formula>$L81&gt;$K81</formula>
    </cfRule>
  </conditionalFormatting>
  <conditionalFormatting sqref="A81">
    <cfRule type="expression" dxfId="248" priority="14">
      <formula>$F81=1</formula>
    </cfRule>
    <cfRule type="expression" dxfId="247" priority="15">
      <formula>$E81=1</formula>
    </cfRule>
    <cfRule type="expression" dxfId="246" priority="16">
      <formula>$D81=1</formula>
    </cfRule>
    <cfRule type="expression" dxfId="245" priority="17">
      <formula>$C81=1</formula>
    </cfRule>
    <cfRule type="expression" dxfId="244" priority="18">
      <formula>$B81=1</formula>
    </cfRule>
  </conditionalFormatting>
  <conditionalFormatting sqref="F112">
    <cfRule type="cellIs" dxfId="243" priority="4" operator="equal">
      <formula>1</formula>
    </cfRule>
  </conditionalFormatting>
  <conditionalFormatting sqref="B112">
    <cfRule type="cellIs" dxfId="242" priority="8" operator="equal">
      <formula>1</formula>
    </cfRule>
  </conditionalFormatting>
  <conditionalFormatting sqref="C112">
    <cfRule type="cellIs" dxfId="241" priority="7" operator="equal">
      <formula>1</formula>
    </cfRule>
  </conditionalFormatting>
  <conditionalFormatting sqref="D112">
    <cfRule type="cellIs" dxfId="240" priority="6" operator="equal">
      <formula>1</formula>
    </cfRule>
  </conditionalFormatting>
  <conditionalFormatting sqref="E112">
    <cfRule type="cellIs" dxfId="239" priority="5" operator="equal">
      <formula>1</formula>
    </cfRule>
  </conditionalFormatting>
  <dataValidations count="2">
    <dataValidation type="list" allowBlank="1" showInputMessage="1" showErrorMessage="1" sqref="O2:O111" xr:uid="{00000000-0002-0000-0300-000000000000}">
      <formula1>"oui, non"</formula1>
    </dataValidation>
    <dataValidation showInputMessage="1" showErrorMessage="1" sqref="W1:X1048576" xr:uid="{00000000-0002-0000-0300-000001000000}"/>
  </dataValidations>
  <pageMargins left="0.70866141732283472" right="0.70866141732283472" top="0.74803149606299213" bottom="0.74803149606299213" header="0.31496062992125984" footer="0.31496062992125984"/>
  <pageSetup paperSize="8" scale="88" fitToWidth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74" id="{762E87D3-425B-4270-8ED8-E97A93C5F4FE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M2</xm:sqref>
        </x14:conditionalFormatting>
        <x14:conditionalFormatting xmlns:xm="http://schemas.microsoft.com/office/excel/2006/main">
          <x14:cfRule type="iconSet" priority="175" id="{B636198E-DA28-45BE-8FEF-49AAD71C4F3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S2</xm:sqref>
        </x14:conditionalFormatting>
        <x14:conditionalFormatting xmlns:xm="http://schemas.microsoft.com/office/excel/2006/main">
          <x14:cfRule type="iconSet" priority="176" id="{5F0D7CEF-0D1C-4CCF-BC8C-F3884AD55C5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U2</xm:sqref>
        </x14:conditionalFormatting>
        <x14:conditionalFormatting xmlns:xm="http://schemas.microsoft.com/office/excel/2006/main">
          <x14:cfRule type="iconSet" priority="177" id="{F044BFB3-1653-43A8-9D6C-12BE63A24EE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Q2:R2</xm:sqref>
        </x14:conditionalFormatting>
        <x14:conditionalFormatting xmlns:xm="http://schemas.microsoft.com/office/excel/2006/main">
          <x14:cfRule type="iconSet" priority="172" id="{FC00E3D4-8848-47ED-867F-9C59412D764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R2</xm:sqref>
        </x14:conditionalFormatting>
        <x14:conditionalFormatting xmlns:xm="http://schemas.microsoft.com/office/excel/2006/main">
          <x14:cfRule type="iconSet" priority="171" id="{BFDFCFF8-BE4E-4A72-A300-A421BBE772AD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X2</xm:sqref>
        </x14:conditionalFormatting>
        <x14:conditionalFormatting xmlns:xm="http://schemas.microsoft.com/office/excel/2006/main">
          <x14:cfRule type="iconSet" priority="170" id="{2571FC21-92E8-49ED-BED0-1B5EED4426A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I2</xm:sqref>
        </x14:conditionalFormatting>
        <x14:conditionalFormatting xmlns:xm="http://schemas.microsoft.com/office/excel/2006/main">
          <x14:cfRule type="iconSet" priority="164" id="{C98B33B5-AA90-4A7E-9273-64C0B7B47E3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R16 R8</xm:sqref>
        </x14:conditionalFormatting>
        <x14:conditionalFormatting xmlns:xm="http://schemas.microsoft.com/office/excel/2006/main">
          <x14:cfRule type="iconSet" priority="163" id="{D2B1FD5B-17F0-4BCF-9692-7A3030BCD61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X16 X8</xm:sqref>
        </x14:conditionalFormatting>
        <x14:conditionalFormatting xmlns:xm="http://schemas.microsoft.com/office/excel/2006/main">
          <x14:cfRule type="iconSet" priority="162" id="{B8DEDABB-8EAD-4CD1-870A-7A64086173F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I8</xm:sqref>
        </x14:conditionalFormatting>
        <x14:conditionalFormatting xmlns:xm="http://schemas.microsoft.com/office/excel/2006/main">
          <x14:cfRule type="iconSet" priority="166" id="{0668B8B1-CDC8-4CB9-BB2E-CE12FC0C390E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M8</xm:sqref>
        </x14:conditionalFormatting>
        <x14:conditionalFormatting xmlns:xm="http://schemas.microsoft.com/office/excel/2006/main">
          <x14:cfRule type="iconSet" priority="167" id="{7C7D62A7-94CA-4AC0-926E-01753664610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S8</xm:sqref>
        </x14:conditionalFormatting>
        <x14:conditionalFormatting xmlns:xm="http://schemas.microsoft.com/office/excel/2006/main">
          <x14:cfRule type="iconSet" priority="168" id="{D83D900B-FCE4-46BA-A079-46036E12574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U16 U8</xm:sqref>
        </x14:conditionalFormatting>
        <x14:conditionalFormatting xmlns:xm="http://schemas.microsoft.com/office/excel/2006/main">
          <x14:cfRule type="iconSet" priority="169" id="{738026E5-EB2C-4D05-A0AA-0411D825DBB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Q16:R16 Q8:R8</xm:sqref>
        </x14:conditionalFormatting>
        <x14:conditionalFormatting xmlns:xm="http://schemas.microsoft.com/office/excel/2006/main">
          <x14:cfRule type="iconSet" priority="158" id="{B40DCA9C-B5CE-49ED-83B3-71C94738F41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M3:M7</xm:sqref>
        </x14:conditionalFormatting>
        <x14:conditionalFormatting xmlns:xm="http://schemas.microsoft.com/office/excel/2006/main">
          <x14:cfRule type="iconSet" priority="159" id="{F808A92A-86F1-4D8B-A1F9-6D9EAEFD14C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S3:S7</xm:sqref>
        </x14:conditionalFormatting>
        <x14:conditionalFormatting xmlns:xm="http://schemas.microsoft.com/office/excel/2006/main">
          <x14:cfRule type="iconSet" priority="160" id="{7B9D9045-5636-4E4F-ADAF-E5EDF0B0E46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U3:U7</xm:sqref>
        </x14:conditionalFormatting>
        <x14:conditionalFormatting xmlns:xm="http://schemas.microsoft.com/office/excel/2006/main">
          <x14:cfRule type="iconSet" priority="161" id="{6E47CA35-4D66-41FA-89F5-0B8DD8A1261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Q3:R7</xm:sqref>
        </x14:conditionalFormatting>
        <x14:conditionalFormatting xmlns:xm="http://schemas.microsoft.com/office/excel/2006/main">
          <x14:cfRule type="iconSet" priority="156" id="{B4DCF332-9DD4-4CFE-BD3F-FDC98678935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R3:R7</xm:sqref>
        </x14:conditionalFormatting>
        <x14:conditionalFormatting xmlns:xm="http://schemas.microsoft.com/office/excel/2006/main">
          <x14:cfRule type="iconSet" priority="155" id="{22699686-A7C4-467F-842D-FC7D707AE83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X3:X7</xm:sqref>
        </x14:conditionalFormatting>
        <x14:conditionalFormatting xmlns:xm="http://schemas.microsoft.com/office/excel/2006/main">
          <x14:cfRule type="iconSet" priority="154" id="{0C4AB5D2-A283-44F8-8D1D-51C33B18EED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I3:I7</xm:sqref>
        </x14:conditionalFormatting>
        <x14:conditionalFormatting xmlns:xm="http://schemas.microsoft.com/office/excel/2006/main">
          <x14:cfRule type="iconSet" priority="137" id="{96BBB404-A003-4C14-83EC-169D4DB0088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I25</xm:sqref>
        </x14:conditionalFormatting>
        <x14:conditionalFormatting xmlns:xm="http://schemas.microsoft.com/office/excel/2006/main">
          <x14:cfRule type="iconSet" priority="136" id="{0705B6CE-9A48-4E5E-B726-C02FEE48A2CA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M25</xm:sqref>
        </x14:conditionalFormatting>
        <x14:conditionalFormatting xmlns:xm="http://schemas.microsoft.com/office/excel/2006/main">
          <x14:cfRule type="iconSet" priority="124" id="{72BB40F8-FCA5-41DD-8799-F898B130A8B0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M58</xm:sqref>
        </x14:conditionalFormatting>
        <x14:conditionalFormatting xmlns:xm="http://schemas.microsoft.com/office/excel/2006/main">
          <x14:cfRule type="iconSet" priority="125" id="{354F4C42-F60E-4D84-824A-AE2F8937A15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S58</xm:sqref>
        </x14:conditionalFormatting>
        <x14:conditionalFormatting xmlns:xm="http://schemas.microsoft.com/office/excel/2006/main">
          <x14:cfRule type="iconSet" priority="126" id="{714E663B-D72B-4BAD-85DF-C8AAF482FE8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U58</xm:sqref>
        </x14:conditionalFormatting>
        <x14:conditionalFormatting xmlns:xm="http://schemas.microsoft.com/office/excel/2006/main">
          <x14:cfRule type="iconSet" priority="127" id="{915C0A32-BD5F-4D61-B0B1-A6BD927BB16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Q58:R58</xm:sqref>
        </x14:conditionalFormatting>
        <x14:conditionalFormatting xmlns:xm="http://schemas.microsoft.com/office/excel/2006/main">
          <x14:cfRule type="iconSet" priority="122" id="{0683BC2D-3CF3-4B5A-9A8E-B1523F3403D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R58</xm:sqref>
        </x14:conditionalFormatting>
        <x14:conditionalFormatting xmlns:xm="http://schemas.microsoft.com/office/excel/2006/main">
          <x14:cfRule type="iconSet" priority="121" id="{85A51A6A-ECDC-4670-8D93-C53DED9F849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X58</xm:sqref>
        </x14:conditionalFormatting>
        <x14:conditionalFormatting xmlns:xm="http://schemas.microsoft.com/office/excel/2006/main">
          <x14:cfRule type="iconSet" priority="120" id="{99F3A377-1D7F-4489-B0FE-343A38560A7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I58</xm:sqref>
        </x14:conditionalFormatting>
        <x14:conditionalFormatting xmlns:xm="http://schemas.microsoft.com/office/excel/2006/main">
          <x14:cfRule type="iconSet" priority="116" id="{AB64AC59-9BBA-4A2C-A2A7-E12284DEB20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M57</xm:sqref>
        </x14:conditionalFormatting>
        <x14:conditionalFormatting xmlns:xm="http://schemas.microsoft.com/office/excel/2006/main">
          <x14:cfRule type="iconSet" priority="117" id="{9A6D31C1-BDBB-4FFD-90AF-7A38F0CADD0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S57</xm:sqref>
        </x14:conditionalFormatting>
        <x14:conditionalFormatting xmlns:xm="http://schemas.microsoft.com/office/excel/2006/main">
          <x14:cfRule type="iconSet" priority="118" id="{F909FD2E-5684-4DEA-A104-6878A591945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U57</xm:sqref>
        </x14:conditionalFormatting>
        <x14:conditionalFormatting xmlns:xm="http://schemas.microsoft.com/office/excel/2006/main">
          <x14:cfRule type="iconSet" priority="119" id="{7FC7FE88-460A-49CB-B2A2-8DF91B6CE69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Q57:R57</xm:sqref>
        </x14:conditionalFormatting>
        <x14:conditionalFormatting xmlns:xm="http://schemas.microsoft.com/office/excel/2006/main">
          <x14:cfRule type="iconSet" priority="114" id="{412DAFDD-0B08-401C-94F1-947F928B27D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R57</xm:sqref>
        </x14:conditionalFormatting>
        <x14:conditionalFormatting xmlns:xm="http://schemas.microsoft.com/office/excel/2006/main">
          <x14:cfRule type="iconSet" priority="113" id="{CF6E086E-3554-4ECD-9491-1033DE38449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X57</xm:sqref>
        </x14:conditionalFormatting>
        <x14:conditionalFormatting xmlns:xm="http://schemas.microsoft.com/office/excel/2006/main">
          <x14:cfRule type="iconSet" priority="112" id="{4B7C2CBB-6318-4205-9575-CABD0FDC3E3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I57</xm:sqref>
        </x14:conditionalFormatting>
        <x14:conditionalFormatting xmlns:xm="http://schemas.microsoft.com/office/excel/2006/main">
          <x14:cfRule type="iconSet" priority="108" id="{5A95A599-99AC-4E0C-ADD9-3D18BBE0CC3F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M59:M77</xm:sqref>
        </x14:conditionalFormatting>
        <x14:conditionalFormatting xmlns:xm="http://schemas.microsoft.com/office/excel/2006/main">
          <x14:cfRule type="iconSet" priority="109" id="{C489E2F2-50E9-4000-8076-4C4A13D4C7F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S59:S77</xm:sqref>
        </x14:conditionalFormatting>
        <x14:conditionalFormatting xmlns:xm="http://schemas.microsoft.com/office/excel/2006/main">
          <x14:cfRule type="iconSet" priority="110" id="{BB49A44B-1DCE-4DA4-9785-D1D19DFCC10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U59:U77</xm:sqref>
        </x14:conditionalFormatting>
        <x14:conditionalFormatting xmlns:xm="http://schemas.microsoft.com/office/excel/2006/main">
          <x14:cfRule type="iconSet" priority="111" id="{9B8D2C0E-6984-4117-8218-5B4E015FF45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Q59:R77</xm:sqref>
        </x14:conditionalFormatting>
        <x14:conditionalFormatting xmlns:xm="http://schemas.microsoft.com/office/excel/2006/main">
          <x14:cfRule type="iconSet" priority="106" id="{65978230-70A3-4DA3-A930-A019FD7A2C0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R59:R77</xm:sqref>
        </x14:conditionalFormatting>
        <x14:conditionalFormatting xmlns:xm="http://schemas.microsoft.com/office/excel/2006/main">
          <x14:cfRule type="iconSet" priority="105" id="{67DCB1B4-1A16-44D8-8013-97D82AAF293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X59:X77</xm:sqref>
        </x14:conditionalFormatting>
        <x14:conditionalFormatting xmlns:xm="http://schemas.microsoft.com/office/excel/2006/main">
          <x14:cfRule type="iconSet" priority="104" id="{8AD94FA0-FEB1-4A37-B656-1B732A36C61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I72:I77 I59:I70</xm:sqref>
        </x14:conditionalFormatting>
        <x14:conditionalFormatting xmlns:xm="http://schemas.microsoft.com/office/excel/2006/main">
          <x14:cfRule type="iconSet" priority="103" id="{08750BE8-ED4D-4DFF-B1DD-41A82732A43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I71</xm:sqref>
        </x14:conditionalFormatting>
        <x14:conditionalFormatting xmlns:xm="http://schemas.microsoft.com/office/excel/2006/main">
          <x14:cfRule type="iconSet" priority="91" id="{4C5A9914-D044-40EF-9CDB-3884B7AE377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M78</xm:sqref>
        </x14:conditionalFormatting>
        <x14:conditionalFormatting xmlns:xm="http://schemas.microsoft.com/office/excel/2006/main">
          <x14:cfRule type="iconSet" priority="92" id="{6DE4FF4E-BB22-4BB8-A4EE-5BA4E2A60A7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S78</xm:sqref>
        </x14:conditionalFormatting>
        <x14:conditionalFormatting xmlns:xm="http://schemas.microsoft.com/office/excel/2006/main">
          <x14:cfRule type="iconSet" priority="93" id="{C0E1C91D-4878-42A2-A1CF-D0841A6AE94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U78</xm:sqref>
        </x14:conditionalFormatting>
        <x14:conditionalFormatting xmlns:xm="http://schemas.microsoft.com/office/excel/2006/main">
          <x14:cfRule type="iconSet" priority="94" id="{DD2356CC-1B40-4BF3-A163-26417C5A486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Q78:R78</xm:sqref>
        </x14:conditionalFormatting>
        <x14:conditionalFormatting xmlns:xm="http://schemas.microsoft.com/office/excel/2006/main">
          <x14:cfRule type="iconSet" priority="89" id="{543A454A-6A0D-446D-AB03-AD808EBA10CF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R78</xm:sqref>
        </x14:conditionalFormatting>
        <x14:conditionalFormatting xmlns:xm="http://schemas.microsoft.com/office/excel/2006/main">
          <x14:cfRule type="iconSet" priority="88" id="{E6562570-CA32-495A-8682-C284F924153D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X78</xm:sqref>
        </x14:conditionalFormatting>
        <x14:conditionalFormatting xmlns:xm="http://schemas.microsoft.com/office/excel/2006/main">
          <x14:cfRule type="iconSet" priority="87" id="{2D657CD4-8AB8-49C4-8626-07C8EB6DEB9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I78</xm:sqref>
        </x14:conditionalFormatting>
        <x14:conditionalFormatting xmlns:xm="http://schemas.microsoft.com/office/excel/2006/main">
          <x14:cfRule type="iconSet" priority="75" id="{5E75DC95-C9EA-4FA3-AFE7-F02996B1F54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M96</xm:sqref>
        </x14:conditionalFormatting>
        <x14:conditionalFormatting xmlns:xm="http://schemas.microsoft.com/office/excel/2006/main">
          <x14:cfRule type="iconSet" priority="77" id="{62A0F325-DF9E-40F8-8C19-4CF29087150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U96</xm:sqref>
        </x14:conditionalFormatting>
        <x14:conditionalFormatting xmlns:xm="http://schemas.microsoft.com/office/excel/2006/main">
          <x14:cfRule type="iconSet" priority="78" id="{E3AF921F-292C-431E-83BC-7F1A9F4E24D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Q96:R96</xm:sqref>
        </x14:conditionalFormatting>
        <x14:conditionalFormatting xmlns:xm="http://schemas.microsoft.com/office/excel/2006/main">
          <x14:cfRule type="iconSet" priority="73" id="{D76EAA13-8294-4ACE-B097-4CFF02EB196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R96</xm:sqref>
        </x14:conditionalFormatting>
        <x14:conditionalFormatting xmlns:xm="http://schemas.microsoft.com/office/excel/2006/main">
          <x14:cfRule type="iconSet" priority="72" id="{BE1C3856-940A-4015-B621-B24A8522CFE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X96</xm:sqref>
        </x14:conditionalFormatting>
        <x14:conditionalFormatting xmlns:xm="http://schemas.microsoft.com/office/excel/2006/main">
          <x14:cfRule type="iconSet" priority="71" id="{6307B4C2-4FE8-40CE-BCFF-8D7C8430A90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I96</xm:sqref>
        </x14:conditionalFormatting>
        <x14:conditionalFormatting xmlns:xm="http://schemas.microsoft.com/office/excel/2006/main">
          <x14:cfRule type="iconSet" priority="67" id="{B52A95C2-B38F-4195-8E41-70DB500FDDA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M95</xm:sqref>
        </x14:conditionalFormatting>
        <x14:conditionalFormatting xmlns:xm="http://schemas.microsoft.com/office/excel/2006/main">
          <x14:cfRule type="iconSet" priority="69" id="{C3363024-F334-478A-A15A-5026ABF8BF1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U95</xm:sqref>
        </x14:conditionalFormatting>
        <x14:conditionalFormatting xmlns:xm="http://schemas.microsoft.com/office/excel/2006/main">
          <x14:cfRule type="iconSet" priority="70" id="{2BF416E8-92F0-4323-B82C-63C23C9EAC6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Q95:R95</xm:sqref>
        </x14:conditionalFormatting>
        <x14:conditionalFormatting xmlns:xm="http://schemas.microsoft.com/office/excel/2006/main">
          <x14:cfRule type="iconSet" priority="65" id="{FE88CF3B-02B2-45CE-87E6-39E777A52D9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R95</xm:sqref>
        </x14:conditionalFormatting>
        <x14:conditionalFormatting xmlns:xm="http://schemas.microsoft.com/office/excel/2006/main">
          <x14:cfRule type="iconSet" priority="64" id="{9CF23DF3-0ED9-45FF-AD66-2A7BF05AC87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X95</xm:sqref>
        </x14:conditionalFormatting>
        <x14:conditionalFormatting xmlns:xm="http://schemas.microsoft.com/office/excel/2006/main">
          <x14:cfRule type="iconSet" priority="63" id="{5DAD55F9-1371-45C9-BC01-11640895D4E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I95</xm:sqref>
        </x14:conditionalFormatting>
        <x14:conditionalFormatting xmlns:xm="http://schemas.microsoft.com/office/excel/2006/main">
          <x14:cfRule type="iconSet" priority="54" id="{5EE2254A-1085-4CBD-9E7A-599C2274D8D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I102</xm:sqref>
        </x14:conditionalFormatting>
        <x14:conditionalFormatting xmlns:xm="http://schemas.microsoft.com/office/excel/2006/main">
          <x14:cfRule type="iconSet" priority="50" id="{1838B850-68D6-4CBB-BEF7-A94F2F54C98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M110</xm:sqref>
        </x14:conditionalFormatting>
        <x14:conditionalFormatting xmlns:xm="http://schemas.microsoft.com/office/excel/2006/main">
          <x14:cfRule type="iconSet" priority="51" id="{3D7D34BE-F1FD-4529-B90D-91DFC62CDC5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S110</xm:sqref>
        </x14:conditionalFormatting>
        <x14:conditionalFormatting xmlns:xm="http://schemas.microsoft.com/office/excel/2006/main">
          <x14:cfRule type="iconSet" priority="52" id="{B35750B3-3A72-481A-9699-4CB17B862AA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U110</xm:sqref>
        </x14:conditionalFormatting>
        <x14:conditionalFormatting xmlns:xm="http://schemas.microsoft.com/office/excel/2006/main">
          <x14:cfRule type="iconSet" priority="53" id="{CBA2A49B-0903-47F9-B218-FBA41049E7B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Q110:R110</xm:sqref>
        </x14:conditionalFormatting>
        <x14:conditionalFormatting xmlns:xm="http://schemas.microsoft.com/office/excel/2006/main">
          <x14:cfRule type="iconSet" priority="48" id="{C1F1DFAC-A4B8-4FFC-B0EF-DD42739E5B9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R110</xm:sqref>
        </x14:conditionalFormatting>
        <x14:conditionalFormatting xmlns:xm="http://schemas.microsoft.com/office/excel/2006/main">
          <x14:cfRule type="iconSet" priority="47" id="{3741762A-6E46-4E05-9F64-91D3A6A2897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X110</xm:sqref>
        </x14:conditionalFormatting>
        <x14:conditionalFormatting xmlns:xm="http://schemas.microsoft.com/office/excel/2006/main">
          <x14:cfRule type="iconSet" priority="46" id="{7A5E9154-8A2D-4CEF-8063-C553519C481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I110</xm:sqref>
        </x14:conditionalFormatting>
        <x14:conditionalFormatting xmlns:xm="http://schemas.microsoft.com/office/excel/2006/main">
          <x14:cfRule type="iconSet" priority="42" id="{95F448F5-F226-45CE-A7AF-C2E0C543903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M111</xm:sqref>
        </x14:conditionalFormatting>
        <x14:conditionalFormatting xmlns:xm="http://schemas.microsoft.com/office/excel/2006/main">
          <x14:cfRule type="iconSet" priority="43" id="{10AD9B0D-A507-44DD-A168-8A3DE3F08C2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S111</xm:sqref>
        </x14:conditionalFormatting>
        <x14:conditionalFormatting xmlns:xm="http://schemas.microsoft.com/office/excel/2006/main">
          <x14:cfRule type="iconSet" priority="44" id="{13225820-A6F6-4F2F-9001-6BFDED45721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U111</xm:sqref>
        </x14:conditionalFormatting>
        <x14:conditionalFormatting xmlns:xm="http://schemas.microsoft.com/office/excel/2006/main">
          <x14:cfRule type="iconSet" priority="45" id="{EA9558E1-768A-4FB8-ADDF-216C7DC8A4F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Q111:R111</xm:sqref>
        </x14:conditionalFormatting>
        <x14:conditionalFormatting xmlns:xm="http://schemas.microsoft.com/office/excel/2006/main">
          <x14:cfRule type="iconSet" priority="40" id="{2CD997C9-090A-4922-A74A-E0FDA58F21CD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R111</xm:sqref>
        </x14:conditionalFormatting>
        <x14:conditionalFormatting xmlns:xm="http://schemas.microsoft.com/office/excel/2006/main">
          <x14:cfRule type="iconSet" priority="39" id="{0F35C078-D2BD-4391-ADC0-7585A2B974A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X111</xm:sqref>
        </x14:conditionalFormatting>
        <x14:conditionalFormatting xmlns:xm="http://schemas.microsoft.com/office/excel/2006/main">
          <x14:cfRule type="iconSet" priority="38" id="{C91AEF52-29A0-40DA-98E1-46C0F2C7DCC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I111</xm:sqref>
        </x14:conditionalFormatting>
        <x14:conditionalFormatting xmlns:xm="http://schemas.microsoft.com/office/excel/2006/main">
          <x14:cfRule type="iconSet" priority="37" id="{A0A3B23C-1749-44CB-B168-0935B027C1D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I16</xm:sqref>
        </x14:conditionalFormatting>
        <x14:conditionalFormatting xmlns:xm="http://schemas.microsoft.com/office/excel/2006/main">
          <x14:cfRule type="iconSet" priority="414" id="{BFF88553-F95D-49F6-9BEB-1F6AC317AF8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M17:M24 M26:M47</xm:sqref>
        </x14:conditionalFormatting>
        <x14:conditionalFormatting xmlns:xm="http://schemas.microsoft.com/office/excel/2006/main">
          <x14:cfRule type="iconSet" priority="417" id="{24057B24-51FF-4717-8192-ED8308F730B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S17:S47</xm:sqref>
        </x14:conditionalFormatting>
        <x14:conditionalFormatting xmlns:xm="http://schemas.microsoft.com/office/excel/2006/main">
          <x14:cfRule type="iconSet" priority="419" id="{7BC4496A-E835-4DAF-81CE-6653D6D7C58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U17:U47</xm:sqref>
        </x14:conditionalFormatting>
        <x14:conditionalFormatting xmlns:xm="http://schemas.microsoft.com/office/excel/2006/main">
          <x14:cfRule type="iconSet" priority="421" id="{7FE0A18F-B773-4D9E-A2B7-BB0C7DB49BC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Q17:R47</xm:sqref>
        </x14:conditionalFormatting>
        <x14:conditionalFormatting xmlns:xm="http://schemas.microsoft.com/office/excel/2006/main">
          <x14:cfRule type="iconSet" priority="423" id="{6E4BFA4C-97D8-45CB-991E-684ED3188C9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R17:R47</xm:sqref>
        </x14:conditionalFormatting>
        <x14:conditionalFormatting xmlns:xm="http://schemas.microsoft.com/office/excel/2006/main">
          <x14:cfRule type="iconSet" priority="425" id="{E5BC2F2B-DA4B-41D1-933B-F9FB11FF4DD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X17:X47</xm:sqref>
        </x14:conditionalFormatting>
        <x14:conditionalFormatting xmlns:xm="http://schemas.microsoft.com/office/excel/2006/main">
          <x14:cfRule type="iconSet" priority="427" id="{F8439820-2D14-4286-B814-E43069433B0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I17:I24 I26:I47</xm:sqref>
        </x14:conditionalFormatting>
        <x14:conditionalFormatting xmlns:xm="http://schemas.microsoft.com/office/excel/2006/main">
          <x14:cfRule type="iconSet" priority="700" id="{204F7C71-C608-4B3F-845B-991822C8818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M9:M15</xm:sqref>
        </x14:conditionalFormatting>
        <x14:conditionalFormatting xmlns:xm="http://schemas.microsoft.com/office/excel/2006/main">
          <x14:cfRule type="iconSet" priority="702" id="{C21454BB-ECDC-4F46-A95E-80AE048F177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S9:S14</xm:sqref>
        </x14:conditionalFormatting>
        <x14:conditionalFormatting xmlns:xm="http://schemas.microsoft.com/office/excel/2006/main">
          <x14:cfRule type="iconSet" priority="704" id="{C3224AE2-19F0-4D33-A3F5-633D6EDBFAE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U9:U15</xm:sqref>
        </x14:conditionalFormatting>
        <x14:conditionalFormatting xmlns:xm="http://schemas.microsoft.com/office/excel/2006/main">
          <x14:cfRule type="iconSet" priority="706" id="{1DECE58B-2E0F-4166-BC0A-14268CBBD01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Q9:R15</xm:sqref>
        </x14:conditionalFormatting>
        <x14:conditionalFormatting xmlns:xm="http://schemas.microsoft.com/office/excel/2006/main">
          <x14:cfRule type="iconSet" priority="708" id="{3594C960-12C8-49BA-8E5E-F4AC57FD7A4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R9:R15</xm:sqref>
        </x14:conditionalFormatting>
        <x14:conditionalFormatting xmlns:xm="http://schemas.microsoft.com/office/excel/2006/main">
          <x14:cfRule type="iconSet" priority="710" id="{26291A95-F374-44A9-AB17-C6B31BC4A2A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X9:X15</xm:sqref>
        </x14:conditionalFormatting>
        <x14:conditionalFormatting xmlns:xm="http://schemas.microsoft.com/office/excel/2006/main">
          <x14:cfRule type="iconSet" priority="712" id="{40723EA1-3B97-44E2-A47E-0DA263DAFB6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I9:I15</xm:sqref>
        </x14:conditionalFormatting>
        <x14:conditionalFormatting xmlns:xm="http://schemas.microsoft.com/office/excel/2006/main">
          <x14:cfRule type="iconSet" priority="738" id="{245E6F8C-5B73-4479-920B-A96F3D4F4A1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M97:M109</xm:sqref>
        </x14:conditionalFormatting>
        <x14:conditionalFormatting xmlns:xm="http://schemas.microsoft.com/office/excel/2006/main">
          <x14:cfRule type="iconSet" priority="740" id="{D59CE8AA-0322-464E-9409-19728289865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S100:S109</xm:sqref>
        </x14:conditionalFormatting>
        <x14:conditionalFormatting xmlns:xm="http://schemas.microsoft.com/office/excel/2006/main">
          <x14:cfRule type="iconSet" priority="742" id="{6460B81F-D410-489E-8307-2305941DB33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U97:U109</xm:sqref>
        </x14:conditionalFormatting>
        <x14:conditionalFormatting xmlns:xm="http://schemas.microsoft.com/office/excel/2006/main">
          <x14:cfRule type="iconSet" priority="744" id="{D04A83DD-2FB6-4C09-AE99-D2FBF433048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Q97:R109</xm:sqref>
        </x14:conditionalFormatting>
        <x14:conditionalFormatting xmlns:xm="http://schemas.microsoft.com/office/excel/2006/main">
          <x14:cfRule type="iconSet" priority="746" id="{A44BFA1C-5ACF-4599-9C01-6D2995B0A42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R97:R109</xm:sqref>
        </x14:conditionalFormatting>
        <x14:conditionalFormatting xmlns:xm="http://schemas.microsoft.com/office/excel/2006/main">
          <x14:cfRule type="iconSet" priority="748" id="{A9F2014A-F55D-40C3-AD76-FB157686B85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X97:X109</xm:sqref>
        </x14:conditionalFormatting>
        <x14:conditionalFormatting xmlns:xm="http://schemas.microsoft.com/office/excel/2006/main">
          <x14:cfRule type="iconSet" priority="775" id="{9971DB21-790E-4C28-BE8D-40B675D6435C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M79</xm:sqref>
        </x14:conditionalFormatting>
        <x14:conditionalFormatting xmlns:xm="http://schemas.microsoft.com/office/excel/2006/main">
          <x14:cfRule type="iconSet" priority="776" id="{07B103D7-A773-4AA8-B1A1-DBFFB7E9E93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S79</xm:sqref>
        </x14:conditionalFormatting>
        <x14:conditionalFormatting xmlns:xm="http://schemas.microsoft.com/office/excel/2006/main">
          <x14:cfRule type="iconSet" priority="777" id="{C2FB7C8E-0547-421F-93A1-0E7CDF973CE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U79</xm:sqref>
        </x14:conditionalFormatting>
        <x14:conditionalFormatting xmlns:xm="http://schemas.microsoft.com/office/excel/2006/main">
          <x14:cfRule type="iconSet" priority="778" id="{4FB8B1C3-D3E6-4963-BA83-E9DDCD6CF70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Q79:R79</xm:sqref>
        </x14:conditionalFormatting>
        <x14:conditionalFormatting xmlns:xm="http://schemas.microsoft.com/office/excel/2006/main">
          <x14:cfRule type="iconSet" priority="779" id="{6F4D9B7E-9D12-453F-9413-327E0DC1E98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R79</xm:sqref>
        </x14:conditionalFormatting>
        <x14:conditionalFormatting xmlns:xm="http://schemas.microsoft.com/office/excel/2006/main">
          <x14:cfRule type="iconSet" priority="780" id="{95D55745-7B08-4D37-9B1C-6BA6F6CE6F2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X79</xm:sqref>
        </x14:conditionalFormatting>
        <x14:conditionalFormatting xmlns:xm="http://schemas.microsoft.com/office/excel/2006/main">
          <x14:cfRule type="iconSet" priority="781" id="{9CE20627-9A6A-4475-BB29-D8C6CE4C009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I79</xm:sqref>
        </x14:conditionalFormatting>
        <x14:conditionalFormatting xmlns:xm="http://schemas.microsoft.com/office/excel/2006/main">
          <x14:cfRule type="iconSet" priority="846" id="{ECC25DAB-17C2-4C2F-8035-7C86388253F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M48:M56</xm:sqref>
        </x14:conditionalFormatting>
        <x14:conditionalFormatting xmlns:xm="http://schemas.microsoft.com/office/excel/2006/main">
          <x14:cfRule type="iconSet" priority="847" id="{53E3B416-8A4B-4B7F-9E52-48A9571C816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S48:S56</xm:sqref>
        </x14:conditionalFormatting>
        <x14:conditionalFormatting xmlns:xm="http://schemas.microsoft.com/office/excel/2006/main">
          <x14:cfRule type="iconSet" priority="848" id="{E3303718-C0A6-487E-96A1-990F3B6B1FA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U48:U56</xm:sqref>
        </x14:conditionalFormatting>
        <x14:conditionalFormatting xmlns:xm="http://schemas.microsoft.com/office/excel/2006/main">
          <x14:cfRule type="iconSet" priority="849" id="{783B89F7-D528-401A-AD94-B8E62A96B0C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Q48:R56</xm:sqref>
        </x14:conditionalFormatting>
        <x14:conditionalFormatting xmlns:xm="http://schemas.microsoft.com/office/excel/2006/main">
          <x14:cfRule type="iconSet" priority="850" id="{0E8B9E32-1B29-48E3-855C-5515C9160A9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R48:R56</xm:sqref>
        </x14:conditionalFormatting>
        <x14:conditionalFormatting xmlns:xm="http://schemas.microsoft.com/office/excel/2006/main">
          <x14:cfRule type="iconSet" priority="851" id="{34A16B15-89FF-47E2-9472-745167FBFA3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X48:X56</xm:sqref>
        </x14:conditionalFormatting>
        <x14:conditionalFormatting xmlns:xm="http://schemas.microsoft.com/office/excel/2006/main">
          <x14:cfRule type="iconSet" priority="852" id="{80081CCB-0DB7-4B70-9F50-5BFA2ADEE17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I48:I56</xm:sqref>
        </x14:conditionalFormatting>
        <x14:conditionalFormatting xmlns:xm="http://schemas.microsoft.com/office/excel/2006/main">
          <x14:cfRule type="iconSet" priority="23" id="{097B7EB8-8835-4D03-AC4A-8C1E41E6210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M81</xm:sqref>
        </x14:conditionalFormatting>
        <x14:conditionalFormatting xmlns:xm="http://schemas.microsoft.com/office/excel/2006/main">
          <x14:cfRule type="iconSet" priority="26" id="{4A2EB116-533B-43FC-88D3-77F9DDD6567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R81</xm:sqref>
        </x14:conditionalFormatting>
        <x14:conditionalFormatting xmlns:xm="http://schemas.microsoft.com/office/excel/2006/main">
          <x14:cfRule type="iconSet" priority="21" id="{99E7F250-3686-41EE-BBF9-DC35B468496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R81</xm:sqref>
        </x14:conditionalFormatting>
        <x14:conditionalFormatting xmlns:xm="http://schemas.microsoft.com/office/excel/2006/main">
          <x14:cfRule type="iconSet" priority="20" id="{FA3011B6-D29C-4D11-801C-A9E307835CB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X81</xm:sqref>
        </x14:conditionalFormatting>
        <x14:conditionalFormatting xmlns:xm="http://schemas.microsoft.com/office/excel/2006/main">
          <x14:cfRule type="iconSet" priority="19" id="{63CD683F-D8AB-47BD-A339-2536A3D50C1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I81</xm:sqref>
        </x14:conditionalFormatting>
        <x14:conditionalFormatting xmlns:xm="http://schemas.microsoft.com/office/excel/2006/main">
          <x14:cfRule type="iconSet" priority="988" id="{10A5437D-1292-4A08-90F0-10E092978D3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I103:I109 I97:I101</xm:sqref>
        </x14:conditionalFormatting>
        <x14:conditionalFormatting xmlns:xm="http://schemas.microsoft.com/office/excel/2006/main">
          <x14:cfRule type="iconSet" priority="1001" id="{20BF454B-BFB8-4EB0-A19D-3504971E9FA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R112:R1048576 R1</xm:sqref>
        </x14:conditionalFormatting>
        <x14:conditionalFormatting xmlns:xm="http://schemas.microsoft.com/office/excel/2006/main">
          <x14:cfRule type="iconSet" priority="1004" id="{A68E39B3-E0C3-4908-9D1B-640F79FEF8D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X112:X1048576 X1</xm:sqref>
        </x14:conditionalFormatting>
        <x14:conditionalFormatting xmlns:xm="http://schemas.microsoft.com/office/excel/2006/main">
          <x14:cfRule type="iconSet" priority="1007" id="{29CB01CB-1DF3-4381-A16A-9921C441411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I112:I1048576 I1</xm:sqref>
        </x14:conditionalFormatting>
        <x14:conditionalFormatting xmlns:xm="http://schemas.microsoft.com/office/excel/2006/main">
          <x14:cfRule type="iconSet" priority="1461" id="{589605A3-4321-4B32-AE6F-EF666B72F55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M80 M82:M94</xm:sqref>
        </x14:conditionalFormatting>
        <x14:conditionalFormatting xmlns:xm="http://schemas.microsoft.com/office/excel/2006/main">
          <x14:cfRule type="iconSet" priority="1464" id="{43FB6E4F-D86F-45EA-8948-EADCDC5E4E6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S80:S99</xm:sqref>
        </x14:conditionalFormatting>
        <x14:conditionalFormatting xmlns:xm="http://schemas.microsoft.com/office/excel/2006/main">
          <x14:cfRule type="iconSet" priority="1466" id="{F7EAC57D-9703-484D-821E-D0FCF0D197A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U80:U94</xm:sqref>
        </x14:conditionalFormatting>
        <x14:conditionalFormatting xmlns:xm="http://schemas.microsoft.com/office/excel/2006/main">
          <x14:cfRule type="iconSet" priority="1468" id="{F302BC1F-CB9B-4A5B-86EB-F7CE99A2213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Q80:R80 Q82:R94 Q81</xm:sqref>
        </x14:conditionalFormatting>
        <x14:conditionalFormatting xmlns:xm="http://schemas.microsoft.com/office/excel/2006/main">
          <x14:cfRule type="iconSet" priority="1472" id="{12757887-52B6-4F0E-A139-AABD81C9674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R80 R82:R94</xm:sqref>
        </x14:conditionalFormatting>
        <x14:conditionalFormatting xmlns:xm="http://schemas.microsoft.com/office/excel/2006/main">
          <x14:cfRule type="iconSet" priority="1475" id="{0A0FF594-FC98-4D20-91B6-3345145AC0B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X80 X82:X94</xm:sqref>
        </x14:conditionalFormatting>
        <x14:conditionalFormatting xmlns:xm="http://schemas.microsoft.com/office/excel/2006/main">
          <x14:cfRule type="iconSet" priority="1478" id="{7030B390-FC8C-47A9-8FCB-DA82C24BA8A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I80 I82:I94</xm:sqref>
        </x14:conditionalFormatting>
        <x14:conditionalFormatting xmlns:xm="http://schemas.microsoft.com/office/excel/2006/main">
          <x14:cfRule type="iconSet" priority="3" id="{EA398BFA-46FC-45CE-B167-FE6AD3FD740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S15:S16</xm:sqref>
        </x14:conditionalFormatting>
        <x14:conditionalFormatting xmlns:xm="http://schemas.microsoft.com/office/excel/2006/main">
          <x14:cfRule type="iconSet" priority="1" id="{2CBE9C60-D5F0-4DC6-A742-B024B2585A2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M16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outlinePr applyStyles="1" summaryBelow="0"/>
    <pageSetUpPr fitToPage="1"/>
  </sheetPr>
  <dimension ref="A1:BB113"/>
  <sheetViews>
    <sheetView zoomScaleNormal="100" zoomScalePageLayoutView="125" workbookViewId="0">
      <pane xSplit="1" ySplit="1" topLeftCell="M2" activePane="bottomRight" state="frozen"/>
      <selection activeCell="B2" sqref="B2"/>
      <selection pane="topRight" activeCell="B2" sqref="B2"/>
      <selection pane="bottomLeft" activeCell="B2" sqref="B2"/>
      <selection pane="bottomRight" activeCell="Q32" sqref="Q32"/>
    </sheetView>
  </sheetViews>
  <sheetFormatPr baseColWidth="10" defaultColWidth="10.7109375" defaultRowHeight="12" x14ac:dyDescent="0.25"/>
  <cols>
    <col min="1" max="1" width="26" style="1" customWidth="1"/>
    <col min="2" max="2" width="7.42578125" style="1" customWidth="1"/>
    <col min="3" max="3" width="7.28515625" style="1" customWidth="1"/>
    <col min="4" max="4" width="7.85546875" style="1" customWidth="1"/>
    <col min="5" max="6" width="7.42578125" style="1" customWidth="1"/>
    <col min="7" max="10" width="12.42578125" style="1" customWidth="1"/>
    <col min="11" max="11" width="11.42578125" style="68" customWidth="1"/>
    <col min="12" max="12" width="10.5703125" style="1" customWidth="1"/>
    <col min="13" max="13" width="11.5703125" style="68" customWidth="1"/>
    <col min="14" max="14" width="15.85546875" style="1" customWidth="1"/>
    <col min="15" max="15" width="10.28515625" style="59" customWidth="1"/>
    <col min="16" max="19" width="10.28515625" style="51" customWidth="1"/>
    <col min="20" max="20" width="20.5703125" style="1" customWidth="1"/>
    <col min="21" max="21" width="21.7109375" style="1" customWidth="1"/>
    <col min="22" max="22" width="17.28515625" style="1" customWidth="1"/>
    <col min="23" max="23" width="15.42578125" style="1" customWidth="1"/>
    <col min="24" max="24" width="13.7109375" style="40" customWidth="1"/>
    <col min="25" max="25" width="35.140625" style="40" customWidth="1"/>
    <col min="26" max="26" width="25.5703125" style="1" bestFit="1" customWidth="1"/>
    <col min="27" max="27" width="26" style="1" customWidth="1"/>
    <col min="28" max="16384" width="10.7109375" style="1"/>
  </cols>
  <sheetData>
    <row r="1" spans="1:54" ht="13.5" thickTop="1" thickBot="1" x14ac:dyDescent="0.3">
      <c r="A1" s="188" t="s">
        <v>117</v>
      </c>
      <c r="B1" s="143" t="s">
        <v>16</v>
      </c>
      <c r="C1" s="18" t="s">
        <v>99</v>
      </c>
      <c r="D1" s="19" t="s">
        <v>57</v>
      </c>
      <c r="E1" s="20" t="s">
        <v>106</v>
      </c>
      <c r="F1" s="17" t="s">
        <v>142</v>
      </c>
      <c r="G1" s="3" t="s">
        <v>1</v>
      </c>
      <c r="H1" s="3" t="s">
        <v>241</v>
      </c>
      <c r="I1" s="3" t="s">
        <v>242</v>
      </c>
      <c r="J1" s="3" t="s">
        <v>111</v>
      </c>
      <c r="K1" s="61" t="s">
        <v>118</v>
      </c>
      <c r="L1" s="3" t="s">
        <v>15</v>
      </c>
      <c r="M1" s="61" t="s">
        <v>240</v>
      </c>
      <c r="N1" s="3" t="s">
        <v>109</v>
      </c>
      <c r="O1" s="53" t="s">
        <v>110</v>
      </c>
      <c r="P1" s="45" t="s">
        <v>2</v>
      </c>
      <c r="Q1" s="45" t="s">
        <v>184</v>
      </c>
      <c r="R1" s="45" t="s">
        <v>185</v>
      </c>
      <c r="S1" s="45" t="s">
        <v>186</v>
      </c>
      <c r="T1" s="3" t="s">
        <v>112</v>
      </c>
      <c r="U1" s="3" t="s">
        <v>113</v>
      </c>
      <c r="V1" s="3" t="s">
        <v>30</v>
      </c>
      <c r="W1" s="3" t="s">
        <v>40</v>
      </c>
      <c r="X1" s="26" t="s">
        <v>32</v>
      </c>
      <c r="Y1" s="211" t="s">
        <v>39</v>
      </c>
    </row>
    <row r="2" spans="1:54" ht="12.75" thickTop="1" x14ac:dyDescent="0.25">
      <c r="A2" s="418" t="s">
        <v>128</v>
      </c>
      <c r="B2" s="142" t="str">
        <f>IF(Tableau1[[#This Row],[NBR]]&lt;&gt;"",Tableau1[[#This Row],[NBR]],"")</f>
        <v/>
      </c>
      <c r="C2" s="142">
        <f>IF(Tableau1[[#This Row],[GJU]]&lt;&gt;"",Tableau1[[#This Row],[GJU]],"")</f>
        <v>1</v>
      </c>
      <c r="D2" s="44" t="str">
        <f>IF(Tableau1[[#This Row],[WMA]]&lt;&gt;"",Tableau1[[#This Row],[WMA]],"")</f>
        <v/>
      </c>
      <c r="E2" s="176" t="str">
        <f>IF(Tableau1[[#This Row],[ACD]]&lt;&gt;"",Tableau1[[#This Row],[ACD]],"")</f>
        <v/>
      </c>
      <c r="F2" s="176"/>
      <c r="G2" s="79">
        <f>IF(Tableau1[[#This Row],[Affaires]]="","",Tableau1[[#This Row],[Affaires]])</f>
        <v>1807044</v>
      </c>
      <c r="H2" s="266">
        <v>43396</v>
      </c>
      <c r="I2" s="266" t="str">
        <f ca="1">IF(AND(TODAY()&gt;=Tableau3[[#This Row],[Dates de Fin
Contrat]],TODAY()&lt;=Tableau3[[#This Row],[Dates de Fin
Contrat]]+31),Tableau3[[#This Row],[Dates de Fin
Contrat]],"")</f>
        <v/>
      </c>
      <c r="J2" s="74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2" s="62">
        <v>21</v>
      </c>
      <c r="L2" s="421" t="str">
        <f>IF(Tableau1[[#This Row],[IGD initiale]]="","",Tableau1[[#This Row],[IGD initiale]])</f>
        <v/>
      </c>
      <c r="M2" s="62">
        <v>29</v>
      </c>
      <c r="N2" s="21" t="str">
        <f>IF(Tableau1[[#This Row],[Panier Repas]]="","",Tableau1[[#This Row],[Panier Repas]])</f>
        <v/>
      </c>
      <c r="O2" s="71"/>
      <c r="P2" s="70"/>
      <c r="Q2" s="243"/>
      <c r="R2" s="243"/>
      <c r="S2" s="243"/>
      <c r="T2" s="103">
        <f>IF(Tableau1[[#This Row],[Colonne1]]="",Tableau3[[#This Row],[Dates de Début 
Contrat]]+90,Tableau1[[#This Row],[Colonne1]]+90)</f>
        <v>43486</v>
      </c>
      <c r="U2" s="103">
        <f>IF(Tableau1[[#This Row],[Colonne1]]="",Tableau3[[#This Row],[Dates de Début 
Contrat]]+720,Tableau1[[#This Row],[Colonne1]]+720)</f>
        <v>44116</v>
      </c>
      <c r="V2" s="163"/>
      <c r="W2" s="163">
        <v>43553</v>
      </c>
      <c r="X2" s="27"/>
      <c r="Y2" s="212"/>
    </row>
    <row r="3" spans="1:54" x14ac:dyDescent="0.25">
      <c r="A3" s="96" t="s">
        <v>79</v>
      </c>
      <c r="B3" s="95">
        <f>IF(Tableau1[[#This Row],[NBR]]&lt;&gt;"",Tableau1[[#This Row],[NBR]],"")</f>
        <v>1</v>
      </c>
      <c r="C3" s="95" t="str">
        <f>IF(Tableau1[[#This Row],[GJU]]&lt;&gt;"",Tableau1[[#This Row],[GJU]],"")</f>
        <v/>
      </c>
      <c r="D3" s="22" t="str">
        <f>IF(Tableau1[[#This Row],[WMA]]&lt;&gt;"",Tableau1[[#This Row],[WMA]],"")</f>
        <v/>
      </c>
      <c r="E3" s="96" t="str">
        <f>IF(Tableau1[[#This Row],[ACD]]&lt;&gt;"",Tableau1[[#This Row],[ACD]],"")</f>
        <v/>
      </c>
      <c r="F3" s="96" t="str">
        <f>IF(Tableau1[[#This Row],[KAB]]&lt;&gt;"",Tableau1[[#This Row],[KAB]],"")</f>
        <v/>
      </c>
      <c r="G3" s="80">
        <f>IF(Tableau1[[#This Row],[Affaires]]="","",Tableau1[[#This Row],[Affaires]])</f>
        <v>1805042</v>
      </c>
      <c r="H3" s="315">
        <v>43255</v>
      </c>
      <c r="I3" s="315"/>
      <c r="J3" s="7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3" s="63"/>
      <c r="L3" s="4" t="str">
        <f>IF(Tableau1[[#This Row],[IGD initiale]]="","",Tableau1[[#This Row],[IGD initiale]])</f>
        <v/>
      </c>
      <c r="M3" s="63"/>
      <c r="N3" s="4" t="str">
        <f>IF(Tableau1[[#This Row],[Panier Repas]]="","",Tableau1[[#This Row],[Panier Repas]])</f>
        <v/>
      </c>
      <c r="O3" s="54"/>
      <c r="P3" s="54"/>
      <c r="Q3" s="54"/>
      <c r="R3" s="54"/>
      <c r="S3" s="54"/>
      <c r="T3" s="103">
        <f>IF(Tableau1[[#This Row],[Colonne1]]="",Tableau3[[#This Row],[Dates de Début 
Contrat]]+90,Tableau1[[#This Row],[Colonne1]]+90)</f>
        <v>43345</v>
      </c>
      <c r="U3" s="103">
        <f>IF(Tableau1[[#This Row],[Colonne1]]="",Tableau3[[#This Row],[Dates de Début 
Contrat]]+720,Tableau1[[#This Row],[Colonne1]]+720)</f>
        <v>43975</v>
      </c>
      <c r="V3" s="28"/>
      <c r="W3" s="29"/>
      <c r="X3" s="4"/>
      <c r="Y3" s="213"/>
    </row>
    <row r="4" spans="1:54" x14ac:dyDescent="0.25">
      <c r="A4" s="419" t="s">
        <v>37</v>
      </c>
      <c r="B4" s="95" t="str">
        <f>IF(Tableau1[[#This Row],[NBR]]&lt;&gt;"",Tableau1[[#This Row],[NBR]],"")</f>
        <v/>
      </c>
      <c r="C4" s="95">
        <f>IF(Tableau1[[#This Row],[GJU]]&lt;&gt;"",Tableau1[[#This Row],[GJU]],"")</f>
        <v>1</v>
      </c>
      <c r="D4" s="22" t="str">
        <f>IF(Tableau1[[#This Row],[WMA]]&lt;&gt;"",Tableau1[[#This Row],[WMA]],"")</f>
        <v/>
      </c>
      <c r="E4" s="96" t="str">
        <f>IF(Tableau1[[#This Row],[ACD]]&lt;&gt;"",Tableau1[[#This Row],[ACD]],"")</f>
        <v/>
      </c>
      <c r="F4" s="96" t="str">
        <f>IF(Tableau1[[#This Row],[KAB]]&lt;&gt;"",Tableau1[[#This Row],[KAB]],"")</f>
        <v/>
      </c>
      <c r="G4" s="80">
        <f>IF(Tableau1[[#This Row],[Affaires]]="","",Tableau1[[#This Row],[Affaires]])</f>
        <v>1605013</v>
      </c>
      <c r="H4" s="315">
        <v>42534</v>
      </c>
      <c r="I4" s="315" t="str">
        <f ca="1">IF(AND(TODAY()&gt;=Tableau3[[#This Row],[Dates de Fin
Contrat]],TODAY()&lt;=Tableau3[[#This Row],[Dates de Fin
Contrat]]+31),Tableau3[[#This Row],[Dates de Fin
Contrat]],"")</f>
        <v/>
      </c>
      <c r="J4" s="76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4" s="64">
        <v>10</v>
      </c>
      <c r="L4" s="420" t="str">
        <f>IF(Tableau1[[#This Row],[IGD initiale]]="","",Tableau1[[#This Row],[IGD initiale]])</f>
        <v/>
      </c>
      <c r="M4" s="64">
        <v>20</v>
      </c>
      <c r="N4" s="321" t="str">
        <f>IF(Tableau1[[#This Row],[Panier Repas]]="","",Tableau1[[#This Row],[Panier Repas]])</f>
        <v/>
      </c>
      <c r="O4" s="55"/>
      <c r="P4" s="47"/>
      <c r="Q4" s="47"/>
      <c r="R4" s="47"/>
      <c r="S4" s="47"/>
      <c r="T4" s="158">
        <f>IF(Tableau1[[#This Row],[Colonne1]]="",Tableau3[[#This Row],[Dates de Début 
Contrat]]+90,Tableau1[[#This Row],[Colonne1]]+90)</f>
        <v>42624</v>
      </c>
      <c r="U4" s="103">
        <f>IF(Tableau1[[#This Row],[Colonne1]]="",Tableau3[[#This Row],[Dates de Début 
Contrat]]+720,Tableau1[[#This Row],[Colonne1]]+720)</f>
        <v>43254</v>
      </c>
      <c r="V4" s="313">
        <v>43556</v>
      </c>
      <c r="W4" s="313">
        <v>43556</v>
      </c>
      <c r="X4" s="30"/>
      <c r="Y4" s="214" t="s">
        <v>31</v>
      </c>
    </row>
    <row r="5" spans="1:54" hidden="1" x14ac:dyDescent="0.25">
      <c r="A5" s="96" t="s">
        <v>96</v>
      </c>
      <c r="B5" s="95" t="str">
        <f>IF(Tableau1[[#This Row],[NBR]]&lt;&gt;"",Tableau1[[#This Row],[NBR]],"")</f>
        <v/>
      </c>
      <c r="C5" s="95" t="str">
        <f>IF(Tableau1[[#This Row],[GJU]]&lt;&gt;"",Tableau1[[#This Row],[GJU]],"")</f>
        <v/>
      </c>
      <c r="D5" s="22">
        <f>IF(Tableau1[[#This Row],[WMA]]&lt;&gt;"",Tableau1[[#This Row],[WMA]],"")</f>
        <v>1</v>
      </c>
      <c r="E5" s="96" t="str">
        <f>IF(Tableau1[[#This Row],[ACD]]&lt;&gt;"",Tableau1[[#This Row],[ACD]],"")</f>
        <v/>
      </c>
      <c r="F5" s="96" t="str">
        <f>IF(Tableau1[[#This Row],[KAB]]&lt;&gt;"",Tableau1[[#This Row],[KAB]],"")</f>
        <v/>
      </c>
      <c r="G5" s="80">
        <f>IF(Tableau1[[#This Row],[Affaires]]="","",Tableau1[[#This Row],[Affaires]])</f>
        <v>1810006</v>
      </c>
      <c r="H5" s="315">
        <v>43409</v>
      </c>
      <c r="I5" s="315">
        <v>43455</v>
      </c>
      <c r="J5" s="75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5" s="63"/>
      <c r="L5" s="4" t="str">
        <f>IF(Tableau1[[#This Row],[IGD initiale]]="","",Tableau1[[#This Row],[IGD initiale]])</f>
        <v/>
      </c>
      <c r="M5" s="63"/>
      <c r="N5" s="4" t="str">
        <f>IF(Tableau1[[#This Row],[Panier Repas]]="","",Tableau1[[#This Row],[Panier Repas]])</f>
        <v/>
      </c>
      <c r="O5" s="54"/>
      <c r="P5" s="46"/>
      <c r="Q5" s="46"/>
      <c r="R5" s="46"/>
      <c r="S5" s="46"/>
      <c r="T5" s="158">
        <f>IF(Tableau1[[#This Row],[Colonne1]]="",Tableau3[[#This Row],[Dates de Début 
Contrat]]+90,Tableau1[[#This Row],[Colonne1]]+90)</f>
        <v>43499</v>
      </c>
      <c r="U5" s="103">
        <f>IF(Tableau1[[#This Row],[Colonne1]]="",Tableau3[[#This Row],[Dates de Début 
Contrat]]+720,Tableau1[[#This Row],[Colonne1]]+720)</f>
        <v>44129</v>
      </c>
      <c r="V5" s="29"/>
      <c r="W5" s="29"/>
      <c r="X5" s="31"/>
      <c r="Y5" s="215"/>
    </row>
    <row r="6" spans="1:54" x14ac:dyDescent="0.25">
      <c r="A6" s="419" t="s">
        <v>155</v>
      </c>
      <c r="B6" s="95" t="str">
        <f>IF(Tableau1[[#This Row],[NBR]]&lt;&gt;"",Tableau1[[#This Row],[NBR]],"")</f>
        <v/>
      </c>
      <c r="C6" s="95">
        <f>IF(Tableau1[[#This Row],[GJU]]&lt;&gt;"",Tableau1[[#This Row],[GJU]],"")</f>
        <v>1</v>
      </c>
      <c r="D6" s="22" t="str">
        <f>IF(Tableau1[[#This Row],[WMA]]&lt;&gt;"",Tableau1[[#This Row],[WMA]],"")</f>
        <v/>
      </c>
      <c r="E6" s="96" t="str">
        <f>IF(Tableau1[[#This Row],[ACD]]&lt;&gt;"",Tableau1[[#This Row],[ACD]],"")</f>
        <v/>
      </c>
      <c r="F6" s="96" t="str">
        <f>IF(Tableau1[[#This Row],[KAB]]&lt;&gt;"",Tableau1[[#This Row],[KAB]],"")</f>
        <v/>
      </c>
      <c r="G6" s="80">
        <f>IF(Tableau1[[#This Row],[Affaires]]="","",Tableau1[[#This Row],[Affaires]])</f>
        <v>1812005</v>
      </c>
      <c r="H6" s="315">
        <v>43472</v>
      </c>
      <c r="I6" s="315" t="str">
        <f ca="1">IF(AND(TODAY()&gt;=Tableau3[[#This Row],[Dates de Fin
Contrat]],TODAY()&lt;=Tableau3[[#This Row],[Dates de Fin
Contrat]]+31),Tableau3[[#This Row],[Dates de Fin
Contrat]],"")</f>
        <v/>
      </c>
      <c r="J6" s="7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6" s="63">
        <v>21</v>
      </c>
      <c r="L6" s="4" t="str">
        <f>IF(Tableau1[[#This Row],[IGD initiale]]="","",Tableau1[[#This Row],[IGD initiale]])</f>
        <v/>
      </c>
      <c r="M6" s="63">
        <v>29</v>
      </c>
      <c r="N6" s="4" t="str">
        <f>IF(Tableau1[[#This Row],[Panier Repas]]="","",Tableau1[[#This Row],[Panier Repas]])</f>
        <v/>
      </c>
      <c r="O6" s="54"/>
      <c r="P6" s="46"/>
      <c r="Q6" s="46"/>
      <c r="R6" s="46"/>
      <c r="S6" s="46"/>
      <c r="T6" s="158">
        <f>IF(Tableau1[[#This Row],[Colonne1]]="",Tableau3[[#This Row],[Dates de Début 
Contrat]]+90,Tableau1[[#This Row],[Colonne1]]+90)</f>
        <v>43562</v>
      </c>
      <c r="U6" s="103">
        <f>IF(Tableau1[[#This Row],[Colonne1]]="",Tableau3[[#This Row],[Dates de Début 
Contrat]]+720,Tableau1[[#This Row],[Colonne1]]+720)</f>
        <v>44192</v>
      </c>
      <c r="V6" s="311">
        <v>43549</v>
      </c>
      <c r="W6" s="311">
        <v>43546</v>
      </c>
      <c r="X6" s="31"/>
      <c r="Y6" s="215"/>
    </row>
    <row r="7" spans="1:54" x14ac:dyDescent="0.25">
      <c r="A7" s="419" t="s">
        <v>59</v>
      </c>
      <c r="B7" s="95" t="str">
        <f>IF(Tableau1[[#This Row],[NBR]]&lt;&gt;"",Tableau1[[#This Row],[NBR]],"")</f>
        <v/>
      </c>
      <c r="C7" s="95" t="str">
        <f>IF(Tableau1[[#This Row],[GJU]]&lt;&gt;"",Tableau1[[#This Row],[GJU]],"")</f>
        <v/>
      </c>
      <c r="D7" s="22">
        <f>IF(Tableau1[[#This Row],[WMA]]&lt;&gt;"",Tableau1[[#This Row],[WMA]],"")</f>
        <v>1</v>
      </c>
      <c r="E7" s="96" t="str">
        <f>IF(Tableau1[[#This Row],[ACD]]&lt;&gt;"",Tableau1[[#This Row],[ACD]],"")</f>
        <v/>
      </c>
      <c r="F7" s="96" t="str">
        <f>IF(Tableau1[[#This Row],[KAB]]&lt;&gt;"",Tableau1[[#This Row],[KAB]],"")</f>
        <v/>
      </c>
      <c r="G7" s="80">
        <f>IF(Tableau1[[#This Row],[Affaires]]="","",Tableau1[[#This Row],[Affaires]])</f>
        <v>1711061</v>
      </c>
      <c r="H7" s="316" t="str">
        <f ca="1">IF(AND(TODAY()&gt;=Tableau3[[#This Row],[Dates de Début 
Contrat]],TODAY()&lt;Tableau3[[#This Row],[Dates de Début 
Contrat]]+31),Tableau3[[#This Row],[Dates de Début 
Contrat]],"")</f>
        <v/>
      </c>
      <c r="I7" s="316">
        <f ca="1">IF(AND(TODAY()&gt;=Tableau3[[#This Row],[Dates de Fin
Contrat]],TODAY()&lt;=Tableau3[[#This Row],[Dates de Fin
Contrat]]+31),Tableau3[[#This Row],[Dates de Fin
Contrat]],"")</f>
        <v>43552</v>
      </c>
      <c r="J7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7" s="65">
        <v>21</v>
      </c>
      <c r="L7" s="4" t="str">
        <f>IF(Tableau1[[#This Row],[IGD initiale]]="","",Tableau1[[#This Row],[IGD initiale]])</f>
        <v/>
      </c>
      <c r="M7" s="65"/>
      <c r="N7" s="6" t="str">
        <f>IF(Tableau1[[#This Row],[Panier Repas]]="","",Tableau1[[#This Row],[Panier Repas]])</f>
        <v/>
      </c>
      <c r="O7" s="56"/>
      <c r="P7" s="48"/>
      <c r="Q7" s="48"/>
      <c r="R7" s="48"/>
      <c r="S7" s="48"/>
      <c r="T7" s="158">
        <f>IF(Tableau1[[#This Row],[Colonne1]]="",Tableau3[[#This Row],[Dates de Début 
Contrat]]+90,Tableau1[[#This Row],[Colonne1]]+90)</f>
        <v>43163</v>
      </c>
      <c r="U7" s="103">
        <f>IF(Tableau1[[#This Row],[Colonne1]]="",Tableau3[[#This Row],[Dates de Début 
Contrat]]+720,Tableau1[[#This Row],[Colonne1]]+720)</f>
        <v>43793</v>
      </c>
      <c r="V7" s="32"/>
      <c r="W7" s="32"/>
      <c r="X7" s="33"/>
      <c r="Y7" s="216"/>
    </row>
    <row r="8" spans="1:54" x14ac:dyDescent="0.25">
      <c r="A8" s="96" t="s">
        <v>166</v>
      </c>
      <c r="B8" s="95">
        <f>IF(Tableau1[[#This Row],[NBR]]&lt;&gt;"",Tableau1[[#This Row],[NBR]],"")</f>
        <v>1</v>
      </c>
      <c r="C8" s="95" t="str">
        <f>IF(Tableau1[[#This Row],[GJU]]&lt;&gt;"",Tableau1[[#This Row],[GJU]],"")</f>
        <v/>
      </c>
      <c r="D8" s="22" t="str">
        <f>IF(Tableau1[[#This Row],[WMA]]&lt;&gt;"",Tableau1[[#This Row],[WMA]],"")</f>
        <v/>
      </c>
      <c r="E8" s="96" t="str">
        <f>IF(Tableau1[[#This Row],[ACD]]&lt;&gt;"",Tableau1[[#This Row],[ACD]],"")</f>
        <v/>
      </c>
      <c r="F8" s="96" t="str">
        <f>IF(Tableau1[[#This Row],[KAB]]&lt;&gt;"",Tableau1[[#This Row],[KAB]],"")</f>
        <v/>
      </c>
      <c r="G8" s="80">
        <f>IF(Tableau1[[#This Row],[Affaires]]="","",Tableau1[[#This Row],[Affaires]])</f>
        <v>1812002</v>
      </c>
      <c r="H8" s="316">
        <v>43449</v>
      </c>
      <c r="I8" s="316" t="str">
        <f ca="1">IF(AND(TODAY()&gt;=Tableau3[[#This Row],[Dates de Fin
Contrat]],TODAY()&lt;=Tableau3[[#This Row],[Dates de Fin
Contrat]]+31),Tableau3[[#This Row],[Dates de Fin
Contrat]],"")</f>
        <v/>
      </c>
      <c r="J8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8" s="65"/>
      <c r="L8" s="4" t="str">
        <f>IF(Tableau1[[#This Row],[IGD initiale]]="","",Tableau1[[#This Row],[IGD initiale]])</f>
        <v/>
      </c>
      <c r="M8" s="65"/>
      <c r="N8" s="6" t="str">
        <f>IF(Tableau1[[#This Row],[Panier Repas]]="","",Tableau1[[#This Row],[Panier Repas]])</f>
        <v/>
      </c>
      <c r="O8" s="56"/>
      <c r="P8" s="48"/>
      <c r="Q8" s="48"/>
      <c r="R8" s="48"/>
      <c r="S8" s="48"/>
      <c r="T8" s="158">
        <f>IF(Tableau1[[#This Row],[Colonne1]]="",Tableau3[[#This Row],[Dates de Début 
Contrat]]+90,Tableau1[[#This Row],[Colonne1]]+90)</f>
        <v>90</v>
      </c>
      <c r="U8" s="103">
        <f>IF(Tableau1[[#This Row],[Colonne1]]="",Tableau3[[#This Row],[Dates de Début 
Contrat]]+720,Tableau1[[#This Row],[Colonne1]]+720)</f>
        <v>720</v>
      </c>
      <c r="V8" s="32"/>
      <c r="W8" s="32"/>
      <c r="X8" s="33"/>
      <c r="Y8" s="216"/>
      <c r="Z8" s="162"/>
      <c r="AB8" s="162"/>
      <c r="AC8" s="162"/>
      <c r="AD8" s="162"/>
      <c r="AE8" s="162"/>
      <c r="AF8" s="162"/>
      <c r="AG8" s="162"/>
      <c r="AH8" s="162"/>
      <c r="AI8" s="162"/>
      <c r="AJ8" s="162"/>
      <c r="AK8" s="162"/>
      <c r="AL8" s="162"/>
      <c r="AM8" s="162"/>
      <c r="AN8" s="162"/>
      <c r="AO8" s="162"/>
      <c r="AP8" s="162"/>
      <c r="AQ8" s="162"/>
      <c r="AR8" s="162"/>
      <c r="AS8" s="162"/>
      <c r="AT8" s="162"/>
      <c r="AU8" s="162"/>
      <c r="AV8" s="162"/>
      <c r="AW8" s="162"/>
      <c r="AX8" s="162"/>
      <c r="AY8" s="162"/>
      <c r="AZ8" s="162"/>
      <c r="BA8" s="162"/>
      <c r="BB8" s="162"/>
    </row>
    <row r="9" spans="1:54" ht="16.149999999999999" customHeight="1" x14ac:dyDescent="0.25">
      <c r="A9" s="419" t="s">
        <v>60</v>
      </c>
      <c r="B9" s="95" t="str">
        <f>IF(Tableau1[[#This Row],[NBR]]&lt;&gt;"",Tableau1[[#This Row],[NBR]],"")</f>
        <v/>
      </c>
      <c r="C9" s="95" t="str">
        <f>IF(Tableau1[[#This Row],[GJU]]&lt;&gt;"",Tableau1[[#This Row],[GJU]],"")</f>
        <v/>
      </c>
      <c r="D9" s="22">
        <f>IF(Tableau1[[#This Row],[WMA]]&lt;&gt;"",Tableau1[[#This Row],[WMA]],"")</f>
        <v>1</v>
      </c>
      <c r="E9" s="96" t="str">
        <f>IF(Tableau1[[#This Row],[ACD]]&lt;&gt;"",Tableau1[[#This Row],[ACD]],"")</f>
        <v/>
      </c>
      <c r="F9" s="96" t="str">
        <f>IF(Tableau1[[#This Row],[KAB]]&lt;&gt;"",Tableau1[[#This Row],[KAB]],"")</f>
        <v/>
      </c>
      <c r="G9" s="80">
        <f>IF(Tableau1[[#This Row],[Affaires]]="","",Tableau1[[#This Row],[Affaires]])</f>
        <v>1711016</v>
      </c>
      <c r="H9" s="316">
        <v>43087</v>
      </c>
      <c r="I9" s="316" t="str">
        <f ca="1">IF(AND(TODAY()&gt;=Tableau3[[#This Row],[Dates de Fin
Contrat]],TODAY()&lt;=Tableau3[[#This Row],[Dates de Fin
Contrat]]+31),Tableau3[[#This Row],[Dates de Fin
Contrat]],"")</f>
        <v/>
      </c>
      <c r="J9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9" s="65">
        <v>20</v>
      </c>
      <c r="L9" s="420" t="str">
        <f>IF(Tableau1[[#This Row],[IGD initiale]]="","",Tableau1[[#This Row],[IGD initiale]])</f>
        <v/>
      </c>
      <c r="M9" s="65">
        <v>29</v>
      </c>
      <c r="N9" s="6" t="str">
        <f>IF(Tableau1[[#This Row],[Panier Repas]]="","",Tableau1[[#This Row],[Panier Repas]])</f>
        <v/>
      </c>
      <c r="O9" s="56"/>
      <c r="P9" s="48"/>
      <c r="Q9" s="48"/>
      <c r="R9" s="48"/>
      <c r="S9" s="48"/>
      <c r="T9" s="158">
        <f>IF(Tableau1[[#This Row],[Colonne1]]="",Tableau3[[#This Row],[Dates de Début 
Contrat]]+90,Tableau1[[#This Row],[Colonne1]]+90)</f>
        <v>43177</v>
      </c>
      <c r="U9" s="103">
        <f>IF(Tableau1[[#This Row],[Colonne1]]="",Tableau3[[#This Row],[Dates de Début 
Contrat]]+720,Tableau1[[#This Row],[Colonne1]]+720)</f>
        <v>43807</v>
      </c>
      <c r="V9" s="309">
        <v>43551</v>
      </c>
      <c r="W9" s="309">
        <v>43551</v>
      </c>
      <c r="X9" s="33"/>
      <c r="Y9" s="216" t="s">
        <v>65</v>
      </c>
    </row>
    <row r="10" spans="1:54" ht="16.5" customHeight="1" x14ac:dyDescent="0.25">
      <c r="A10" s="419" t="s">
        <v>74</v>
      </c>
      <c r="B10" s="95" t="str">
        <f>IF(Tableau1[[#This Row],[NBR]]&lt;&gt;"",Tableau1[[#This Row],[NBR]],"")</f>
        <v/>
      </c>
      <c r="C10" s="95" t="str">
        <f>IF(Tableau1[[#This Row],[GJU]]&lt;&gt;"",Tableau1[[#This Row],[GJU]],"")</f>
        <v/>
      </c>
      <c r="D10" s="22">
        <f>IF(Tableau1[[#This Row],[WMA]]&lt;&gt;"",Tableau1[[#This Row],[WMA]],"")</f>
        <v>1</v>
      </c>
      <c r="E10" s="96" t="str">
        <f>IF(Tableau1[[#This Row],[ACD]]&lt;&gt;"",Tableau1[[#This Row],[ACD]],"")</f>
        <v/>
      </c>
      <c r="F10" s="96" t="str">
        <f>IF(Tableau1[[#This Row],[KAB]]&lt;&gt;"",Tableau1[[#This Row],[KAB]],"")</f>
        <v/>
      </c>
      <c r="G10" s="80">
        <f>IF(Tableau1[[#This Row],[Affaires]]="","",Tableau1[[#This Row],[Affaires]])</f>
        <v>1803042</v>
      </c>
      <c r="H10" s="316">
        <v>43194</v>
      </c>
      <c r="I10" s="316">
        <v>43616</v>
      </c>
      <c r="J10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0" s="65">
        <v>21</v>
      </c>
      <c r="L10" s="4" t="str">
        <f>IF(Tableau1[[#This Row],[IGD initiale]]="","",Tableau1[[#This Row],[IGD initiale]])</f>
        <v/>
      </c>
      <c r="M10" s="65"/>
      <c r="N10" s="6" t="str">
        <f>IF(Tableau1[[#This Row],[Panier Repas]]="","",Tableau1[[#This Row],[Panier Repas]])</f>
        <v/>
      </c>
      <c r="O10" s="56"/>
      <c r="P10" s="48"/>
      <c r="Q10" s="48"/>
      <c r="R10" s="48"/>
      <c r="S10" s="48"/>
      <c r="T10" s="158">
        <f>IF(Tableau1[[#This Row],[Colonne1]]="",Tableau3[[#This Row],[Dates de Début 
Contrat]]+90,Tableau1[[#This Row],[Colonne1]]+90)</f>
        <v>43284</v>
      </c>
      <c r="U10" s="103">
        <f>IF(Tableau1[[#This Row],[Colonne1]]="",Tableau3[[#This Row],[Dates de Début 
Contrat]]+720,Tableau1[[#This Row],[Colonne1]]+720)</f>
        <v>43914</v>
      </c>
      <c r="V10" s="309">
        <v>43553</v>
      </c>
      <c r="W10" s="309">
        <v>43553</v>
      </c>
      <c r="X10" s="33"/>
      <c r="Y10" s="216" t="s">
        <v>31</v>
      </c>
    </row>
    <row r="11" spans="1:54" ht="21.6" customHeight="1" x14ac:dyDescent="0.25">
      <c r="A11" s="419" t="s">
        <v>42</v>
      </c>
      <c r="B11" s="95" t="str">
        <f>IF(Tableau1[[#This Row],[NBR]]&lt;&gt;"",Tableau1[[#This Row],[NBR]],"")</f>
        <v/>
      </c>
      <c r="C11" s="95">
        <f>IF(Tableau1[[#This Row],[GJU]]&lt;&gt;"",Tableau1[[#This Row],[GJU]],"")</f>
        <v>1</v>
      </c>
      <c r="D11" s="22" t="str">
        <f>IF(Tableau1[[#This Row],[WMA]]&lt;&gt;"",Tableau1[[#This Row],[WMA]],"")</f>
        <v/>
      </c>
      <c r="E11" s="96" t="str">
        <f>IF(Tableau1[[#This Row],[ACD]]&lt;&gt;"",Tableau1[[#This Row],[ACD]],"")</f>
        <v/>
      </c>
      <c r="F11" s="96" t="str">
        <f>IF(Tableau1[[#This Row],[KAB]]&lt;&gt;"",Tableau1[[#This Row],[KAB]],"")</f>
        <v/>
      </c>
      <c r="G11" s="80">
        <f>IF(Tableau1[[#This Row],[Affaires]]="","",Tableau1[[#This Row],[Affaires]])</f>
        <v>1612005</v>
      </c>
      <c r="H11" s="316">
        <v>42716</v>
      </c>
      <c r="I11" s="316" t="str">
        <f ca="1">IF(AND(TODAY()&gt;=Tableau3[[#This Row],[Dates de Fin
Contrat]],TODAY()&lt;=Tableau3[[#This Row],[Dates de Fin
Contrat]]+31),Tableau3[[#This Row],[Dates de Fin
Contrat]],"")</f>
        <v/>
      </c>
      <c r="J11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1" s="65">
        <v>21</v>
      </c>
      <c r="L11" s="420" t="str">
        <f>IF(Tableau1[[#This Row],[IGD initiale]]="","",Tableau1[[#This Row],[IGD initiale]])</f>
        <v/>
      </c>
      <c r="M11" s="65">
        <v>29</v>
      </c>
      <c r="N11" s="6" t="str">
        <f>IF(Tableau1[[#This Row],[Panier Repas]]="","",Tableau1[[#This Row],[Panier Repas]])</f>
        <v/>
      </c>
      <c r="O11" s="56"/>
      <c r="P11" s="422"/>
      <c r="Q11" s="48"/>
      <c r="R11" s="48"/>
      <c r="S11" s="48"/>
      <c r="T11" s="158">
        <f>IF(Tableau1[[#This Row],[Colonne1]]="",Tableau3[[#This Row],[Dates de Début 
Contrat]]+90,Tableau1[[#This Row],[Colonne1]]+90)</f>
        <v>42806</v>
      </c>
      <c r="U11" s="103">
        <f>IF(Tableau1[[#This Row],[Colonne1]]="",Tableau3[[#This Row],[Dates de Début 
Contrat]]+720,Tableau1[[#This Row],[Colonne1]]+720)</f>
        <v>43436</v>
      </c>
      <c r="V11" s="309">
        <v>43546</v>
      </c>
      <c r="W11" s="309">
        <v>43546</v>
      </c>
      <c r="X11" s="6"/>
      <c r="Y11" s="217" t="s">
        <v>65</v>
      </c>
    </row>
    <row r="12" spans="1:54" ht="21.6" customHeight="1" x14ac:dyDescent="0.25">
      <c r="A12" s="419" t="s">
        <v>226</v>
      </c>
      <c r="B12" s="95" t="str">
        <f>IF(Tableau1[[#This Row],[NBR]]&lt;&gt;"",Tableau1[[#This Row],[NBR]],"")</f>
        <v/>
      </c>
      <c r="C12" s="95">
        <f>IF(Tableau1[[#This Row],[GJU]]&lt;&gt;"",Tableau1[[#This Row],[GJU]],"")</f>
        <v>1</v>
      </c>
      <c r="D12" s="22" t="str">
        <f>IF(Tableau1[[#This Row],[WMA]]&lt;&gt;"",Tableau1[[#This Row],[WMA]],"")</f>
        <v/>
      </c>
      <c r="E12" s="96" t="str">
        <f>IF(Tableau1[[#This Row],[ACD]]&lt;&gt;"",Tableau1[[#This Row],[ACD]],"")</f>
        <v/>
      </c>
      <c r="F12" s="96" t="str">
        <f>IF(Tableau1[[#This Row],[KAB]]&lt;&gt;"",Tableau1[[#This Row],[KAB]],"")</f>
        <v/>
      </c>
      <c r="G12" s="80">
        <f>IF(Tableau1[[#This Row],[Affaires]]="","",Tableau1[[#This Row],[Affaires]])</f>
        <v>1902020</v>
      </c>
      <c r="H12" s="316" t="str">
        <f ca="1">IF(AND(TODAY()&gt;=Tableau3[[#This Row],[Dates de Début 
Contrat]],TODAY()&lt;Tableau3[[#This Row],[Dates de Début 
Contrat]]+31),Tableau3[[#This Row],[Dates de Début 
Contrat]],"")</f>
        <v/>
      </c>
      <c r="I12" s="316" t="str">
        <f ca="1">IF(AND(TODAY()&gt;=Tableau3[[#This Row],[Dates de Fin
Contrat]],TODAY()&lt;=Tableau3[[#This Row],[Dates de Fin
Contrat]]+31),Tableau3[[#This Row],[Dates de Fin
Contrat]],"")</f>
        <v/>
      </c>
      <c r="J12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2" s="65">
        <v>20</v>
      </c>
      <c r="L12" s="4" t="str">
        <f>IF(Tableau1[[#This Row],[IGD initiale]]="","",Tableau1[[#This Row],[IGD initiale]])</f>
        <v/>
      </c>
      <c r="M12" s="65">
        <v>28</v>
      </c>
      <c r="N12" s="6" t="str">
        <f>IF(Tableau1[[#This Row],[Panier Repas]]="","",Tableau1[[#This Row],[Panier Repas]])</f>
        <v/>
      </c>
      <c r="O12" s="56"/>
      <c r="P12" s="48"/>
      <c r="Q12" s="48"/>
      <c r="R12" s="48"/>
      <c r="S12" s="48"/>
      <c r="T12" s="158">
        <f>IF(Tableau1[[#This Row],[Colonne1]]="",Tableau3[[#This Row],[Dates de Début 
Contrat]]+90,Tableau1[[#This Row],[Colonne1]]+90)</f>
        <v>43618</v>
      </c>
      <c r="U12" s="103">
        <f>IF(Tableau1[[#This Row],[Colonne1]]="",Tableau3[[#This Row],[Dates de Début 
Contrat]]+720,Tableau1[[#This Row],[Colonne1]]+720)</f>
        <v>44248</v>
      </c>
      <c r="V12" s="32" t="s">
        <v>281</v>
      </c>
      <c r="W12" s="309">
        <v>43552</v>
      </c>
      <c r="X12" s="6"/>
      <c r="Y12" s="217"/>
    </row>
    <row r="13" spans="1:54" ht="16.5" customHeight="1" x14ac:dyDescent="0.25">
      <c r="A13" s="419" t="s">
        <v>24</v>
      </c>
      <c r="B13" s="95">
        <f>IF(Tableau1[[#This Row],[NBR]]&lt;&gt;"",Tableau1[[#This Row],[NBR]],"")</f>
        <v>1</v>
      </c>
      <c r="C13" s="95" t="str">
        <f>IF(Tableau1[[#This Row],[GJU]]&lt;&gt;"",Tableau1[[#This Row],[GJU]],"")</f>
        <v/>
      </c>
      <c r="D13" s="22" t="str">
        <f>IF(Tableau1[[#This Row],[WMA]]&lt;&gt;"",Tableau1[[#This Row],[WMA]],"")</f>
        <v/>
      </c>
      <c r="E13" s="96" t="str">
        <f>IF(Tableau1[[#This Row],[ACD]]&lt;&gt;"",Tableau1[[#This Row],[ACD]],"")</f>
        <v/>
      </c>
      <c r="F13" s="96" t="str">
        <f>IF(Tableau1[[#This Row],[KAB]]&lt;&gt;"",Tableau1[[#This Row],[KAB]],"")</f>
        <v/>
      </c>
      <c r="G13" s="80">
        <f>IF(Tableau1[[#This Row],[Affaires]]="","",Tableau1[[#This Row],[Affaires]])</f>
        <v>1701055</v>
      </c>
      <c r="H13" s="316">
        <v>42779</v>
      </c>
      <c r="I13" s="316" t="str">
        <f ca="1">IF(AND(TODAY()&gt;=Tableau3[[#This Row],[Dates de Fin
Contrat]],TODAY()&lt;=Tableau3[[#This Row],[Dates de Fin
Contrat]]+31),Tableau3[[#This Row],[Dates de Fin
Contrat]],"")</f>
        <v/>
      </c>
      <c r="J13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3" s="65">
        <v>18</v>
      </c>
      <c r="L13" s="370" t="str">
        <f>IF(Tableau1[[#This Row],[IGD initiale]]="","",Tableau1[[#This Row],[IGD initiale]])</f>
        <v/>
      </c>
      <c r="M13" s="65">
        <v>27</v>
      </c>
      <c r="N13" s="6" t="str">
        <f>IF(Tableau1[[#This Row],[Panier Repas]]="","",Tableau1[[#This Row],[Panier Repas]])</f>
        <v/>
      </c>
      <c r="O13" s="56"/>
      <c r="P13" s="48"/>
      <c r="Q13" s="48"/>
      <c r="R13" s="48"/>
      <c r="S13" s="48"/>
      <c r="T13" s="158">
        <f>IF(Tableau1[[#This Row],[Colonne1]]="",Tableau3[[#This Row],[Dates de Début 
Contrat]]+90,Tableau1[[#This Row],[Colonne1]]+90)</f>
        <v>42869</v>
      </c>
      <c r="U13" s="103">
        <f>IF(Tableau1[[#This Row],[Colonne1]]="",Tableau3[[#This Row],[Dates de Début 
Contrat]]+720,Tableau1[[#This Row],[Colonne1]]+720)</f>
        <v>43499</v>
      </c>
      <c r="V13" s="309">
        <v>43552</v>
      </c>
      <c r="W13" s="309">
        <v>43552</v>
      </c>
      <c r="X13" s="6"/>
      <c r="Y13" s="217" t="s">
        <v>31</v>
      </c>
    </row>
    <row r="14" spans="1:54" ht="16.149999999999999" customHeight="1" x14ac:dyDescent="0.25">
      <c r="A14" s="419" t="s">
        <v>225</v>
      </c>
      <c r="B14" s="95">
        <f>IF(Tableau1[[#This Row],[NBR]]&lt;&gt;"",Tableau1[[#This Row],[NBR]],"")</f>
        <v>1</v>
      </c>
      <c r="C14" s="95" t="str">
        <f>IF(Tableau1[[#This Row],[GJU]]&lt;&gt;"",Tableau1[[#This Row],[GJU]],"")</f>
        <v/>
      </c>
      <c r="D14" s="22" t="str">
        <f>IF(Tableau1[[#This Row],[WMA]]&lt;&gt;"",Tableau1[[#This Row],[WMA]],"")</f>
        <v/>
      </c>
      <c r="E14" s="96" t="str">
        <f>IF(Tableau1[[#This Row],[ACD]]&lt;&gt;"",Tableau1[[#This Row],[ACD]],"")</f>
        <v/>
      </c>
      <c r="F14" s="96" t="str">
        <f>IF(Tableau1[[#This Row],[KAB]]&lt;&gt;"",Tableau1[[#This Row],[KAB]],"")</f>
        <v/>
      </c>
      <c r="G14" s="80">
        <f>IF(Tableau1[[#This Row],[Affaires]]="","",Tableau1[[#This Row],[Affaires]])</f>
        <v>1902017</v>
      </c>
      <c r="H14" s="316">
        <v>43507</v>
      </c>
      <c r="I14" s="426" t="str">
        <f ca="1">IF(AND(TODAY()&gt;=Tableau3[[#This Row],[Dates de Fin
Contrat]],TODAY()&lt;=Tableau3[[#This Row],[Dates de Fin
Contrat]]+31),Tableau3[[#This Row],[Dates de Fin
Contrat]],"")</f>
        <v/>
      </c>
      <c r="J14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4" s="65">
        <v>20</v>
      </c>
      <c r="L14" s="4" t="str">
        <f>IF(Tableau1[[#This Row],[IGD initiale]]="","",Tableau1[[#This Row],[IGD initiale]])</f>
        <v/>
      </c>
      <c r="M14" s="65">
        <v>29</v>
      </c>
      <c r="N14" s="6" t="str">
        <f>IF(Tableau1[[#This Row],[Panier Repas]]="","",Tableau1[[#This Row],[Panier Repas]])</f>
        <v/>
      </c>
      <c r="O14" s="56"/>
      <c r="P14" s="422"/>
      <c r="Q14" s="48"/>
      <c r="R14" s="48"/>
      <c r="S14" s="48"/>
      <c r="T14" s="158">
        <f>IF(Tableau1[[#This Row],[Colonne1]]="",Tableau3[[#This Row],[Dates de Début 
Contrat]]+90,Tableau1[[#This Row],[Colonne1]]+90)</f>
        <v>43597</v>
      </c>
      <c r="U14" s="103">
        <f>IF(Tableau1[[#This Row],[Colonne1]]="",Tableau3[[#This Row],[Dates de Début 
Contrat]]+720,Tableau1[[#This Row],[Colonne1]]+720)</f>
        <v>44227</v>
      </c>
      <c r="V14" s="309">
        <v>43552</v>
      </c>
      <c r="W14" s="309">
        <v>43552</v>
      </c>
      <c r="X14" s="6"/>
      <c r="Y14" s="217" t="s">
        <v>31</v>
      </c>
    </row>
    <row r="15" spans="1:54" x14ac:dyDescent="0.25">
      <c r="A15" s="419" t="s">
        <v>51</v>
      </c>
      <c r="B15" s="95" t="str">
        <f>IF(Tableau1[[#This Row],[NBR]]&lt;&gt;"",Tableau1[[#This Row],[NBR]],"")</f>
        <v/>
      </c>
      <c r="C15" s="95">
        <f>IF(Tableau1[[#This Row],[GJU]]&lt;&gt;"",Tableau1[[#This Row],[GJU]],"")</f>
        <v>1</v>
      </c>
      <c r="D15" s="22" t="str">
        <f>IF(Tableau1[[#This Row],[WMA]]&lt;&gt;"",Tableau1[[#This Row],[WMA]],"")</f>
        <v/>
      </c>
      <c r="E15" s="96" t="str">
        <f>IF(Tableau1[[#This Row],[ACD]]&lt;&gt;"",Tableau1[[#This Row],[ACD]],"")</f>
        <v/>
      </c>
      <c r="F15" s="96" t="str">
        <f>IF(Tableau1[[#This Row],[KAB]]&lt;&gt;"",Tableau1[[#This Row],[KAB]],"")</f>
        <v/>
      </c>
      <c r="G15" s="80">
        <f>IF(Tableau1[[#This Row],[Affaires]]="","",Tableau1[[#This Row],[Affaires]])</f>
        <v>1706010</v>
      </c>
      <c r="H15" s="316">
        <v>42919</v>
      </c>
      <c r="I15" s="316" t="str">
        <f ca="1">IF(AND(TODAY()&gt;=Tableau3[[#This Row],[Dates de Fin
Contrat]],TODAY()&lt;=Tableau3[[#This Row],[Dates de Fin
Contrat]]+31),Tableau3[[#This Row],[Dates de Fin
Contrat]],"")</f>
        <v/>
      </c>
      <c r="J15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5" s="66">
        <v>15</v>
      </c>
      <c r="L15" s="420" t="str">
        <f>IF(Tableau1[[#This Row],[IGD initiale]]="","",Tableau1[[#This Row],[IGD initiale]])</f>
        <v/>
      </c>
      <c r="M15" s="66">
        <v>21</v>
      </c>
      <c r="N15" s="9" t="str">
        <f>IF(Tableau1[[#This Row],[Panier Repas]]="","",Tableau1[[#This Row],[Panier Repas]])</f>
        <v/>
      </c>
      <c r="O15" s="57"/>
      <c r="P15" s="49"/>
      <c r="Q15" s="49"/>
      <c r="R15" s="49"/>
      <c r="S15" s="49"/>
      <c r="T15" s="158">
        <f>IF(Tableau1[[#This Row],[Colonne1]]="",Tableau3[[#This Row],[Dates de Début 
Contrat]]+90,Tableau1[[#This Row],[Colonne1]]+90)</f>
        <v>43016</v>
      </c>
      <c r="U15" s="103">
        <f>IF(Tableau1[[#This Row],[Colonne1]]="",Tableau3[[#This Row],[Dates de Début 
Contrat]]+720,Tableau1[[#This Row],[Colonne1]]+720)</f>
        <v>43646</v>
      </c>
      <c r="V15" s="312">
        <v>43551</v>
      </c>
      <c r="W15" s="312">
        <v>43551</v>
      </c>
      <c r="X15" s="35"/>
      <c r="Y15" s="218" t="s">
        <v>31</v>
      </c>
    </row>
    <row r="16" spans="1:54" x14ac:dyDescent="0.25">
      <c r="A16" s="419" t="s">
        <v>167</v>
      </c>
      <c r="B16" s="95" t="str">
        <f>IF(Tableau1[[#This Row],[NBR]]&lt;&gt;"",Tableau1[[#This Row],[NBR]],"")</f>
        <v/>
      </c>
      <c r="C16" s="95">
        <f>IF(Tableau1[[#This Row],[GJU]]&lt;&gt;"",Tableau1[[#This Row],[GJU]],"")</f>
        <v>1</v>
      </c>
      <c r="D16" s="22" t="str">
        <f>IF(Tableau1[[#This Row],[WMA]]&lt;&gt;"",Tableau1[[#This Row],[WMA]],"")</f>
        <v/>
      </c>
      <c r="E16" s="96" t="str">
        <f>IF(Tableau1[[#This Row],[ACD]]&lt;&gt;"",Tableau1[[#This Row],[ACD]],"")</f>
        <v/>
      </c>
      <c r="F16" s="96" t="str">
        <f>IF(Tableau1[[#This Row],[KAB]]&lt;&gt;"",Tableau1[[#This Row],[KAB]],"")</f>
        <v/>
      </c>
      <c r="G16" s="80">
        <f>IF(Tableau1[[#This Row],[Affaires]]="","",Tableau1[[#This Row],[Affaires]])</f>
        <v>1901002</v>
      </c>
      <c r="H16" s="316">
        <v>43482</v>
      </c>
      <c r="I16" s="316" t="str">
        <f ca="1">IF(AND(TODAY()&gt;=Tableau3[[#This Row],[Dates de Fin
Contrat]],TODAY()&lt;=Tableau3[[#This Row],[Dates de Fin
Contrat]]+31),Tableau3[[#This Row],[Dates de Fin
Contrat]],"")</f>
        <v/>
      </c>
      <c r="J16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6" s="66">
        <v>21</v>
      </c>
      <c r="L16" s="4" t="str">
        <f>IF(Tableau1[[#This Row],[IGD initiale]]="","",Tableau1[[#This Row],[IGD initiale]])</f>
        <v/>
      </c>
      <c r="M16" s="66">
        <v>29</v>
      </c>
      <c r="N16" s="9" t="str">
        <f>IF(Tableau1[[#This Row],[Panier Repas]]="","",Tableau1[[#This Row],[Panier Repas]])</f>
        <v/>
      </c>
      <c r="O16" s="57"/>
      <c r="P16" s="49"/>
      <c r="Q16" s="49"/>
      <c r="R16" s="49"/>
      <c r="S16" s="49"/>
      <c r="T16" s="158">
        <f>IF(Tableau1[[#This Row],[Colonne1]]="",Tableau3[[#This Row],[Dates de Début 
Contrat]]+90,Tableau1[[#This Row],[Colonne1]]+90)</f>
        <v>43572</v>
      </c>
      <c r="U16" s="103">
        <f>IF(Tableau1[[#This Row],[Colonne1]]="",Tableau3[[#This Row],[Dates de Début 
Contrat]]+720,Tableau1[[#This Row],[Colonne1]]+720)</f>
        <v>44202</v>
      </c>
      <c r="V16" s="312">
        <v>43549</v>
      </c>
      <c r="W16" s="312">
        <v>43549</v>
      </c>
      <c r="X16" s="35"/>
      <c r="Y16" s="218"/>
      <c r="Z16" s="162"/>
      <c r="AB16" s="162"/>
      <c r="AC16" s="162"/>
      <c r="AD16" s="162"/>
      <c r="AE16" s="162"/>
      <c r="AF16" s="162"/>
      <c r="AG16" s="162"/>
      <c r="AH16" s="162"/>
      <c r="AI16" s="162"/>
      <c r="AJ16" s="162"/>
      <c r="AK16" s="162"/>
      <c r="AL16" s="162"/>
      <c r="AM16" s="162"/>
      <c r="AN16" s="162"/>
      <c r="AO16" s="162"/>
      <c r="AP16" s="162"/>
      <c r="AQ16" s="162"/>
      <c r="AR16" s="162"/>
      <c r="AS16" s="162"/>
      <c r="AT16" s="162"/>
      <c r="AU16" s="162"/>
      <c r="AV16" s="162"/>
      <c r="AW16" s="162"/>
      <c r="AX16" s="162"/>
      <c r="AY16" s="162"/>
      <c r="AZ16" s="162"/>
      <c r="BA16" s="162"/>
      <c r="BB16" s="162"/>
    </row>
    <row r="17" spans="1:25" ht="18.75" customHeight="1" x14ac:dyDescent="0.25">
      <c r="A17" s="419" t="s">
        <v>58</v>
      </c>
      <c r="B17" s="95" t="str">
        <f>IF(Tableau1[[#This Row],[NBR]]&lt;&gt;"",Tableau1[[#This Row],[NBR]],"")</f>
        <v/>
      </c>
      <c r="C17" s="95">
        <f>IF(Tableau1[[#This Row],[GJU]]&lt;&gt;"",Tableau1[[#This Row],[GJU]],"")</f>
        <v>1</v>
      </c>
      <c r="D17" s="22" t="str">
        <f>IF(Tableau1[[#This Row],[WMA]]&lt;&gt;"",Tableau1[[#This Row],[WMA]],"")</f>
        <v/>
      </c>
      <c r="E17" s="96" t="str">
        <f>IF(Tableau1[[#This Row],[ACD]]&lt;&gt;"",Tableau1[[#This Row],[ACD]],"")</f>
        <v/>
      </c>
      <c r="F17" s="96" t="str">
        <f>IF(Tableau1[[#This Row],[KAB]]&lt;&gt;"",Tableau1[[#This Row],[KAB]],"")</f>
        <v/>
      </c>
      <c r="G17" s="80">
        <f>IF(Tableau1[[#This Row],[Affaires]]="","",Tableau1[[#This Row],[Affaires]])</f>
        <v>1711018</v>
      </c>
      <c r="H17" s="316">
        <v>43066</v>
      </c>
      <c r="I17" s="316" t="str">
        <f ca="1">IF(AND(TODAY()&gt;=Tableau3[[#This Row],[Dates de Fin
Contrat]],TODAY()&lt;=Tableau3[[#This Row],[Dates de Fin
Contrat]]+31),Tableau3[[#This Row],[Dates de Fin
Contrat]],"")</f>
        <v/>
      </c>
      <c r="J17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7" s="66">
        <v>18</v>
      </c>
      <c r="L17" s="420" t="str">
        <f>IF(Tableau1[[#This Row],[IGD initiale]]="","",Tableau1[[#This Row],[IGD initiale]])</f>
        <v/>
      </c>
      <c r="M17" s="66">
        <v>27</v>
      </c>
      <c r="N17" s="9" t="str">
        <f>IF(Tableau1[[#This Row],[Panier Repas]]="","",Tableau1[[#This Row],[Panier Repas]])</f>
        <v/>
      </c>
      <c r="O17" s="57"/>
      <c r="P17" s="49"/>
      <c r="Q17" s="49"/>
      <c r="R17" s="49"/>
      <c r="S17" s="49"/>
      <c r="T17" s="158">
        <f>IF(Tableau1[[#This Row],[Colonne1]]="",Tableau3[[#This Row],[Dates de Début 
Contrat]]+90,Tableau1[[#This Row],[Colonne1]]+90)</f>
        <v>43156</v>
      </c>
      <c r="U17" s="103">
        <f>IF(Tableau1[[#This Row],[Colonne1]]="",Tableau3[[#This Row],[Dates de Début 
Contrat]]+720,Tableau1[[#This Row],[Colonne1]]+720)</f>
        <v>43786</v>
      </c>
      <c r="V17" s="312">
        <v>43552</v>
      </c>
      <c r="W17" s="312">
        <v>43552</v>
      </c>
      <c r="X17" s="35"/>
      <c r="Y17" s="218" t="s">
        <v>31</v>
      </c>
    </row>
    <row r="18" spans="1:25" x14ac:dyDescent="0.25">
      <c r="A18" s="419" t="s">
        <v>4</v>
      </c>
      <c r="B18" s="95" t="str">
        <f>IF(Tableau1[[#This Row],[NBR]]&lt;&gt;"",Tableau1[[#This Row],[NBR]],"")</f>
        <v/>
      </c>
      <c r="C18" s="95">
        <f>IF(Tableau1[[#This Row],[GJU]]&lt;&gt;"",Tableau1[[#This Row],[GJU]],"")</f>
        <v>1</v>
      </c>
      <c r="D18" s="22" t="str">
        <f>IF(Tableau1[[#This Row],[WMA]]&lt;&gt;"",Tableau1[[#This Row],[WMA]],"")</f>
        <v/>
      </c>
      <c r="E18" s="96" t="str">
        <f>IF(Tableau1[[#This Row],[ACD]]&lt;&gt;"",Tableau1[[#This Row],[ACD]],"")</f>
        <v/>
      </c>
      <c r="F18" s="96" t="str">
        <f>IF(Tableau1[[#This Row],[KAB]]&lt;&gt;"",Tableau1[[#This Row],[KAB]],"")</f>
        <v/>
      </c>
      <c r="G18" s="80">
        <f>IF(Tableau1[[#This Row],[Affaires]]="","",Tableau1[[#This Row],[Affaires]])</f>
        <v>1703016</v>
      </c>
      <c r="H18" s="316">
        <v>38720</v>
      </c>
      <c r="I18" s="316" t="str">
        <f ca="1">IF(AND(TODAY()&gt;=Tableau3[[#This Row],[Dates de Fin
Contrat]],TODAY()&lt;=Tableau3[[#This Row],[Dates de Fin
Contrat]]+31),Tableau3[[#This Row],[Dates de Fin
Contrat]],"")</f>
        <v/>
      </c>
      <c r="J18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8" s="66">
        <v>21</v>
      </c>
      <c r="L18" s="4" t="str">
        <f>IF(Tableau1[[#This Row],[IGD initiale]]="","",Tableau1[[#This Row],[IGD initiale]])</f>
        <v/>
      </c>
      <c r="M18" s="66">
        <v>29</v>
      </c>
      <c r="N18" s="9" t="str">
        <f>IF(Tableau1[[#This Row],[Panier Repas]]="","",Tableau1[[#This Row],[Panier Repas]])</f>
        <v/>
      </c>
      <c r="O18" s="57"/>
      <c r="P18" s="49"/>
      <c r="Q18" s="49"/>
      <c r="R18" s="49"/>
      <c r="S18" s="49"/>
      <c r="T18" s="158">
        <f>IF(Tableau1[[#This Row],[Colonne1]]="",Tableau3[[#This Row],[Dates de Début 
Contrat]]+90,Tableau1[[#This Row],[Colonne1]]+90)</f>
        <v>42918</v>
      </c>
      <c r="U18" s="103">
        <f>IF(Tableau1[[#This Row],[Colonne1]]="",Tableau3[[#This Row],[Dates de Début 
Contrat]]+720,Tableau1[[#This Row],[Colonne1]]+720)</f>
        <v>43548</v>
      </c>
      <c r="V18" s="312">
        <v>43552</v>
      </c>
      <c r="W18" s="312">
        <v>43552</v>
      </c>
      <c r="X18" s="35"/>
      <c r="Y18" s="218" t="s">
        <v>31</v>
      </c>
    </row>
    <row r="19" spans="1:25" hidden="1" x14ac:dyDescent="0.25">
      <c r="A19" s="96" t="s">
        <v>89</v>
      </c>
      <c r="B19" s="95">
        <f>IF(Tableau1[[#This Row],[NBR]]&lt;&gt;"",Tableau1[[#This Row],[NBR]],"")</f>
        <v>1</v>
      </c>
      <c r="C19" s="95" t="str">
        <f>IF(Tableau1[[#This Row],[GJU]]&lt;&gt;"",Tableau1[[#This Row],[GJU]],"")</f>
        <v/>
      </c>
      <c r="D19" s="22" t="str">
        <f>IF(Tableau1[[#This Row],[WMA]]&lt;&gt;"",Tableau1[[#This Row],[WMA]],"")</f>
        <v/>
      </c>
      <c r="E19" s="96" t="str">
        <f>IF(Tableau1[[#This Row],[ACD]]&lt;&gt;"",Tableau1[[#This Row],[ACD]],"")</f>
        <v/>
      </c>
      <c r="F19" s="96" t="str">
        <f>IF(Tableau1[[#This Row],[KAB]]&lt;&gt;"",Tableau1[[#This Row],[KAB]],"")</f>
        <v/>
      </c>
      <c r="G19" s="80">
        <f>IF(Tableau1[[#This Row],[Affaires]]="","",Tableau1[[#This Row],[Affaires]])</f>
        <v>1806044</v>
      </c>
      <c r="H19" s="316" t="s">
        <v>253</v>
      </c>
      <c r="I19" s="316">
        <v>43472</v>
      </c>
      <c r="J19" s="8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19" s="65"/>
      <c r="L19" s="4" t="str">
        <f>IF(Tableau1[[#This Row],[IGD initiale]]="","",Tableau1[[#This Row],[IGD initiale]])</f>
        <v/>
      </c>
      <c r="M19" s="65"/>
      <c r="N19" s="6" t="str">
        <f>IF(Tableau1[[#This Row],[Panier Repas]]="","",Tableau1[[#This Row],[Panier Repas]])</f>
        <v/>
      </c>
      <c r="O19" s="56"/>
      <c r="P19" s="48"/>
      <c r="Q19" s="48"/>
      <c r="R19" s="48"/>
      <c r="S19" s="48"/>
      <c r="T19" s="158">
        <f>IF(Tableau1[[#This Row],[Colonne1]]="",Tableau3[[#This Row],[Dates de Début 
Contrat]]+90,Tableau1[[#This Row],[Colonne1]]+90)</f>
        <v>43372</v>
      </c>
      <c r="U19" s="103">
        <f>IF(Tableau1[[#This Row],[Colonne1]]="",Tableau3[[#This Row],[Dates de Début 
Contrat]]+720,Tableau1[[#This Row],[Colonne1]]+720)</f>
        <v>44002</v>
      </c>
      <c r="V19" s="34"/>
      <c r="W19" s="34"/>
      <c r="X19" s="35"/>
      <c r="Y19" s="218"/>
    </row>
    <row r="20" spans="1:25" hidden="1" x14ac:dyDescent="0.25">
      <c r="A20" s="96" t="s">
        <v>33</v>
      </c>
      <c r="B20" s="95">
        <f>IF(Tableau1[[#This Row],[NBR]]&lt;&gt;"",Tableau1[[#This Row],[NBR]],"")</f>
        <v>1</v>
      </c>
      <c r="C20" s="95" t="str">
        <f>IF(Tableau1[[#This Row],[GJU]]&lt;&gt;"",Tableau1[[#This Row],[GJU]],"")</f>
        <v/>
      </c>
      <c r="D20" s="22" t="str">
        <f>IF(Tableau1[[#This Row],[WMA]]&lt;&gt;"",Tableau1[[#This Row],[WMA]],"")</f>
        <v/>
      </c>
      <c r="E20" s="96" t="str">
        <f>IF(Tableau1[[#This Row],[ACD]]&lt;&gt;"",Tableau1[[#This Row],[ACD]],"")</f>
        <v/>
      </c>
      <c r="F20" s="96" t="str">
        <f>IF(Tableau1[[#This Row],[KAB]]&lt;&gt;"",Tableau1[[#This Row],[KAB]],"")</f>
        <v/>
      </c>
      <c r="G20" s="80">
        <f>IF(Tableau1[[#This Row],[Affaires]]="","",Tableau1[[#This Row],[Affaires]])</f>
        <v>1703036</v>
      </c>
      <c r="H20" s="316" t="str">
        <f ca="1">IF(AND(TODAY()&gt;=Tableau3[[#This Row],[Dates de Début 
Contrat]],TODAY()&lt;Tableau3[[#This Row],[Dates de Début 
Contrat]]+31),Tableau3[[#This Row],[Dates de Début 
Contrat]],"")</f>
        <v/>
      </c>
      <c r="I20" s="316" t="str">
        <f ca="1">IF(AND(TODAY()&gt;=Tableau3[[#This Row],[Dates de Fin
Contrat]],TODAY()&lt;=Tableau3[[#This Row],[Dates de Fin
Contrat]]+31),Tableau3[[#This Row],[Dates de Fin
Contrat]],"")</f>
        <v/>
      </c>
      <c r="J20" s="11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20" s="65"/>
      <c r="L20" s="4" t="str">
        <f>IF(Tableau1[[#This Row],[IGD initiale]]="","",Tableau1[[#This Row],[IGD initiale]])</f>
        <v/>
      </c>
      <c r="M20" s="65"/>
      <c r="N20" s="6" t="str">
        <f>IF(Tableau1[[#This Row],[Panier Repas]]="","",Tableau1[[#This Row],[Panier Repas]])</f>
        <v/>
      </c>
      <c r="O20" s="56"/>
      <c r="P20" s="48"/>
      <c r="Q20" s="48"/>
      <c r="R20" s="48"/>
      <c r="S20" s="48"/>
      <c r="T20" s="158">
        <f>IF(Tableau1[[#This Row],[Colonne1]]="",Tableau3[[#This Row],[Dates de Début 
Contrat]]+90,Tableau1[[#This Row],[Colonne1]]+90)</f>
        <v>42918</v>
      </c>
      <c r="U20" s="103">
        <f>IF(Tableau1[[#This Row],[Colonne1]]="",Tableau3[[#This Row],[Dates de Début 
Contrat]]+720,Tableau1[[#This Row],[Colonne1]]+720)</f>
        <v>43548</v>
      </c>
      <c r="V20" s="34"/>
      <c r="W20" s="34"/>
      <c r="X20" s="35"/>
      <c r="Y20" s="218"/>
    </row>
    <row r="21" spans="1:25" x14ac:dyDescent="0.25">
      <c r="A21" s="419" t="s">
        <v>62</v>
      </c>
      <c r="B21" s="95">
        <f>IF(Tableau1[[#This Row],[NBR]]&lt;&gt;"",Tableau1[[#This Row],[NBR]],"")</f>
        <v>1</v>
      </c>
      <c r="C21" s="95" t="str">
        <f>IF(Tableau1[[#This Row],[GJU]]&lt;&gt;"",Tableau1[[#This Row],[GJU]],"")</f>
        <v/>
      </c>
      <c r="D21" s="22" t="str">
        <f>IF(Tableau1[[#This Row],[WMA]]&lt;&gt;"",Tableau1[[#This Row],[WMA]],"")</f>
        <v/>
      </c>
      <c r="E21" s="96" t="str">
        <f>IF(Tableau1[[#This Row],[ACD]]&lt;&gt;"",Tableau1[[#This Row],[ACD]],"")</f>
        <v/>
      </c>
      <c r="F21" s="96" t="str">
        <f>IF(Tableau1[[#This Row],[KAB]]&lt;&gt;"",Tableau1[[#This Row],[KAB]],"")</f>
        <v/>
      </c>
      <c r="G21" s="80">
        <f>IF(Tableau1[[#This Row],[Affaires]]="","",Tableau1[[#This Row],[Affaires]])</f>
        <v>1712053</v>
      </c>
      <c r="H21" s="316">
        <v>43115</v>
      </c>
      <c r="I21" s="316" t="str">
        <f ca="1">IF(AND(TODAY()&gt;=Tableau3[[#This Row],[Dates de Fin
Contrat]],TODAY()&lt;=Tableau3[[#This Row],[Dates de Fin
Contrat]]+31),Tableau3[[#This Row],[Dates de Fin
Contrat]],"")</f>
        <v/>
      </c>
      <c r="J21" s="8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21" s="65">
        <v>21</v>
      </c>
      <c r="L21" s="420" t="str">
        <f>IF(Tableau1[[#This Row],[IGD initiale]]="","",Tableau1[[#This Row],[IGD initiale]])</f>
        <v/>
      </c>
      <c r="M21" s="65">
        <v>29</v>
      </c>
      <c r="N21" s="6" t="str">
        <f>IF(Tableau1[[#This Row],[Panier Repas]]="","",Tableau1[[#This Row],[Panier Repas]])</f>
        <v/>
      </c>
      <c r="O21" s="56"/>
      <c r="P21" s="422"/>
      <c r="Q21" s="48"/>
      <c r="R21" s="48"/>
      <c r="S21" s="48"/>
      <c r="T21" s="158">
        <f>IF(Tableau1[[#This Row],[Colonne1]]="",Tableau3[[#This Row],[Dates de Début 
Contrat]]+90,Tableau1[[#This Row],[Colonne1]]+90)</f>
        <v>43205</v>
      </c>
      <c r="U21" s="103">
        <f>IF(Tableau1[[#This Row],[Colonne1]]="",Tableau3[[#This Row],[Dates de Début 
Contrat]]+720,Tableau1[[#This Row],[Colonne1]]+720)</f>
        <v>43835</v>
      </c>
      <c r="V21" s="312">
        <v>43549</v>
      </c>
      <c r="W21" s="312">
        <v>43549</v>
      </c>
      <c r="X21" s="35"/>
      <c r="Y21" s="218"/>
    </row>
    <row r="22" spans="1:25" ht="12.75" customHeight="1" x14ac:dyDescent="0.25">
      <c r="A22" s="96" t="s">
        <v>81</v>
      </c>
      <c r="B22" s="95">
        <f>IF(Tableau1[[#This Row],[NBR]]&lt;&gt;"",Tableau1[[#This Row],[NBR]],"")</f>
        <v>1</v>
      </c>
      <c r="C22" s="95" t="str">
        <f>IF(Tableau1[[#This Row],[GJU]]&lt;&gt;"",Tableau1[[#This Row],[GJU]],"")</f>
        <v/>
      </c>
      <c r="D22" s="22" t="str">
        <f>IF(Tableau1[[#This Row],[WMA]]&lt;&gt;"",Tableau1[[#This Row],[WMA]],"")</f>
        <v/>
      </c>
      <c r="E22" s="96" t="str">
        <f>IF(Tableau1[[#This Row],[ACD]]&lt;&gt;"",Tableau1[[#This Row],[ACD]],"")</f>
        <v/>
      </c>
      <c r="F22" s="96" t="str">
        <f>IF(Tableau1[[#This Row],[KAB]]&lt;&gt;"",Tableau1[[#This Row],[KAB]],"")</f>
        <v/>
      </c>
      <c r="G22" s="80">
        <f>IF(Tableau1[[#This Row],[Affaires]]="","",Tableau1[[#This Row],[Affaires]])</f>
        <v>1805049</v>
      </c>
      <c r="H22" s="316">
        <v>43288</v>
      </c>
      <c r="I22" s="316" t="str">
        <f ca="1">IF(AND(TODAY()&gt;=Tableau3[[#This Row],[Dates de Fin
Contrat]],TODAY()&lt;=Tableau3[[#This Row],[Dates de Fin
Contrat]]+31),Tableau3[[#This Row],[Dates de Fin
Contrat]],"")</f>
        <v/>
      </c>
      <c r="J22" s="8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22" s="65"/>
      <c r="L22" s="4" t="str">
        <f>IF(Tableau1[[#This Row],[IGD initiale]]="","",Tableau1[[#This Row],[IGD initiale]])</f>
        <v/>
      </c>
      <c r="M22" s="65"/>
      <c r="N22" s="6" t="str">
        <f>IF(Tableau1[[#This Row],[Panier Repas]]="","",Tableau1[[#This Row],[Panier Repas]])</f>
        <v/>
      </c>
      <c r="O22" s="56"/>
      <c r="P22" s="48"/>
      <c r="Q22" s="48"/>
      <c r="R22" s="48"/>
      <c r="S22" s="48"/>
      <c r="T22" s="158">
        <f>IF(Tableau1[[#This Row],[Colonne1]]="",Tableau3[[#This Row],[Dates de Début 
Contrat]]+90,Tableau1[[#This Row],[Colonne1]]+90)</f>
        <v>43378</v>
      </c>
      <c r="U22" s="103">
        <f>IF(Tableau1[[#This Row],[Colonne1]]="",Tableau3[[#This Row],[Dates de Début 
Contrat]]+720,Tableau1[[#This Row],[Colonne1]]+720)</f>
        <v>44008</v>
      </c>
      <c r="V22" s="36"/>
      <c r="W22" s="36"/>
      <c r="X22" s="35"/>
      <c r="Y22" s="218"/>
    </row>
    <row r="23" spans="1:25" x14ac:dyDescent="0.25">
      <c r="A23" s="419" t="s">
        <v>56</v>
      </c>
      <c r="B23" s="95" t="str">
        <f>IF(Tableau1[[#This Row],[NBR]]&lt;&gt;"",Tableau1[[#This Row],[NBR]],"")</f>
        <v/>
      </c>
      <c r="C23" s="95" t="str">
        <f>IF(Tableau1[[#This Row],[GJU]]&lt;&gt;"",Tableau1[[#This Row],[GJU]],"")</f>
        <v/>
      </c>
      <c r="D23" s="22">
        <f>IF(Tableau1[[#This Row],[WMA]]&lt;&gt;"",Tableau1[[#This Row],[WMA]],"")</f>
        <v>1</v>
      </c>
      <c r="E23" s="96" t="str">
        <f>IF(Tableau1[[#This Row],[ACD]]&lt;&gt;"",Tableau1[[#This Row],[ACD]],"")</f>
        <v/>
      </c>
      <c r="F23" s="96" t="str">
        <f>IF(Tableau1[[#This Row],[KAB]]&lt;&gt;"",Tableau1[[#This Row],[KAB]],"")</f>
        <v/>
      </c>
      <c r="G23" s="80">
        <f>IF(Tableau1[[#This Row],[Affaires]]="","",Tableau1[[#This Row],[Affaires]])</f>
        <v>1711002</v>
      </c>
      <c r="H23" s="316">
        <v>43052</v>
      </c>
      <c r="I23" s="316">
        <v>43616</v>
      </c>
      <c r="J23" s="8">
        <v>1</v>
      </c>
      <c r="K23" s="65">
        <v>21</v>
      </c>
      <c r="L23" s="420" t="str">
        <f>IF(Tableau1[[#This Row],[IGD initiale]]="","",Tableau1[[#This Row],[IGD initiale]])</f>
        <v/>
      </c>
      <c r="M23" s="65">
        <v>29</v>
      </c>
      <c r="N23" s="6" t="str">
        <f>IF(Tableau1[[#This Row],[Panier Repas]]="","",Tableau1[[#This Row],[Panier Repas]])</f>
        <v/>
      </c>
      <c r="O23" s="56"/>
      <c r="P23" s="48"/>
      <c r="Q23" s="48"/>
      <c r="R23" s="48"/>
      <c r="S23" s="48"/>
      <c r="T23" s="158">
        <f>IF(Tableau1[[#This Row],[Colonne1]]="",Tableau3[[#This Row],[Dates de Début 
Contrat]]+90,Tableau1[[#This Row],[Colonne1]]+90)</f>
        <v>43142</v>
      </c>
      <c r="U23" s="103">
        <f>IF(Tableau1[[#This Row],[Colonne1]]="",Tableau3[[#This Row],[Dates de Début 
Contrat]]+720,Tableau1[[#This Row],[Colonne1]]+720)</f>
        <v>43772</v>
      </c>
      <c r="V23" s="309">
        <v>43553</v>
      </c>
      <c r="W23" s="309">
        <v>43553</v>
      </c>
      <c r="X23" s="33"/>
      <c r="Y23" s="216" t="s">
        <v>31</v>
      </c>
    </row>
    <row r="24" spans="1:25" x14ac:dyDescent="0.25">
      <c r="A24" s="419" t="s">
        <v>71</v>
      </c>
      <c r="B24" s="95" t="str">
        <f>IF(Tableau1[[#This Row],[NBR]]&lt;&gt;"",Tableau1[[#This Row],[NBR]],"")</f>
        <v/>
      </c>
      <c r="C24" s="95" t="str">
        <f>IF(Tableau1[[#This Row],[GJU]]&lt;&gt;"",Tableau1[[#This Row],[GJU]],"")</f>
        <v/>
      </c>
      <c r="D24" s="22">
        <f>IF(Tableau1[[#This Row],[WMA]]&lt;&gt;"",Tableau1[[#This Row],[WMA]],"")</f>
        <v>1</v>
      </c>
      <c r="E24" s="96" t="str">
        <f>IF(Tableau1[[#This Row],[ACD]]&lt;&gt;"",Tableau1[[#This Row],[ACD]],"")</f>
        <v/>
      </c>
      <c r="F24" s="96" t="str">
        <f>IF(Tableau1[[#This Row],[KAB]]&lt;&gt;"",Tableau1[[#This Row],[KAB]],"")</f>
        <v/>
      </c>
      <c r="G24" s="80">
        <f>IF(Tableau1[[#This Row],[Affaires]]="","",Tableau1[[#This Row],[Affaires]])</f>
        <v>1802023</v>
      </c>
      <c r="H24" s="316">
        <v>43178</v>
      </c>
      <c r="I24" s="316">
        <v>43646</v>
      </c>
      <c r="J24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24" s="65">
        <v>21</v>
      </c>
      <c r="L24" s="420" t="str">
        <f>IF(Tableau1[[#This Row],[IGD initiale]]="","",Tableau1[[#This Row],[IGD initiale]])</f>
        <v/>
      </c>
      <c r="M24" s="65">
        <v>29</v>
      </c>
      <c r="N24" s="6" t="str">
        <f>IF(Tableau1[[#This Row],[Panier Repas]]="","",Tableau1[[#This Row],[Panier Repas]])</f>
        <v/>
      </c>
      <c r="O24" s="56"/>
      <c r="P24" s="48"/>
      <c r="Q24" s="48"/>
      <c r="R24" s="48"/>
      <c r="S24" s="48"/>
      <c r="T24" s="158">
        <f>IF(Tableau1[[#This Row],[Colonne1]]="",Tableau3[[#This Row],[Dates de Début 
Contrat]]+90,Tableau1[[#This Row],[Colonne1]]+90)</f>
        <v>43268</v>
      </c>
      <c r="U24" s="103">
        <f>IF(Tableau1[[#This Row],[Colonne1]]="",Tableau3[[#This Row],[Dates de Début 
Contrat]]+720,Tableau1[[#This Row],[Colonne1]]+720)</f>
        <v>43898</v>
      </c>
      <c r="V24" s="309">
        <v>43556</v>
      </c>
      <c r="W24" s="309">
        <v>43556</v>
      </c>
      <c r="X24" s="33"/>
      <c r="Y24" s="216" t="s">
        <v>31</v>
      </c>
    </row>
    <row r="25" spans="1:25" ht="15" customHeight="1" x14ac:dyDescent="0.25">
      <c r="A25" s="419" t="s">
        <v>154</v>
      </c>
      <c r="B25" s="95" t="str">
        <f>IF(Tableau1[[#This Row],[NBR]]&lt;&gt;"",Tableau1[[#This Row],[NBR]],"")</f>
        <v/>
      </c>
      <c r="C25" s="95">
        <f>IF(Tableau1[[#This Row],[GJU]]&lt;&gt;"",Tableau1[[#This Row],[GJU]],"")</f>
        <v>1</v>
      </c>
      <c r="D25" s="22" t="str">
        <f>IF(Tableau1[[#This Row],[WMA]]&lt;&gt;"",Tableau1[[#This Row],[WMA]],"")</f>
        <v/>
      </c>
      <c r="E25" s="96" t="str">
        <f>IF(Tableau1[[#This Row],[ACD]]&lt;&gt;"",Tableau1[[#This Row],[ACD]],"")</f>
        <v/>
      </c>
      <c r="F25" s="96" t="str">
        <f>IF(Tableau1[[#This Row],[KAB]]&lt;&gt;"",Tableau1[[#This Row],[KAB]],"")</f>
        <v/>
      </c>
      <c r="G25" s="80">
        <f>IF(Tableau1[[#This Row],[Affaires]]="","",Tableau1[[#This Row],[Affaires]])</f>
        <v>1812040</v>
      </c>
      <c r="H25" s="316">
        <v>43486</v>
      </c>
      <c r="I25" s="316" t="str">
        <f ca="1">IF(AND(TODAY()&gt;=Tableau3[[#This Row],[Dates de Fin
Contrat]],TODAY()&lt;=Tableau3[[#This Row],[Dates de Fin
Contrat]]+31),Tableau3[[#This Row],[Dates de Fin
Contrat]],"")</f>
        <v/>
      </c>
      <c r="J25" s="5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25" s="65">
        <v>17</v>
      </c>
      <c r="L25" s="4" t="str">
        <f>IF(Tableau1[[#This Row],[IGD initiale]]="","",Tableau1[[#This Row],[IGD initiale]])</f>
        <v/>
      </c>
      <c r="M25" s="65">
        <v>28</v>
      </c>
      <c r="N25" s="6" t="str">
        <f>IF(Tableau1[[#This Row],[Panier Repas]]="","",Tableau1[[#This Row],[Panier Repas]])</f>
        <v/>
      </c>
      <c r="O25" s="56"/>
      <c r="P25" s="48"/>
      <c r="Q25" s="48"/>
      <c r="R25" s="48"/>
      <c r="S25" s="48"/>
      <c r="T25" s="158">
        <f>IF(Tableau1[[#This Row],[Colonne1]]="",Tableau3[[#This Row],[Dates de Début 
Contrat]]+90,Tableau1[[#This Row],[Colonne1]]+90)</f>
        <v>43576</v>
      </c>
      <c r="U25" s="103">
        <f>IF(Tableau1[[#This Row],[Colonne1]]="",Tableau3[[#This Row],[Dates de Début 
Contrat]]+720,Tableau1[[#This Row],[Colonne1]]+720)</f>
        <v>44206</v>
      </c>
      <c r="V25" s="309">
        <v>43546</v>
      </c>
      <c r="W25" s="309">
        <v>43552</v>
      </c>
      <c r="X25" s="33"/>
      <c r="Y25" s="216" t="s">
        <v>31</v>
      </c>
    </row>
    <row r="26" spans="1:25" ht="16.149999999999999" hidden="1" customHeight="1" x14ac:dyDescent="0.25">
      <c r="A26" s="96" t="s">
        <v>84</v>
      </c>
      <c r="B26" s="95">
        <f>IF(Tableau1[[#This Row],[NBR]]&lt;&gt;"",Tableau1[[#This Row],[NBR]],"")</f>
        <v>1</v>
      </c>
      <c r="C26" s="95" t="str">
        <f>IF(Tableau1[[#This Row],[GJU]]&lt;&gt;"",Tableau1[[#This Row],[GJU]],"")</f>
        <v/>
      </c>
      <c r="D26" s="22" t="str">
        <f>IF(Tableau1[[#This Row],[WMA]]&lt;&gt;"",Tableau1[[#This Row],[WMA]],"")</f>
        <v/>
      </c>
      <c r="E26" s="96" t="str">
        <f>IF(Tableau1[[#This Row],[ACD]]&lt;&gt;"",Tableau1[[#This Row],[ACD]],"")</f>
        <v/>
      </c>
      <c r="F26" s="96" t="str">
        <f>IF(Tableau1[[#This Row],[KAB]]&lt;&gt;"",Tableau1[[#This Row],[KAB]],"")</f>
        <v/>
      </c>
      <c r="G26" s="80">
        <f>IF(Tableau1[[#This Row],[Affaires]]="","",Tableau1[[#This Row],[Affaires]])</f>
        <v>1805034</v>
      </c>
      <c r="H26" s="316" t="str">
        <f ca="1">IF(AND(TODAY()&gt;=Tableau3[[#This Row],[Dates de Début 
Contrat]],TODAY()&lt;Tableau3[[#This Row],[Dates de Début 
Contrat]]+31),Tableau3[[#This Row],[Dates de Début 
Contrat]],"")</f>
        <v/>
      </c>
      <c r="I26" s="316" t="str">
        <f ca="1">IF(AND(TODAY()&gt;=Tableau3[[#This Row],[Dates de Fin
Contrat]],TODAY()&lt;=Tableau3[[#This Row],[Dates de Fin
Contrat]]+31),Tableau3[[#This Row],[Dates de Fin
Contrat]],"")</f>
        <v/>
      </c>
      <c r="J26" s="8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26" s="65"/>
      <c r="L26" s="4" t="str">
        <f>IF(Tableau1[[#This Row],[IGD initiale]]="","",Tableau1[[#This Row],[IGD initiale]])</f>
        <v/>
      </c>
      <c r="M26" s="65"/>
      <c r="N26" s="6" t="str">
        <f>IF(Tableau1[[#This Row],[Panier Repas]]="","",Tableau1[[#This Row],[Panier Repas]])</f>
        <v/>
      </c>
      <c r="O26" s="56"/>
      <c r="P26" s="48"/>
      <c r="Q26" s="48"/>
      <c r="R26" s="48"/>
      <c r="S26" s="48"/>
      <c r="T26" s="158">
        <f>IF(Tableau1[[#This Row],[Colonne1]]="",Tableau3[[#This Row],[Dates de Début 
Contrat]]+90,Tableau1[[#This Row],[Colonne1]]+90)</f>
        <v>43365</v>
      </c>
      <c r="U26" s="103">
        <f>IF(Tableau1[[#This Row],[Colonne1]]="",Tableau3[[#This Row],[Dates de Début 
Contrat]]+720,Tableau1[[#This Row],[Colonne1]]+720)</f>
        <v>43995</v>
      </c>
      <c r="V26" s="36"/>
      <c r="W26" s="36"/>
      <c r="X26" s="35"/>
      <c r="Y26" s="218"/>
    </row>
    <row r="27" spans="1:25" x14ac:dyDescent="0.25">
      <c r="A27" s="96" t="s">
        <v>87</v>
      </c>
      <c r="B27" s="95">
        <f>IF(Tableau1[[#This Row],[NBR]]&lt;&gt;"",Tableau1[[#This Row],[NBR]],"")</f>
        <v>1</v>
      </c>
      <c r="C27" s="95" t="str">
        <f>IF(Tableau1[[#This Row],[GJU]]&lt;&gt;"",Tableau1[[#This Row],[GJU]],"")</f>
        <v/>
      </c>
      <c r="D27" s="22" t="str">
        <f>IF(Tableau1[[#This Row],[WMA]]&lt;&gt;"",Tableau1[[#This Row],[WMA]],"")</f>
        <v/>
      </c>
      <c r="E27" s="96" t="str">
        <f>IF(Tableau1[[#This Row],[ACD]]&lt;&gt;"",Tableau1[[#This Row],[ACD]],"")</f>
        <v/>
      </c>
      <c r="F27" s="96" t="str">
        <f>IF(Tableau1[[#This Row],[KAB]]&lt;&gt;"",Tableau1[[#This Row],[KAB]],"")</f>
        <v/>
      </c>
      <c r="G27" s="80">
        <f>IF(Tableau1[[#This Row],[Affaires]]="","",Tableau1[[#This Row],[Affaires]])</f>
        <v>1806048</v>
      </c>
      <c r="H27" s="316">
        <v>43332</v>
      </c>
      <c r="I27" s="316" t="str">
        <f ca="1">IF(AND(TODAY()&gt;=Tableau3[[#This Row],[Dates de Fin
Contrat]],TODAY()&lt;=Tableau3[[#This Row],[Dates de Fin
Contrat]]+31),Tableau3[[#This Row],[Dates de Fin
Contrat]],"")</f>
        <v/>
      </c>
      <c r="J27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27" s="65"/>
      <c r="L27" s="4" t="str">
        <f>IF(Tableau1[[#This Row],[IGD initiale]]="","",Tableau1[[#This Row],[IGD initiale]])</f>
        <v/>
      </c>
      <c r="M27" s="65"/>
      <c r="N27" s="6" t="str">
        <f>IF(Tableau1[[#This Row],[Panier Repas]]="","",Tableau1[[#This Row],[Panier Repas]])</f>
        <v/>
      </c>
      <c r="O27" s="56"/>
      <c r="P27" s="48"/>
      <c r="Q27" s="48"/>
      <c r="R27" s="48"/>
      <c r="S27" s="48"/>
      <c r="T27" s="158">
        <f>IF(Tableau1[[#This Row],[Colonne1]]="",Tableau3[[#This Row],[Dates de Début 
Contrat]]+90,Tableau1[[#This Row],[Colonne1]]+90)</f>
        <v>43420</v>
      </c>
      <c r="U27" s="103">
        <f>IF(Tableau1[[#This Row],[Colonne1]]="",Tableau3[[#This Row],[Dates de Début 
Contrat]]+720,Tableau1[[#This Row],[Colonne1]]+720)</f>
        <v>44050</v>
      </c>
      <c r="V27" s="36"/>
      <c r="W27" s="36"/>
      <c r="X27" s="35"/>
      <c r="Y27" s="218"/>
    </row>
    <row r="28" spans="1:25" x14ac:dyDescent="0.25">
      <c r="A28" s="419" t="s">
        <v>136</v>
      </c>
      <c r="B28" s="95">
        <f>IF(Tableau1[[#This Row],[NBR]]&lt;&gt;"",Tableau1[[#This Row],[NBR]],"")</f>
        <v>1</v>
      </c>
      <c r="C28" s="95" t="str">
        <f>IF(Tableau1[[#This Row],[GJU]]&lt;&gt;"",Tableau1[[#This Row],[GJU]],"")</f>
        <v/>
      </c>
      <c r="D28" s="22" t="str">
        <f>IF(Tableau1[[#This Row],[WMA]]&lt;&gt;"",Tableau1[[#This Row],[WMA]],"")</f>
        <v/>
      </c>
      <c r="E28" s="96" t="str">
        <f>IF(Tableau1[[#This Row],[ACD]]&lt;&gt;"",Tableau1[[#This Row],[ACD]],"")</f>
        <v/>
      </c>
      <c r="F28" s="96" t="str">
        <f>IF(Tableau1[[#This Row],[KAB]]&lt;&gt;"",Tableau1[[#This Row],[KAB]],"")</f>
        <v/>
      </c>
      <c r="G28" s="80">
        <f>IF(Tableau1[[#This Row],[Affaires]]="","",Tableau1[[#This Row],[Affaires]])</f>
        <v>1810027</v>
      </c>
      <c r="H28" s="316">
        <v>43313</v>
      </c>
      <c r="I28" s="316" t="str">
        <f ca="1">IF(AND(TODAY()&gt;=Tableau3[[#This Row],[Dates de Fin
Contrat]],TODAY()&lt;=Tableau3[[#This Row],[Dates de Fin
Contrat]]+31),Tableau3[[#This Row],[Dates de Fin
Contrat]],"")</f>
        <v/>
      </c>
      <c r="J28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28" s="65">
        <v>19</v>
      </c>
      <c r="L28" s="4" t="str">
        <f>IF(Tableau1[[#This Row],[IGD initiale]]="","",Tableau1[[#This Row],[IGD initiale]])</f>
        <v/>
      </c>
      <c r="M28" s="65">
        <v>23</v>
      </c>
      <c r="N28" s="6" t="str">
        <f>IF(Tableau1[[#This Row],[Panier Repas]]="","",Tableau1[[#This Row],[Panier Repas]])</f>
        <v/>
      </c>
      <c r="O28" s="56"/>
      <c r="P28" s="48"/>
      <c r="Q28" s="48"/>
      <c r="R28" s="48"/>
      <c r="S28" s="48"/>
      <c r="T28" s="158">
        <f>IF(Tableau1[[#This Row],[Colonne1]]="",Tableau3[[#This Row],[Dates de Début 
Contrat]]+90,Tableau1[[#This Row],[Colonne1]]+90)</f>
        <v>43403</v>
      </c>
      <c r="U28" s="103">
        <f>IF(Tableau1[[#This Row],[Colonne1]]="",Tableau3[[#This Row],[Dates de Début 
Contrat]]+720,Tableau1[[#This Row],[Colonne1]]+720)</f>
        <v>44033</v>
      </c>
      <c r="V28" s="36"/>
      <c r="W28" s="36"/>
      <c r="X28" s="35"/>
      <c r="Y28" s="218"/>
    </row>
    <row r="29" spans="1:25" x14ac:dyDescent="0.25">
      <c r="A29" s="419" t="s">
        <v>36</v>
      </c>
      <c r="B29" s="95" t="str">
        <f>IF(Tableau1[[#This Row],[NBR]]&lt;&gt;"",Tableau1[[#This Row],[NBR]],"")</f>
        <v/>
      </c>
      <c r="C29" s="95" t="str">
        <f>IF(Tableau1[[#This Row],[GJU]]&lt;&gt;"",Tableau1[[#This Row],[GJU]],"")</f>
        <v/>
      </c>
      <c r="D29" s="22">
        <f>IF(Tableau1[[#This Row],[WMA]]&lt;&gt;"",Tableau1[[#This Row],[WMA]],"")</f>
        <v>1</v>
      </c>
      <c r="E29" s="96" t="str">
        <f>IF(Tableau1[[#This Row],[ACD]]&lt;&gt;"",Tableau1[[#This Row],[ACD]],"")</f>
        <v/>
      </c>
      <c r="F29" s="96" t="str">
        <f>IF(Tableau1[[#This Row],[KAB]]&lt;&gt;"",Tableau1[[#This Row],[KAB]],"")</f>
        <v/>
      </c>
      <c r="G29" s="80">
        <f>IF(Tableau1[[#This Row],[Affaires]]="","",Tableau1[[#This Row],[Affaires]])</f>
        <v>1611006</v>
      </c>
      <c r="H29" s="316">
        <v>42691</v>
      </c>
      <c r="I29" s="316" t="str">
        <f ca="1">IF(AND(TODAY()&gt;=Tableau3[[#This Row],[Dates de Fin
Contrat]],TODAY()&lt;=Tableau3[[#This Row],[Dates de Fin
Contrat]]+31),Tableau3[[#This Row],[Dates de Fin
Contrat]],"")</f>
        <v/>
      </c>
      <c r="J29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29" s="65">
        <v>21</v>
      </c>
      <c r="L29" s="420" t="str">
        <f>IF(Tableau1[[#This Row],[IGD initiale]]="","",Tableau1[[#This Row],[IGD initiale]])</f>
        <v/>
      </c>
      <c r="M29" s="65">
        <v>25</v>
      </c>
      <c r="N29" s="6" t="str">
        <f>IF(Tableau1[[#This Row],[Panier Repas]]="","",Tableau1[[#This Row],[Panier Repas]])</f>
        <v/>
      </c>
      <c r="O29" s="56"/>
      <c r="P29" s="48"/>
      <c r="Q29" s="48"/>
      <c r="R29" s="48"/>
      <c r="S29" s="48"/>
      <c r="T29" s="158">
        <f>IF(Tableau1[[#This Row],[Colonne1]]="",Tableau3[[#This Row],[Dates de Début 
Contrat]]+90,Tableau1[[#This Row],[Colonne1]]+90)</f>
        <v>42781</v>
      </c>
      <c r="U29" s="103">
        <f>IF(Tableau1[[#This Row],[Colonne1]]="",Tableau3[[#This Row],[Dates de Début 
Contrat]]+720,Tableau1[[#This Row],[Colonne1]]+720)</f>
        <v>43411</v>
      </c>
      <c r="V29" s="309">
        <v>43552</v>
      </c>
      <c r="W29" s="309">
        <v>43552</v>
      </c>
      <c r="X29" s="33"/>
      <c r="Y29" s="216" t="s">
        <v>31</v>
      </c>
    </row>
    <row r="30" spans="1:25" x14ac:dyDescent="0.25">
      <c r="A30" s="96" t="s">
        <v>82</v>
      </c>
      <c r="B30" s="95" t="str">
        <f>IF(Tableau1[[#This Row],[NBR]]&lt;&gt;"",Tableau1[[#This Row],[NBR]],"")</f>
        <v/>
      </c>
      <c r="C30" s="95">
        <f>IF(Tableau1[[#This Row],[GJU]]&lt;&gt;"",Tableau1[[#This Row],[GJU]],"")</f>
        <v>1</v>
      </c>
      <c r="D30" s="22" t="str">
        <f>IF(Tableau1[[#This Row],[WMA]]&lt;&gt;"",Tableau1[[#This Row],[WMA]],"")</f>
        <v/>
      </c>
      <c r="E30" s="96" t="str">
        <f>IF(Tableau1[[#This Row],[ACD]]&lt;&gt;"",Tableau1[[#This Row],[ACD]],"")</f>
        <v/>
      </c>
      <c r="F30" s="96" t="str">
        <f>IF(Tableau1[[#This Row],[KAB]]&lt;&gt;"",Tableau1[[#This Row],[KAB]],"")</f>
        <v/>
      </c>
      <c r="G30" s="80">
        <f>IF(Tableau1[[#This Row],[Affaires]]="","",Tableau1[[#This Row],[Affaires]])</f>
        <v>1806032</v>
      </c>
      <c r="H30" s="316">
        <v>43269</v>
      </c>
      <c r="I30" s="426">
        <v>43559</v>
      </c>
      <c r="J30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30" s="65"/>
      <c r="L30" s="4" t="str">
        <f>IF(Tableau1[[#This Row],[IGD initiale]]="","",Tableau1[[#This Row],[IGD initiale]])</f>
        <v/>
      </c>
      <c r="M30" s="65"/>
      <c r="N30" s="6" t="str">
        <f>IF(Tableau1[[#This Row],[Panier Repas]]="","",Tableau1[[#This Row],[Panier Repas]])</f>
        <v/>
      </c>
      <c r="O30" s="56"/>
      <c r="P30" s="48"/>
      <c r="Q30" s="48"/>
      <c r="R30" s="48"/>
      <c r="S30" s="48"/>
      <c r="T30" s="158">
        <f>IF(Tableau1[[#This Row],[Colonne1]]="",Tableau3[[#This Row],[Dates de Début 
Contrat]]+90,Tableau1[[#This Row],[Colonne1]]+90)</f>
        <v>43359</v>
      </c>
      <c r="U30" s="103">
        <f>IF(Tableau1[[#This Row],[Colonne1]]="",Tableau3[[#This Row],[Dates de Début 
Contrat]]+720,Tableau1[[#This Row],[Colonne1]]+720)</f>
        <v>43989</v>
      </c>
      <c r="V30" s="36"/>
      <c r="W30" s="36"/>
      <c r="X30" s="35"/>
      <c r="Y30" s="218"/>
    </row>
    <row r="31" spans="1:25" x14ac:dyDescent="0.25">
      <c r="A31" s="419" t="s">
        <v>103</v>
      </c>
      <c r="B31" s="95" t="str">
        <f>IF(Tableau1[[#This Row],[NBR]]&lt;&gt;"",Tableau1[[#This Row],[NBR]],"")</f>
        <v/>
      </c>
      <c r="C31" s="95">
        <f>IF(Tableau1[[#This Row],[GJU]]&lt;&gt;"",Tableau1[[#This Row],[GJU]],"")</f>
        <v>1</v>
      </c>
      <c r="D31" s="22" t="str">
        <f>IF(Tableau1[[#This Row],[WMA]]&lt;&gt;"",Tableau1[[#This Row],[WMA]],"")</f>
        <v/>
      </c>
      <c r="E31" s="96" t="str">
        <f>IF(Tableau1[[#This Row],[ACD]]&lt;&gt;"",Tableau1[[#This Row],[ACD]],"")</f>
        <v/>
      </c>
      <c r="F31" s="96" t="str">
        <f>IF(Tableau1[[#This Row],[KAB]]&lt;&gt;"",Tableau1[[#This Row],[KAB]],"")</f>
        <v/>
      </c>
      <c r="G31" s="80">
        <f>IF(Tableau1[[#This Row],[Affaires]]="","",Tableau1[[#This Row],[Affaires]])</f>
        <v>1811019</v>
      </c>
      <c r="H31" s="316">
        <v>43416</v>
      </c>
      <c r="I31" s="316" t="str">
        <f ca="1">IF(AND(TODAY()&gt;=Tableau3[[#This Row],[Dates de Fin
Contrat]],TODAY()&lt;=Tableau3[[#This Row],[Dates de Fin
Contrat]]+31),Tableau3[[#This Row],[Dates de Fin
Contrat]],"")</f>
        <v/>
      </c>
      <c r="J31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31" s="65">
        <v>19</v>
      </c>
      <c r="L31" s="420" t="str">
        <f>IF(Tableau1[[#This Row],[IGD initiale]]="","",Tableau1[[#This Row],[IGD initiale]])</f>
        <v/>
      </c>
      <c r="M31" s="65">
        <v>29</v>
      </c>
      <c r="N31" s="6" t="str">
        <f>IF(Tableau1[[#This Row],[Panier Repas]]="","",Tableau1[[#This Row],[Panier Repas]])</f>
        <v/>
      </c>
      <c r="O31" s="56"/>
      <c r="P31" s="48"/>
      <c r="Q31" s="48"/>
      <c r="R31" s="48"/>
      <c r="S31" s="48"/>
      <c r="T31" s="158">
        <f>IF(Tableau1[[#This Row],[Colonne1]]="",Tableau3[[#This Row],[Dates de Début 
Contrat]]+90,Tableau1[[#This Row],[Colonne1]]+90)</f>
        <v>43506</v>
      </c>
      <c r="U31" s="103">
        <f>IF(Tableau1[[#This Row],[Colonne1]]="",Tableau3[[#This Row],[Dates de Début 
Contrat]]+720,Tableau1[[#This Row],[Colonne1]]+720)</f>
        <v>44136</v>
      </c>
      <c r="V31" s="309">
        <v>43557</v>
      </c>
      <c r="W31" s="309">
        <v>43557</v>
      </c>
      <c r="X31" s="33"/>
      <c r="Y31" s="216"/>
    </row>
    <row r="32" spans="1:25" ht="12.75" customHeight="1" x14ac:dyDescent="0.25">
      <c r="A32" s="96" t="s">
        <v>61</v>
      </c>
      <c r="B32" s="95" t="str">
        <f>IF(Tableau1[[#This Row],[NBR]]&lt;&gt;"",Tableau1[[#This Row],[NBR]],"")</f>
        <v/>
      </c>
      <c r="C32" s="95" t="str">
        <f>IF(Tableau1[[#This Row],[GJU]]&lt;&gt;"",Tableau1[[#This Row],[GJU]],"")</f>
        <v/>
      </c>
      <c r="D32" s="22">
        <f>IF(Tableau1[[#This Row],[WMA]]&lt;&gt;"",Tableau1[[#This Row],[WMA]],"")</f>
        <v>1</v>
      </c>
      <c r="E32" s="96" t="str">
        <f>IF(Tableau1[[#This Row],[ACD]]&lt;&gt;"",Tableau1[[#This Row],[ACD]],"")</f>
        <v/>
      </c>
      <c r="F32" s="96" t="str">
        <f>IF(Tableau1[[#This Row],[KAB]]&lt;&gt;"",Tableau1[[#This Row],[KAB]],"")</f>
        <v/>
      </c>
      <c r="G32" s="80">
        <f>IF(Tableau1[[#This Row],[Affaires]]="","",Tableau1[[#This Row],[Affaires]])</f>
        <v>1712023</v>
      </c>
      <c r="H32" s="316">
        <v>43103</v>
      </c>
      <c r="I32" s="316">
        <f ca="1">IF(AND(TODAY()&gt;=Tableau3[[#This Row],[Dates de Fin
Contrat]],TODAY()&lt;=Tableau3[[#This Row],[Dates de Fin
Contrat]]+31),Tableau3[[#This Row],[Dates de Fin
Contrat]],"")</f>
        <v>43559</v>
      </c>
      <c r="J32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32" s="65">
        <v>21</v>
      </c>
      <c r="L32" s="4" t="str">
        <f>IF(Tableau1[[#This Row],[IGD initiale]]="","",Tableau1[[#This Row],[IGD initiale]])</f>
        <v/>
      </c>
      <c r="M32" s="65">
        <v>21</v>
      </c>
      <c r="N32" s="6" t="str">
        <f>IF(Tableau1[[#This Row],[Panier Repas]]="","",Tableau1[[#This Row],[Panier Repas]])</f>
        <v/>
      </c>
      <c r="O32" s="56"/>
      <c r="P32" s="48"/>
      <c r="Q32" s="48"/>
      <c r="R32" s="48"/>
      <c r="S32" s="48"/>
      <c r="T32" s="158">
        <f>IF(Tableau1[[#This Row],[Colonne1]]="",Tableau3[[#This Row],[Dates de Début 
Contrat]]+90,Tableau1[[#This Row],[Colonne1]]+90)</f>
        <v>43193</v>
      </c>
      <c r="U32" s="103">
        <f>IF(Tableau1[[#This Row],[Colonne1]]="",Tableau3[[#This Row],[Dates de Début 
Contrat]]+720,Tableau1[[#This Row],[Colonne1]]+720)</f>
        <v>43823</v>
      </c>
      <c r="V32" s="309">
        <v>43552</v>
      </c>
      <c r="W32" s="309">
        <v>43552</v>
      </c>
      <c r="X32" s="33"/>
      <c r="Y32" s="216"/>
    </row>
    <row r="33" spans="1:25" x14ac:dyDescent="0.25">
      <c r="A33" s="419" t="s">
        <v>46</v>
      </c>
      <c r="B33" s="95" t="str">
        <f>IF(Tableau1[[#This Row],[NBR]]&lt;&gt;"",Tableau1[[#This Row],[NBR]],"")</f>
        <v/>
      </c>
      <c r="C33" s="95">
        <f>IF(Tableau1[[#This Row],[GJU]]&lt;&gt;"",Tableau1[[#This Row],[GJU]],"")</f>
        <v>1</v>
      </c>
      <c r="D33" s="22" t="str">
        <f>IF(Tableau1[[#This Row],[WMA]]&lt;&gt;"",Tableau1[[#This Row],[WMA]],"")</f>
        <v/>
      </c>
      <c r="E33" s="96" t="str">
        <f>IF(Tableau1[[#This Row],[ACD]]&lt;&gt;"",Tableau1[[#This Row],[ACD]],"")</f>
        <v/>
      </c>
      <c r="F33" s="96" t="str">
        <f>IF(Tableau1[[#This Row],[KAB]]&lt;&gt;"",Tableau1[[#This Row],[KAB]],"")</f>
        <v/>
      </c>
      <c r="G33" s="80">
        <f>IF(Tableau1[[#This Row],[Affaires]]="","",Tableau1[[#This Row],[Affaires]])</f>
        <v>1702017</v>
      </c>
      <c r="H33" s="316">
        <v>42795</v>
      </c>
      <c r="I33" s="316" t="str">
        <f ca="1">IF(AND(TODAY()&gt;=Tableau3[[#This Row],[Dates de Fin
Contrat]],TODAY()&lt;=Tableau3[[#This Row],[Dates de Fin
Contrat]]+31),Tableau3[[#This Row],[Dates de Fin
Contrat]],"")</f>
        <v/>
      </c>
      <c r="J33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33" s="65">
        <v>22</v>
      </c>
      <c r="L33" s="420" t="str">
        <f>IF(Tableau1[[#This Row],[IGD initiale]]="","",Tableau1[[#This Row],[IGD initiale]])</f>
        <v/>
      </c>
      <c r="M33" s="65">
        <v>29</v>
      </c>
      <c r="N33" s="6" t="str">
        <f>IF(Tableau1[[#This Row],[Panier Repas]]="","",Tableau1[[#This Row],[Panier Repas]])</f>
        <v/>
      </c>
      <c r="O33" s="56"/>
      <c r="P33" s="48"/>
      <c r="Q33" s="48"/>
      <c r="R33" s="48"/>
      <c r="S33" s="48"/>
      <c r="T33" s="158">
        <f>IF(Tableau1[[#This Row],[Colonne1]]="",Tableau3[[#This Row],[Dates de Début 
Contrat]]+90,Tableau1[[#This Row],[Colonne1]]+90)</f>
        <v>42885</v>
      </c>
      <c r="U33" s="103">
        <f>IF(Tableau1[[#This Row],[Colonne1]]="",Tableau3[[#This Row],[Dates de Début 
Contrat]]+720,Tableau1[[#This Row],[Colonne1]]+720)</f>
        <v>43515</v>
      </c>
      <c r="V33" s="312">
        <v>43558</v>
      </c>
      <c r="W33" s="312">
        <v>43558</v>
      </c>
      <c r="X33" s="35"/>
      <c r="Y33" s="218" t="s">
        <v>31</v>
      </c>
    </row>
    <row r="34" spans="1:25" ht="16.149999999999999" customHeight="1" x14ac:dyDescent="0.25">
      <c r="A34" s="96" t="s">
        <v>3</v>
      </c>
      <c r="B34" s="95" t="str">
        <f>IF(Tableau1[[#This Row],[NBR]]&lt;&gt;"",Tableau1[[#This Row],[NBR]],"")</f>
        <v/>
      </c>
      <c r="C34" s="95" t="str">
        <f>IF(Tableau1[[#This Row],[GJU]]&lt;&gt;"",Tableau1[[#This Row],[GJU]],"")</f>
        <v/>
      </c>
      <c r="D34" s="22" t="str">
        <f>IF(Tableau1[[#This Row],[WMA]]&lt;&gt;"",Tableau1[[#This Row],[WMA]],"")</f>
        <v/>
      </c>
      <c r="E34" s="96" t="str">
        <f>IF(Tableau1[[#This Row],[ACD]]&lt;&gt;"",Tableau1[[#This Row],[ACD]],"")</f>
        <v/>
      </c>
      <c r="F34" s="96">
        <f>IF(Tableau1[[#This Row],[KAB]]&lt;&gt;"",Tableau1[[#This Row],[KAB]],"")</f>
        <v>1</v>
      </c>
      <c r="G34" s="80">
        <f>IF(Tableau1[[#This Row],[Affaires]]="","",Tableau1[[#This Row],[Affaires]])</f>
        <v>1703027</v>
      </c>
      <c r="H34" s="316" t="str">
        <f ca="1">IF(AND(TODAY()&gt;=Tableau3[[#This Row],[Dates de Début 
Contrat]],TODAY()&lt;Tableau3[[#This Row],[Dates de Début 
Contrat]]+31),Tableau3[[#This Row],[Dates de Début 
Contrat]],"")</f>
        <v/>
      </c>
      <c r="I34" s="316" t="str">
        <f ca="1">IF(AND(TODAY()&gt;=Tableau3[[#This Row],[Dates de Fin
Contrat]],TODAY()&lt;=Tableau3[[#This Row],[Dates de Fin
Contrat]]+31),Tableau3[[#This Row],[Dates de Fin
Contrat]],"")</f>
        <v/>
      </c>
      <c r="J34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34" s="65"/>
      <c r="L34" s="4" t="str">
        <f>IF(Tableau1[[#This Row],[IGD initiale]]="","",Tableau1[[#This Row],[IGD initiale]])</f>
        <v/>
      </c>
      <c r="M34" s="65"/>
      <c r="N34" s="6" t="str">
        <f>IF(Tableau1[[#This Row],[Panier Repas]]="","",Tableau1[[#This Row],[Panier Repas]])</f>
        <v/>
      </c>
      <c r="O34" s="56"/>
      <c r="P34" s="48"/>
      <c r="Q34" s="48"/>
      <c r="R34" s="48"/>
      <c r="S34" s="48"/>
      <c r="T34" s="158">
        <f>IF(Tableau1[[#This Row],[Colonne1]]="",Tableau3[[#This Row],[Dates de Début 
Contrat]]+90,Tableau1[[#This Row],[Colonne1]]+90)</f>
        <v>41485</v>
      </c>
      <c r="U34" s="103">
        <f>IF(Tableau1[[#This Row],[Colonne1]]="",Tableau3[[#This Row],[Dates de Début 
Contrat]]+720,Tableau1[[#This Row],[Colonne1]]+720)</f>
        <v>42115</v>
      </c>
      <c r="V34" s="9"/>
      <c r="W34" s="36"/>
      <c r="X34" s="35"/>
      <c r="Y34" s="218"/>
    </row>
    <row r="35" spans="1:25" x14ac:dyDescent="0.25">
      <c r="A35" s="96" t="s">
        <v>3</v>
      </c>
      <c r="B35" s="95" t="str">
        <f>IF(Tableau1[[#This Row],[NBR]]&lt;&gt;"",Tableau1[[#This Row],[NBR]],"")</f>
        <v/>
      </c>
      <c r="C35" s="95" t="str">
        <f>IF(Tableau1[[#This Row],[GJU]]&lt;&gt;"",Tableau1[[#This Row],[GJU]],"")</f>
        <v/>
      </c>
      <c r="D35" s="22">
        <f>IF(Tableau1[[#This Row],[WMA]]&lt;&gt;"",Tableau1[[#This Row],[WMA]],"")</f>
        <v>1</v>
      </c>
      <c r="E35" s="96" t="str">
        <f>IF(Tableau1[[#This Row],[ACD]]&lt;&gt;"",Tableau1[[#This Row],[ACD]],"")</f>
        <v/>
      </c>
      <c r="F35" s="96" t="str">
        <f>IF(Tableau1[[#This Row],[KAB]]&lt;&gt;"",Tableau1[[#This Row],[KAB]],"")</f>
        <v/>
      </c>
      <c r="G35" s="80">
        <f>IF(Tableau1[[#This Row],[Affaires]]="","",Tableau1[[#This Row],[Affaires]])</f>
        <v>1711005</v>
      </c>
      <c r="H35" s="316" t="str">
        <f ca="1">IF(AND(TODAY()&gt;=Tableau3[[#This Row],[Dates de Début 
Contrat]],TODAY()&lt;Tableau3[[#This Row],[Dates de Début 
Contrat]]+31),Tableau3[[#This Row],[Dates de Début 
Contrat]],"")</f>
        <v/>
      </c>
      <c r="I35" s="316" t="str">
        <f ca="1">IF(AND(TODAY()&gt;=Tableau3[[#This Row],[Dates de Fin
Contrat]],TODAY()&lt;=Tableau3[[#This Row],[Dates de Fin
Contrat]]+31),Tableau3[[#This Row],[Dates de Fin
Contrat]],"")</f>
        <v/>
      </c>
      <c r="J35" s="77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35" s="65"/>
      <c r="L35" s="4" t="str">
        <f>IF(Tableau1[[#This Row],[IGD initiale]]="","",Tableau1[[#This Row],[IGD initiale]])</f>
        <v/>
      </c>
      <c r="M35" s="65"/>
      <c r="N35" s="6" t="str">
        <f>IF(Tableau1[[#This Row],[Panier Repas]]="","",Tableau1[[#This Row],[Panier Repas]])</f>
        <v/>
      </c>
      <c r="O35" s="56"/>
      <c r="P35" s="48"/>
      <c r="Q35" s="48"/>
      <c r="R35" s="48"/>
      <c r="S35" s="48"/>
      <c r="T35" s="158">
        <f>IF(Tableau1[[#This Row],[Colonne1]]="",Tableau3[[#This Row],[Dates de Début 
Contrat]]+90,Tableau1[[#This Row],[Colonne1]]+90)</f>
        <v>41814</v>
      </c>
      <c r="U35" s="103">
        <f>IF(Tableau1[[#This Row],[Colonne1]]="",Tableau3[[#This Row],[Dates de Début 
Contrat]]+720,Tableau1[[#This Row],[Colonne1]]+720)</f>
        <v>42444</v>
      </c>
      <c r="V35" s="9"/>
      <c r="W35" s="36"/>
      <c r="X35" s="35"/>
      <c r="Y35" s="218"/>
    </row>
    <row r="36" spans="1:25" x14ac:dyDescent="0.25">
      <c r="A36" s="96" t="s">
        <v>3</v>
      </c>
      <c r="B36" s="95" t="str">
        <f>IF(Tableau1[[#This Row],[NBR]]&lt;&gt;"",Tableau1[[#This Row],[NBR]],"")</f>
        <v/>
      </c>
      <c r="C36" s="95" t="str">
        <f>IF(Tableau1[[#This Row],[GJU]]&lt;&gt;"",Tableau1[[#This Row],[GJU]],"")</f>
        <v/>
      </c>
      <c r="D36" s="22">
        <f>IF(Tableau1[[#This Row],[WMA]]&lt;&gt;"",Tableau1[[#This Row],[WMA]],"")</f>
        <v>1</v>
      </c>
      <c r="E36" s="96" t="str">
        <f>IF(Tableau1[[#This Row],[ACD]]&lt;&gt;"",Tableau1[[#This Row],[ACD]],"")</f>
        <v/>
      </c>
      <c r="F36" s="96" t="str">
        <f>IF(Tableau1[[#This Row],[KAB]]&lt;&gt;"",Tableau1[[#This Row],[KAB]],"")</f>
        <v/>
      </c>
      <c r="G36" s="80">
        <f>IF(Tableau1[[#This Row],[Affaires]]="","",Tableau1[[#This Row],[Affaires]])</f>
        <v>1309056</v>
      </c>
      <c r="H36" s="316" t="str">
        <f ca="1">IF(AND(TODAY()&gt;=Tableau3[[#This Row],[Dates de Début 
Contrat]],TODAY()&lt;Tableau3[[#This Row],[Dates de Début 
Contrat]]+31),Tableau3[[#This Row],[Dates de Début 
Contrat]],"")</f>
        <v/>
      </c>
      <c r="I36" s="316" t="str">
        <f ca="1">IF(AND(TODAY()&gt;=Tableau3[[#This Row],[Dates de Fin
Contrat]],TODAY()&lt;=Tableau3[[#This Row],[Dates de Fin
Contrat]]+31),Tableau3[[#This Row],[Dates de Fin
Contrat]],"")</f>
        <v/>
      </c>
      <c r="J36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36" s="65"/>
      <c r="L36" s="4" t="str">
        <f>IF(Tableau1[[#This Row],[IGD initiale]]="","",Tableau1[[#This Row],[IGD initiale]])</f>
        <v/>
      </c>
      <c r="M36" s="65"/>
      <c r="N36" s="6" t="str">
        <f>IF(Tableau1[[#This Row],[Panier Repas]]="","",Tableau1[[#This Row],[Panier Repas]])</f>
        <v/>
      </c>
      <c r="O36" s="56"/>
      <c r="P36" s="48"/>
      <c r="Q36" s="48"/>
      <c r="R36" s="48"/>
      <c r="S36" s="48"/>
      <c r="T36" s="158">
        <f>IF(Tableau1[[#This Row],[Colonne1]]="",Tableau3[[#This Row],[Dates de Début 
Contrat]]+90,Tableau1[[#This Row],[Colonne1]]+90)</f>
        <v>41643</v>
      </c>
      <c r="U36" s="103">
        <f>IF(Tableau1[[#This Row],[Colonne1]]="",Tableau3[[#This Row],[Dates de Début 
Contrat]]+720,Tableau1[[#This Row],[Colonne1]]+720)</f>
        <v>42273</v>
      </c>
      <c r="V36" s="9"/>
      <c r="W36" s="36"/>
      <c r="X36" s="35"/>
      <c r="Y36" s="218"/>
    </row>
    <row r="37" spans="1:25" x14ac:dyDescent="0.25">
      <c r="A37" s="419" t="s">
        <v>101</v>
      </c>
      <c r="B37" s="95" t="str">
        <f>IF(Tableau1[[#This Row],[NBR]]&lt;&gt;"",Tableau1[[#This Row],[NBR]],"")</f>
        <v/>
      </c>
      <c r="C37" s="95">
        <f>IF(Tableau1[[#This Row],[GJU]]&lt;&gt;"",Tableau1[[#This Row],[GJU]],"")</f>
        <v>1</v>
      </c>
      <c r="D37" s="22" t="str">
        <f>IF(Tableau1[[#This Row],[WMA]]&lt;&gt;"",Tableau1[[#This Row],[WMA]],"")</f>
        <v/>
      </c>
      <c r="E37" s="96" t="str">
        <f>IF(Tableau1[[#This Row],[ACD]]&lt;&gt;"",Tableau1[[#This Row],[ACD]],"")</f>
        <v/>
      </c>
      <c r="F37" s="96" t="str">
        <f>IF(Tableau1[[#This Row],[KAB]]&lt;&gt;"",Tableau1[[#This Row],[KAB]],"")</f>
        <v/>
      </c>
      <c r="G37" s="80">
        <f>IF(Tableau1[[#This Row],[Affaires]]="","",Tableau1[[#This Row],[Affaires]])</f>
        <v>1810042</v>
      </c>
      <c r="H37" s="316">
        <v>43406</v>
      </c>
      <c r="I37" s="316" t="str">
        <f ca="1">IF(AND(TODAY()&gt;=Tableau3[[#This Row],[Dates de Fin
Contrat]],TODAY()&lt;=Tableau3[[#This Row],[Dates de Fin
Contrat]]+31),Tableau3[[#This Row],[Dates de Fin
Contrat]],"")</f>
        <v/>
      </c>
      <c r="J37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37" s="65">
        <v>16</v>
      </c>
      <c r="L37" s="4" t="str">
        <f>IF(Tableau1[[#This Row],[IGD initiale]]="","",Tableau1[[#This Row],[IGD initiale]])</f>
        <v/>
      </c>
      <c r="M37" s="65"/>
      <c r="N37" s="6" t="str">
        <f>IF(Tableau1[[#This Row],[Panier Repas]]="","",Tableau1[[#This Row],[Panier Repas]])</f>
        <v/>
      </c>
      <c r="O37" s="56"/>
      <c r="P37" s="48"/>
      <c r="Q37" s="48"/>
      <c r="R37" s="48"/>
      <c r="S37" s="48"/>
      <c r="T37" s="158">
        <f>IF(Tableau1[[#This Row],[Colonne1]]="",Tableau3[[#This Row],[Dates de Début 
Contrat]]+90,Tableau1[[#This Row],[Colonne1]]+90)</f>
        <v>43496</v>
      </c>
      <c r="U37" s="103">
        <f>IF(Tableau1[[#This Row],[Colonne1]]="",Tableau3[[#This Row],[Dates de Début 
Contrat]]+720,Tableau1[[#This Row],[Colonne1]]+720)</f>
        <v>44126</v>
      </c>
      <c r="V37" s="32" t="s">
        <v>275</v>
      </c>
      <c r="W37" s="309">
        <v>43544</v>
      </c>
      <c r="X37" s="33"/>
      <c r="Y37" s="216" t="s">
        <v>31</v>
      </c>
    </row>
    <row r="38" spans="1:25" x14ac:dyDescent="0.25">
      <c r="A38" s="419" t="s">
        <v>55</v>
      </c>
      <c r="B38" s="95" t="str">
        <f>IF(Tableau1[[#This Row],[NBR]]&lt;&gt;"",Tableau1[[#This Row],[NBR]],"")</f>
        <v/>
      </c>
      <c r="C38" s="95">
        <f>IF(Tableau1[[#This Row],[GJU]]&lt;&gt;"",Tableau1[[#This Row],[GJU]],"")</f>
        <v>1</v>
      </c>
      <c r="D38" s="22" t="str">
        <f>IF(Tableau1[[#This Row],[WMA]]&lt;&gt;"",Tableau1[[#This Row],[WMA]],"")</f>
        <v/>
      </c>
      <c r="E38" s="96" t="str">
        <f>IF(Tableau1[[#This Row],[ACD]]&lt;&gt;"",Tableau1[[#This Row],[ACD]],"")</f>
        <v/>
      </c>
      <c r="F38" s="96" t="str">
        <f>IF(Tableau1[[#This Row],[KAB]]&lt;&gt;"",Tableau1[[#This Row],[KAB]],"")</f>
        <v/>
      </c>
      <c r="G38" s="80">
        <f>IF(Tableau1[[#This Row],[Affaires]]="","",Tableau1[[#This Row],[Affaires]])</f>
        <v>1711003</v>
      </c>
      <c r="H38" s="316">
        <v>43062</v>
      </c>
      <c r="I38" s="316" t="str">
        <f ca="1">IF(AND(TODAY()&gt;=Tableau3[[#This Row],[Dates de Fin
Contrat]],TODAY()&lt;=Tableau3[[#This Row],[Dates de Fin
Contrat]]+31),Tableau3[[#This Row],[Dates de Fin
Contrat]],"")</f>
        <v/>
      </c>
      <c r="J38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38" s="65">
        <v>19</v>
      </c>
      <c r="L38" s="420" t="str">
        <f>IF(Tableau1[[#This Row],[IGD initiale]]="","",Tableau1[[#This Row],[IGD initiale]])</f>
        <v/>
      </c>
      <c r="M38" s="65">
        <v>29</v>
      </c>
      <c r="N38" s="6" t="str">
        <f>IF(Tableau1[[#This Row],[Panier Repas]]="","",Tableau1[[#This Row],[Panier Repas]])</f>
        <v/>
      </c>
      <c r="O38" s="56"/>
      <c r="P38" s="423"/>
      <c r="Q38" s="48"/>
      <c r="R38" s="48"/>
      <c r="S38" s="48"/>
      <c r="T38" s="158">
        <f>IF(Tableau1[[#This Row],[Colonne1]]="",Tableau3[[#This Row],[Dates de Début 
Contrat]]+90,Tableau1[[#This Row],[Colonne1]]+90)</f>
        <v>43152</v>
      </c>
      <c r="U38" s="103">
        <f>IF(Tableau1[[#This Row],[Colonne1]]="",Tableau3[[#This Row],[Dates de Début 
Contrat]]+720,Tableau1[[#This Row],[Colonne1]]+720)</f>
        <v>43782</v>
      </c>
      <c r="V38" s="309">
        <v>43552</v>
      </c>
      <c r="W38" s="309">
        <v>43552</v>
      </c>
      <c r="X38" s="6"/>
      <c r="Y38" s="217" t="s">
        <v>31</v>
      </c>
    </row>
    <row r="39" spans="1:25" x14ac:dyDescent="0.25">
      <c r="A39" s="189" t="s">
        <v>287</v>
      </c>
      <c r="B39" s="95" t="str">
        <f>IF(Tableau1[[#This Row],[NBR]]&lt;&gt;"",Tableau1[[#This Row],[NBR]],"")</f>
        <v/>
      </c>
      <c r="C39" s="95" t="str">
        <f>IF(Tableau1[[#This Row],[GJU]]&lt;&gt;"",Tableau1[[#This Row],[GJU]],"")</f>
        <v/>
      </c>
      <c r="D39" s="22" t="str">
        <f>IF(Tableau1[[#This Row],[WMA]]&lt;&gt;"",Tableau1[[#This Row],[WMA]],"")</f>
        <v/>
      </c>
      <c r="E39" s="96" t="str">
        <f>IF(Tableau1[[#This Row],[ACD]]&lt;&gt;"",Tableau1[[#This Row],[ACD]],"")</f>
        <v/>
      </c>
      <c r="F39" s="96" t="str">
        <f>IF(Tableau1[[#This Row],[KAB]]&lt;&gt;"",Tableau1[[#This Row],[KAB]],"")</f>
        <v/>
      </c>
      <c r="G39" s="80" t="str">
        <f>IF(Tableau1[[#This Row],[Affaires]]="","",Tableau1[[#This Row],[Affaires]])</f>
        <v/>
      </c>
      <c r="H39" s="314">
        <f ca="1">IF(AND(TODAY()&gt;=Tableau3[[#This Row],[Dates de Début 
Contrat]],TODAY()&lt;Tableau3[[#This Row],[Dates de Début 
Contrat]]+31),Tableau3[[#This Row],[Dates de Début 
Contrat]],"")</f>
        <v>43559</v>
      </c>
      <c r="I39" s="328" t="str">
        <f ca="1">IF(AND(TODAY()&gt;=Tableau3[[#This Row],[Dates de Fin
Contrat]],TODAY()&lt;=Tableau3[[#This Row],[Dates de Fin
Contrat]]+31),Tableau3[[#This Row],[Dates de Fin
Contrat]],"")</f>
        <v/>
      </c>
      <c r="J39" s="323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39" s="65"/>
      <c r="L39" s="4" t="str">
        <f>IF(Tableau1[[#This Row],[IGD initiale]]="","",Tableau1[[#This Row],[IGD initiale]])</f>
        <v/>
      </c>
      <c r="M39" s="65"/>
      <c r="N39" s="6" t="str">
        <f>IF(Tableau1[[#This Row],[Panier Repas]]="","",Tableau1[[#This Row],[Panier Repas]])</f>
        <v/>
      </c>
      <c r="O39" s="56"/>
      <c r="P39" s="423"/>
      <c r="Q39" s="48"/>
      <c r="R39" s="48"/>
      <c r="S39" s="48"/>
      <c r="T39" s="158">
        <f>IF(Tableau1[[#This Row],[Colonne1]]="",Tableau3[[#This Row],[Dates de Début 
Contrat]]+90,Tableau1[[#This Row],[Colonne1]]+90)</f>
        <v>43649</v>
      </c>
      <c r="U39" s="103">
        <f>IF(Tableau1[[#This Row],[Colonne1]]="",Tableau3[[#This Row],[Dates de Début 
Contrat]]+720,Tableau1[[#This Row],[Colonne1]]+720)</f>
        <v>44279</v>
      </c>
      <c r="V39" s="312"/>
      <c r="W39" s="312"/>
      <c r="X39" s="35"/>
      <c r="Y39" s="218"/>
    </row>
    <row r="40" spans="1:25" x14ac:dyDescent="0.25">
      <c r="A40" s="419" t="s">
        <v>76</v>
      </c>
      <c r="B40" s="95" t="str">
        <f>IF(Tableau1[[#This Row],[NBR]]&lt;&gt;"",Tableau1[[#This Row],[NBR]],"")</f>
        <v/>
      </c>
      <c r="C40" s="95">
        <f>IF(Tableau1[[#This Row],[GJU]]&lt;&gt;"",Tableau1[[#This Row],[GJU]],"")</f>
        <v>1</v>
      </c>
      <c r="D40" s="22" t="str">
        <f>IF(Tableau1[[#This Row],[WMA]]&lt;&gt;"",Tableau1[[#This Row],[WMA]],"")</f>
        <v/>
      </c>
      <c r="E40" s="96" t="str">
        <f>IF(Tableau1[[#This Row],[ACD]]&lt;&gt;"",Tableau1[[#This Row],[ACD]],"")</f>
        <v/>
      </c>
      <c r="F40" s="96" t="str">
        <f>IF(Tableau1[[#This Row],[KAB]]&lt;&gt;"",Tableau1[[#This Row],[KAB]],"")</f>
        <v/>
      </c>
      <c r="G40" s="80">
        <f>IF(Tableau1[[#This Row],[Affaires]]="","",Tableau1[[#This Row],[Affaires]])</f>
        <v>1804067</v>
      </c>
      <c r="H40" s="316">
        <v>43234</v>
      </c>
      <c r="I40" s="426">
        <f ca="1">IF(AND(TODAY()&gt;=Tableau3[[#This Row],[Dates de Fin
Contrat]],TODAY()&lt;=Tableau3[[#This Row],[Dates de Fin
Contrat]]+31),Tableau3[[#This Row],[Dates de Fin
Contrat]],"")</f>
        <v>43557</v>
      </c>
      <c r="J40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40" s="65">
        <v>21</v>
      </c>
      <c r="L40" s="4" t="str">
        <f>IF(Tableau1[[#This Row],[IGD initiale]]="","",Tableau1[[#This Row],[IGD initiale]])</f>
        <v/>
      </c>
      <c r="M40" s="65">
        <v>29</v>
      </c>
      <c r="N40" s="6" t="str">
        <f>IF(Tableau1[[#This Row],[Panier Repas]]="","",Tableau1[[#This Row],[Panier Repas]])</f>
        <v/>
      </c>
      <c r="O40" s="56"/>
      <c r="P40" s="48"/>
      <c r="Q40" s="48"/>
      <c r="R40" s="48"/>
      <c r="S40" s="48"/>
      <c r="T40" s="158">
        <f>IF(Tableau1[[#This Row],[Colonne1]]="",Tableau3[[#This Row],[Dates de Début 
Contrat]]+90,Tableau1[[#This Row],[Colonne1]]+90)</f>
        <v>43324</v>
      </c>
      <c r="U40" s="103">
        <f>IF(Tableau1[[#This Row],[Colonne1]]="",Tableau3[[#This Row],[Dates de Début 
Contrat]]+720,Tableau1[[#This Row],[Colonne1]]+720)</f>
        <v>43954</v>
      </c>
      <c r="V40" s="309">
        <v>43558</v>
      </c>
      <c r="W40" s="309">
        <v>43558</v>
      </c>
      <c r="X40" s="33"/>
      <c r="Y40" s="216" t="s">
        <v>31</v>
      </c>
    </row>
    <row r="41" spans="1:25" ht="18.75" hidden="1" customHeight="1" x14ac:dyDescent="0.25">
      <c r="A41" s="96" t="s">
        <v>83</v>
      </c>
      <c r="B41" s="95">
        <f>IF(Tableau1[[#This Row],[NBR]]&lt;&gt;"",Tableau1[[#This Row],[NBR]],"")</f>
        <v>1</v>
      </c>
      <c r="C41" s="95" t="str">
        <f>IF(Tableau1[[#This Row],[GJU]]&lt;&gt;"",Tableau1[[#This Row],[GJU]],"")</f>
        <v/>
      </c>
      <c r="D41" s="22" t="str">
        <f>IF(Tableau1[[#This Row],[WMA]]&lt;&gt;"",Tableau1[[#This Row],[WMA]],"")</f>
        <v/>
      </c>
      <c r="E41" s="96" t="str">
        <f>IF(Tableau1[[#This Row],[ACD]]&lt;&gt;"",Tableau1[[#This Row],[ACD]],"")</f>
        <v/>
      </c>
      <c r="F41" s="96" t="str">
        <f>IF(Tableau1[[#This Row],[KAB]]&lt;&gt;"",Tableau1[[#This Row],[KAB]],"")</f>
        <v/>
      </c>
      <c r="G41" s="80">
        <f>IF(Tableau1[[#This Row],[Affaires]]="","",Tableau1[[#This Row],[Affaires]])</f>
        <v>1806036</v>
      </c>
      <c r="H41" s="316" t="str">
        <f ca="1">IF(AND(TODAY()&gt;=Tableau3[[#This Row],[Dates de Début 
Contrat]],TODAY()&lt;Tableau3[[#This Row],[Dates de Début 
Contrat]]+31),Tableau3[[#This Row],[Dates de Début 
Contrat]],"")</f>
        <v/>
      </c>
      <c r="I41" s="316" t="str">
        <f ca="1">IF(AND(TODAY()&gt;=Tableau3[[#This Row],[Dates de Fin
Contrat]],TODAY()&lt;=Tableau3[[#This Row],[Dates de Fin
Contrat]]+31),Tableau3[[#This Row],[Dates de Fin
Contrat]],"")</f>
        <v/>
      </c>
      <c r="J41" s="5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41" s="65"/>
      <c r="L41" s="4" t="str">
        <f>IF(Tableau1[[#This Row],[IGD initiale]]="","",Tableau1[[#This Row],[IGD initiale]])</f>
        <v/>
      </c>
      <c r="M41" s="65"/>
      <c r="N41" s="6" t="str">
        <f>IF(Tableau1[[#This Row],[Panier Repas]]="","",Tableau1[[#This Row],[Panier Repas]])</f>
        <v/>
      </c>
      <c r="O41" s="56"/>
      <c r="P41" s="48"/>
      <c r="Q41" s="48"/>
      <c r="R41" s="48"/>
      <c r="S41" s="48"/>
      <c r="T41" s="158">
        <f>IF(Tableau1[[#This Row],[Colonne1]]="",Tableau3[[#This Row],[Dates de Début 
Contrat]]+90,Tableau1[[#This Row],[Colonne1]]+90)</f>
        <v>43365</v>
      </c>
      <c r="U41" s="103">
        <f>IF(Tableau1[[#This Row],[Colonne1]]="",Tableau3[[#This Row],[Dates de Début 
Contrat]]+720,Tableau1[[#This Row],[Colonne1]]+720)</f>
        <v>43995</v>
      </c>
      <c r="V41" s="32"/>
      <c r="W41" s="32"/>
      <c r="X41" s="6"/>
      <c r="Y41" s="217"/>
    </row>
    <row r="42" spans="1:25" ht="18.75" customHeight="1" x14ac:dyDescent="0.25">
      <c r="A42" s="459" t="s">
        <v>295</v>
      </c>
      <c r="B42" s="448" t="str">
        <f>IF(Tableau1[[#This Row],[NBR]]&lt;&gt;"",Tableau1[[#This Row],[NBR]],"")</f>
        <v/>
      </c>
      <c r="C42" s="448">
        <f>IF(Tableau1[[#This Row],[GJU]]&lt;&gt;"",Tableau1[[#This Row],[GJU]],"")</f>
        <v>1</v>
      </c>
      <c r="D42" s="449" t="str">
        <f>IF(Tableau1[[#This Row],[WMA]]&lt;&gt;"",Tableau1[[#This Row],[WMA]],"")</f>
        <v/>
      </c>
      <c r="E42" s="450" t="str">
        <f>IF(Tableau1[[#This Row],[ACD]]&lt;&gt;"",Tableau1[[#This Row],[ACD]],"")</f>
        <v/>
      </c>
      <c r="F42" s="450" t="str">
        <f>IF(Tableau1[[#This Row],[KAB]]&lt;&gt;"",Tableau1[[#This Row],[KAB]],"")</f>
        <v/>
      </c>
      <c r="G42" s="467" t="str">
        <f>IF(Tableau1[[#This Row],[Affaires]]="","",Tableau1[[#This Row],[Affaires]])</f>
        <v/>
      </c>
      <c r="H42" s="468" t="str">
        <f ca="1">IF(AND(TODAY()&gt;=Tableau3[[#This Row],[Dates de Début 
Contrat]],TODAY()&lt;Tableau3[[#This Row],[Dates de Début 
Contrat]]+31),Tableau3[[#This Row],[Dates de Début 
Contrat]],"")</f>
        <v/>
      </c>
      <c r="I42" s="469" t="str">
        <f ca="1">IF(AND(TODAY()&gt;=Tableau3[[#This Row],[Dates de Fin
Contrat]],TODAY()&lt;=Tableau3[[#This Row],[Dates de Fin
Contrat]]+31),Tableau3[[#This Row],[Dates de Fin
Contrat]],"")</f>
        <v/>
      </c>
      <c r="J42" s="470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42" s="65"/>
      <c r="L42" s="471" t="str">
        <f>IF(Tableau1[[#This Row],[IGD initiale]]="","",Tableau1[[#This Row],[IGD initiale]])</f>
        <v/>
      </c>
      <c r="M42" s="65"/>
      <c r="N42" s="472" t="str">
        <f>IF(Tableau1[[#This Row],[Panier Repas]]="","",Tableau1[[#This Row],[Panier Repas]])</f>
        <v/>
      </c>
      <c r="O42" s="56"/>
      <c r="P42" s="48"/>
      <c r="Q42" s="48"/>
      <c r="R42" s="48"/>
      <c r="S42" s="48"/>
      <c r="T42" s="457">
        <f>IF(Tableau1[[#This Row],[Colonne1]]="",Tableau3[[#This Row],[Dates de Début 
Contrat]]+90,Tableau1[[#This Row],[Colonne1]]+90)</f>
        <v>43668</v>
      </c>
      <c r="U42" s="473">
        <f>IF(Tableau1[[#This Row],[Colonne1]]="",Tableau3[[#This Row],[Dates de Début 
Contrat]]+720,Tableau1[[#This Row],[Colonne1]]+720)</f>
        <v>44298</v>
      </c>
      <c r="V42" s="474"/>
      <c r="W42" s="474"/>
      <c r="X42" s="475"/>
      <c r="Y42" s="476"/>
    </row>
    <row r="43" spans="1:25" ht="18.75" customHeight="1" x14ac:dyDescent="0.25">
      <c r="A43" s="424" t="s">
        <v>212</v>
      </c>
      <c r="B43" s="95" t="str">
        <f>IF(Tableau1[[#This Row],[NBR]]&lt;&gt;"",Tableau1[[#This Row],[NBR]],"")</f>
        <v/>
      </c>
      <c r="C43" s="95">
        <f>IF(Tableau1[[#This Row],[GJU]]&lt;&gt;"",Tableau1[[#This Row],[GJU]],"")</f>
        <v>1</v>
      </c>
      <c r="D43" s="22" t="str">
        <f>IF(Tableau1[[#This Row],[WMA]]&lt;&gt;"",Tableau1[[#This Row],[WMA]],"")</f>
        <v/>
      </c>
      <c r="E43" s="96" t="str">
        <f>IF(Tableau1[[#This Row],[ACD]]&lt;&gt;"",Tableau1[[#This Row],[ACD]],"")</f>
        <v/>
      </c>
      <c r="F43" s="96" t="str">
        <f>IF(Tableau1[[#This Row],[KAB]]&lt;&gt;"",Tableau1[[#This Row],[KAB]],"")</f>
        <v/>
      </c>
      <c r="G43" s="80">
        <f>IF(Tableau1[[#This Row],[Affaires]]="","",Tableau1[[#This Row],[Affaires]])</f>
        <v>1901047</v>
      </c>
      <c r="H43" s="316">
        <v>43500</v>
      </c>
      <c r="I43" s="316" t="str">
        <f ca="1">IF(AND(TODAY()&gt;=Tableau3[[#This Row],[Dates de Fin
Contrat]],TODAY()&lt;=Tableau3[[#This Row],[Dates de Fin
Contrat]]+31),Tableau3[[#This Row],[Dates de Fin
Contrat]],"")</f>
        <v/>
      </c>
      <c r="J43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43" s="65">
        <v>21</v>
      </c>
      <c r="L43" s="4" t="str">
        <f>IF(Tableau1[[#This Row],[IGD initiale]]="","",Tableau1[[#This Row],[IGD initiale]])</f>
        <v/>
      </c>
      <c r="M43" s="65">
        <v>29</v>
      </c>
      <c r="N43" s="6" t="str">
        <f>IF(Tableau1[[#This Row],[Panier Repas]]="","",Tableau1[[#This Row],[Panier Repas]])</f>
        <v/>
      </c>
      <c r="O43" s="56"/>
      <c r="P43" s="48"/>
      <c r="Q43" s="48"/>
      <c r="R43" s="48"/>
      <c r="S43" s="48"/>
      <c r="T43" s="158">
        <f>IF(Tableau1[[#This Row],[Colonne1]]="",Tableau3[[#This Row],[Dates de Début 
Contrat]]+90,Tableau1[[#This Row],[Colonne1]]+90)</f>
        <v>43590</v>
      </c>
      <c r="U43" s="103">
        <f>IF(Tableau1[[#This Row],[Colonne1]]="",Tableau3[[#This Row],[Dates de Début 
Contrat]]+720,Tableau1[[#This Row],[Colonne1]]+720)</f>
        <v>44220</v>
      </c>
      <c r="V43" s="312">
        <v>43556</v>
      </c>
      <c r="W43" s="312">
        <v>43556</v>
      </c>
      <c r="X43" s="35"/>
      <c r="Y43" s="218"/>
    </row>
    <row r="44" spans="1:25" ht="16.149999999999999" customHeight="1" x14ac:dyDescent="0.25">
      <c r="A44" s="96" t="s">
        <v>93</v>
      </c>
      <c r="B44" s="95">
        <f>IF(Tableau1[[#This Row],[NBR]]&lt;&gt;"",Tableau1[[#This Row],[NBR]],"")</f>
        <v>1</v>
      </c>
      <c r="C44" s="95" t="str">
        <f>IF(Tableau1[[#This Row],[GJU]]&lt;&gt;"",Tableau1[[#This Row],[GJU]],"")</f>
        <v/>
      </c>
      <c r="D44" s="22" t="str">
        <f>IF(Tableau1[[#This Row],[WMA]]&lt;&gt;"",Tableau1[[#This Row],[WMA]],"")</f>
        <v/>
      </c>
      <c r="E44" s="96" t="str">
        <f>IF(Tableau1[[#This Row],[ACD]]&lt;&gt;"",Tableau1[[#This Row],[ACD]],"")</f>
        <v/>
      </c>
      <c r="F44" s="96" t="str">
        <f>IF(Tableau1[[#This Row],[KAB]]&lt;&gt;"",Tableau1[[#This Row],[KAB]],"")</f>
        <v/>
      </c>
      <c r="G44" s="80">
        <f>IF(Tableau1[[#This Row],[Affaires]]="","",Tableau1[[#This Row],[Affaires]])</f>
        <v>1808029</v>
      </c>
      <c r="H44" s="316">
        <v>43346</v>
      </c>
      <c r="I44" s="316" t="str">
        <f ca="1">IF(AND(TODAY()&gt;=Tableau3[[#This Row],[Dates de Fin
Contrat]],TODAY()&lt;=Tableau3[[#This Row],[Dates de Fin
Contrat]]+31),Tableau3[[#This Row],[Dates de Fin
Contrat]],"")</f>
        <v/>
      </c>
      <c r="J44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44" s="65">
        <v>21</v>
      </c>
      <c r="L44" s="4" t="str">
        <f>IF(Tableau1[[#This Row],[IGD initiale]]="","",Tableau1[[#This Row],[IGD initiale]])</f>
        <v/>
      </c>
      <c r="M44" s="65"/>
      <c r="N44" s="6" t="str">
        <f>IF(Tableau1[[#This Row],[Panier Repas]]="","",Tableau1[[#This Row],[Panier Repas]])</f>
        <v/>
      </c>
      <c r="O44" s="56"/>
      <c r="P44" s="48"/>
      <c r="Q44" s="48"/>
      <c r="R44" s="48"/>
      <c r="S44" s="48"/>
      <c r="T44" s="158">
        <f>IF(Tableau1[[#This Row],[Colonne1]]="",Tableau3[[#This Row],[Dates de Début 
Contrat]]+90,Tableau1[[#This Row],[Colonne1]]+90)</f>
        <v>43436</v>
      </c>
      <c r="U44" s="103">
        <f>IF(Tableau1[[#This Row],[Colonne1]]="",Tableau3[[#This Row],[Dates de Début 
Contrat]]+720,Tableau1[[#This Row],[Colonne1]]+720)</f>
        <v>44066</v>
      </c>
      <c r="V44" s="32"/>
      <c r="W44" s="32"/>
      <c r="X44" s="6"/>
      <c r="Y44" s="217"/>
    </row>
    <row r="45" spans="1:25" x14ac:dyDescent="0.25">
      <c r="A45" s="419" t="s">
        <v>138</v>
      </c>
      <c r="B45" s="95" t="str">
        <f>IF(Tableau1[[#This Row],[NBR]]&lt;&gt;"",Tableau1[[#This Row],[NBR]],"")</f>
        <v/>
      </c>
      <c r="C45" s="95" t="str">
        <f>IF(Tableau1[[#This Row],[GJU]]&lt;&gt;"",Tableau1[[#This Row],[GJU]],"")</f>
        <v/>
      </c>
      <c r="D45" s="22">
        <f>IF(Tableau1[[#This Row],[WMA]]&lt;&gt;"",Tableau1[[#This Row],[WMA]],"")</f>
        <v>1</v>
      </c>
      <c r="E45" s="96" t="str">
        <f>IF(Tableau1[[#This Row],[ACD]]&lt;&gt;"",Tableau1[[#This Row],[ACD]],"")</f>
        <v/>
      </c>
      <c r="F45" s="96" t="str">
        <f>IF(Tableau1[[#This Row],[KAB]]&lt;&gt;"",Tableau1[[#This Row],[KAB]],"")</f>
        <v/>
      </c>
      <c r="G45" s="80">
        <f>IF(Tableau1[[#This Row],[Affaires]]="","",Tableau1[[#This Row],[Affaires]])</f>
        <v>1711004</v>
      </c>
      <c r="H45" s="316">
        <v>43052</v>
      </c>
      <c r="I45" s="426">
        <v>43564</v>
      </c>
      <c r="J45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45" s="65">
        <v>19</v>
      </c>
      <c r="L45" s="420" t="str">
        <f>IF(Tableau1[[#This Row],[IGD initiale]]="","",Tableau1[[#This Row],[IGD initiale]])</f>
        <v/>
      </c>
      <c r="M45" s="65">
        <v>31</v>
      </c>
      <c r="N45" s="6" t="str">
        <f>IF(Tableau1[[#This Row],[Panier Repas]]="","",Tableau1[[#This Row],[Panier Repas]])</f>
        <v/>
      </c>
      <c r="O45" s="56"/>
      <c r="P45" s="48"/>
      <c r="Q45" s="48"/>
      <c r="R45" s="48"/>
      <c r="S45" s="48"/>
      <c r="T45" s="158">
        <f>IF(Tableau1[[#This Row],[Colonne1]]="",Tableau3[[#This Row],[Dates de Début 
Contrat]]+90,Tableau1[[#This Row],[Colonne1]]+90)</f>
        <v>43142</v>
      </c>
      <c r="U45" s="103">
        <f>IF(Tableau1[[#This Row],[Colonne1]]="",Tableau3[[#This Row],[Dates de Début 
Contrat]]+720,Tableau1[[#This Row],[Colonne1]]+720)</f>
        <v>43772</v>
      </c>
      <c r="V45" s="309">
        <v>43558</v>
      </c>
      <c r="W45" s="309">
        <v>43558</v>
      </c>
      <c r="X45" s="33"/>
      <c r="Y45" s="216" t="s">
        <v>31</v>
      </c>
    </row>
    <row r="46" spans="1:25" x14ac:dyDescent="0.25">
      <c r="A46" s="96" t="s">
        <v>34</v>
      </c>
      <c r="B46" s="95" t="str">
        <f>IF(Tableau1[[#This Row],[NBR]]&lt;&gt;"",Tableau1[[#This Row],[NBR]],"")</f>
        <v/>
      </c>
      <c r="C46" s="95" t="str">
        <f>IF(Tableau1[[#This Row],[GJU]]&lt;&gt;"",Tableau1[[#This Row],[GJU]],"")</f>
        <v/>
      </c>
      <c r="D46" s="22" t="str">
        <f>IF(Tableau1[[#This Row],[WMA]]&lt;&gt;"",Tableau1[[#This Row],[WMA]],"")</f>
        <v/>
      </c>
      <c r="E46" s="96" t="str">
        <f>IF(Tableau1[[#This Row],[ACD]]&lt;&gt;"",Tableau1[[#This Row],[ACD]],"")</f>
        <v/>
      </c>
      <c r="F46" s="96">
        <f>IF(Tableau1[[#This Row],[KAB]]&lt;&gt;"",Tableau1[[#This Row],[KAB]],"")</f>
        <v>1</v>
      </c>
      <c r="G46" s="80">
        <f>IF(Tableau1[[#This Row],[Affaires]]="","",Tableau1[[#This Row],[Affaires]])</f>
        <v>1706022</v>
      </c>
      <c r="H46" s="316">
        <v>42898</v>
      </c>
      <c r="I46" s="316" t="str">
        <f ca="1">IF(AND(TODAY()&gt;=Tableau3[[#This Row],[Dates de Fin
Contrat]],TODAY()&lt;=Tableau3[[#This Row],[Dates de Fin
Contrat]]+31),Tableau3[[#This Row],[Dates de Fin
Contrat]],"")</f>
        <v/>
      </c>
      <c r="J46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46" s="65"/>
      <c r="L46" s="4" t="str">
        <f>IF(Tableau1[[#This Row],[IGD initiale]]="","",Tableau1[[#This Row],[IGD initiale]])</f>
        <v/>
      </c>
      <c r="M46" s="65"/>
      <c r="N46" s="6" t="str">
        <f>IF(Tableau1[[#This Row],[Panier Repas]]="","",Tableau1[[#This Row],[Panier Repas]])</f>
        <v/>
      </c>
      <c r="O46" s="56"/>
      <c r="P46" s="48"/>
      <c r="Q46" s="48"/>
      <c r="R46" s="48"/>
      <c r="S46" s="48"/>
      <c r="T46" s="158">
        <f>IF(Tableau1[[#This Row],[Colonne1]]="",Tableau3[[#This Row],[Dates de Début 
Contrat]]+90,Tableau1[[#This Row],[Colonne1]]+90)</f>
        <v>42988</v>
      </c>
      <c r="U46" s="103">
        <f>IF(Tableau1[[#This Row],[Colonne1]]="",Tableau3[[#This Row],[Dates de Début 
Contrat]]+720,Tableau1[[#This Row],[Colonne1]]+720)</f>
        <v>43618</v>
      </c>
      <c r="V46" s="32"/>
      <c r="W46" s="32"/>
      <c r="X46" s="37"/>
      <c r="Y46" s="216"/>
    </row>
    <row r="47" spans="1:25" hidden="1" x14ac:dyDescent="0.25">
      <c r="A47" s="96" t="s">
        <v>44</v>
      </c>
      <c r="B47" s="95" t="str">
        <f>IF(Tableau1[[#This Row],[NBR]]&lt;&gt;"",Tableau1[[#This Row],[NBR]],"")</f>
        <v/>
      </c>
      <c r="C47" s="95" t="str">
        <f>IF(Tableau1[[#This Row],[GJU]]&lt;&gt;"",Tableau1[[#This Row],[GJU]],"")</f>
        <v/>
      </c>
      <c r="D47" s="22">
        <f>IF(Tableau1[[#This Row],[WMA]]&lt;&gt;"",Tableau1[[#This Row],[WMA]],"")</f>
        <v>1</v>
      </c>
      <c r="E47" s="96" t="str">
        <f>IF(Tableau1[[#This Row],[ACD]]&lt;&gt;"",Tableau1[[#This Row],[ACD]],"")</f>
        <v/>
      </c>
      <c r="F47" s="96" t="str">
        <f>IF(Tableau1[[#This Row],[KAB]]&lt;&gt;"",Tableau1[[#This Row],[KAB]],"")</f>
        <v/>
      </c>
      <c r="G47" s="80">
        <f>IF(Tableau1[[#This Row],[Affaires]]="","",Tableau1[[#This Row],[Affaires]])</f>
        <v>1711059</v>
      </c>
      <c r="H47" s="316" t="str">
        <f ca="1">IF(AND(TODAY()&gt;=Tableau3[[#This Row],[Dates de Début 
Contrat]],TODAY()&lt;Tableau3[[#This Row],[Dates de Début 
Contrat]]+31),Tableau3[[#This Row],[Dates de Début 
Contrat]],"")</f>
        <v/>
      </c>
      <c r="I47" s="316" t="str">
        <f ca="1">IF(AND(TODAY()&gt;=Tableau3[[#This Row],[Dates de Fin
Contrat]],TODAY()&lt;=Tableau3[[#This Row],[Dates de Fin
Contrat]]+31),Tableau3[[#This Row],[Dates de Fin
Contrat]],"")</f>
        <v/>
      </c>
      <c r="J47" s="5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47" s="65"/>
      <c r="L47" s="4" t="str">
        <f>IF(Tableau1[[#This Row],[IGD initiale]]="","",Tableau1[[#This Row],[IGD initiale]])</f>
        <v/>
      </c>
      <c r="M47" s="65"/>
      <c r="N47" s="6" t="str">
        <f>IF(Tableau1[[#This Row],[Panier Repas]]="","",Tableau1[[#This Row],[Panier Repas]])</f>
        <v/>
      </c>
      <c r="O47" s="56"/>
      <c r="P47" s="48"/>
      <c r="Q47" s="48"/>
      <c r="R47" s="48"/>
      <c r="S47" s="48"/>
      <c r="T47" s="158">
        <f>IF(Tableau1[[#This Row],[Colonne1]]="",Tableau3[[#This Row],[Dates de Début 
Contrat]]+90,Tableau1[[#This Row],[Colonne1]]+90)</f>
        <v>43135</v>
      </c>
      <c r="U47" s="103">
        <f>IF(Tableau1[[#This Row],[Colonne1]]="",Tableau3[[#This Row],[Dates de Début 
Contrat]]+720,Tableau1[[#This Row],[Colonne1]]+720)</f>
        <v>43765</v>
      </c>
      <c r="V47" s="32"/>
      <c r="W47" s="32"/>
      <c r="X47" s="33"/>
      <c r="Y47" s="216"/>
    </row>
    <row r="48" spans="1:25" x14ac:dyDescent="0.25">
      <c r="A48" s="419" t="s">
        <v>100</v>
      </c>
      <c r="B48" s="95" t="str">
        <f>IF(Tableau1[[#This Row],[NBR]]&lt;&gt;"",Tableau1[[#This Row],[NBR]],"")</f>
        <v/>
      </c>
      <c r="C48" s="95">
        <f>IF(Tableau1[[#This Row],[GJU]]&lt;&gt;"",Tableau1[[#This Row],[GJU]],"")</f>
        <v>1</v>
      </c>
      <c r="D48" s="22" t="str">
        <f>IF(Tableau1[[#This Row],[WMA]]&lt;&gt;"",Tableau1[[#This Row],[WMA]],"")</f>
        <v/>
      </c>
      <c r="E48" s="96" t="str">
        <f>IF(Tableau1[[#This Row],[ACD]]&lt;&gt;"",Tableau1[[#This Row],[ACD]],"")</f>
        <v/>
      </c>
      <c r="F48" s="96" t="str">
        <f>IF(Tableau1[[#This Row],[KAB]]&lt;&gt;"",Tableau1[[#This Row],[KAB]],"")</f>
        <v/>
      </c>
      <c r="G48" s="80">
        <f>IF(Tableau1[[#This Row],[Affaires]]="","",Tableau1[[#This Row],[Affaires]])</f>
        <v>1810040</v>
      </c>
      <c r="H48" s="316">
        <v>43416</v>
      </c>
      <c r="I48" s="316" t="str">
        <f ca="1">IF(AND(TODAY()&gt;=Tableau3[[#This Row],[Dates de Fin
Contrat]],TODAY()&lt;=Tableau3[[#This Row],[Dates de Fin
Contrat]]+31),Tableau3[[#This Row],[Dates de Fin
Contrat]],"")</f>
        <v/>
      </c>
      <c r="J48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48" s="65">
        <v>20</v>
      </c>
      <c r="L48" s="29" t="str">
        <f>IF(Tableau1[[#This Row],[IGD initiale]]="","",Tableau1[[#This Row],[IGD initiale]])</f>
        <v/>
      </c>
      <c r="M48" s="65">
        <v>29</v>
      </c>
      <c r="N48" s="6" t="str">
        <f>IF(Tableau1[[#This Row],[Panier Repas]]="","",Tableau1[[#This Row],[Panier Repas]])</f>
        <v/>
      </c>
      <c r="O48" s="56"/>
      <c r="P48" s="48"/>
      <c r="Q48" s="48"/>
      <c r="R48" s="48"/>
      <c r="S48" s="48"/>
      <c r="T48" s="158">
        <f>IF(Tableau1[[#This Row],[Colonne1]]="",Tableau3[[#This Row],[Dates de Début 
Contrat]]+90,Tableau1[[#This Row],[Colonne1]]+90)</f>
        <v>43506</v>
      </c>
      <c r="U48" s="103">
        <f>IF(Tableau1[[#This Row],[Colonne1]]="",Tableau3[[#This Row],[Dates de Début 
Contrat]]+720,Tableau1[[#This Row],[Colonne1]]+720)</f>
        <v>44136</v>
      </c>
      <c r="V48" s="309">
        <v>43553</v>
      </c>
      <c r="W48" s="309">
        <v>43553</v>
      </c>
      <c r="X48" s="33"/>
      <c r="Y48" s="216"/>
    </row>
    <row r="49" spans="1:25" ht="16.5" customHeight="1" x14ac:dyDescent="0.25">
      <c r="A49" s="419" t="s">
        <v>49</v>
      </c>
      <c r="B49" s="95" t="str">
        <f>IF(Tableau1[[#This Row],[NBR]]&lt;&gt;"",Tableau1[[#This Row],[NBR]],"")</f>
        <v/>
      </c>
      <c r="C49" s="95" t="str">
        <f>IF(Tableau1[[#This Row],[GJU]]&lt;&gt;"",Tableau1[[#This Row],[GJU]],"")</f>
        <v/>
      </c>
      <c r="D49" s="22" t="str">
        <f>IF(Tableau1[[#This Row],[WMA]]&lt;&gt;"",Tableau1[[#This Row],[WMA]],"")</f>
        <v/>
      </c>
      <c r="E49" s="96" t="str">
        <f>IF(Tableau1[[#This Row],[ACD]]&lt;&gt;"",Tableau1[[#This Row],[ACD]],"")</f>
        <v/>
      </c>
      <c r="F49" s="96">
        <f>IF(Tableau1[[#This Row],[KAB]]&lt;&gt;"",Tableau1[[#This Row],[KAB]],"")</f>
        <v>1</v>
      </c>
      <c r="G49" s="80">
        <f>IF(Tableau1[[#This Row],[Affaires]]="","",Tableau1[[#This Row],[Affaires]])</f>
        <v>1712052</v>
      </c>
      <c r="H49" s="316">
        <v>43108</v>
      </c>
      <c r="I49" s="316" t="str">
        <f ca="1">IF(AND(TODAY()&gt;=Tableau3[[#This Row],[Dates de Fin
Contrat]],TODAY()&lt;=Tableau3[[#This Row],[Dates de Fin
Contrat]]+31),Tableau3[[#This Row],[Dates de Fin
Contrat]],"")</f>
        <v/>
      </c>
      <c r="J49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49" s="66">
        <v>19</v>
      </c>
      <c r="L49" s="4" t="str">
        <f>IF(Tableau1[[#This Row],[IGD initiale]]="","",Tableau1[[#This Row],[IGD initiale]])</f>
        <v/>
      </c>
      <c r="M49" s="65"/>
      <c r="N49" s="6" t="str">
        <f>IF(Tableau1[[#This Row],[Panier Repas]]="","",Tableau1[[#This Row],[Panier Repas]])</f>
        <v/>
      </c>
      <c r="O49" s="56"/>
      <c r="P49" s="422"/>
      <c r="Q49" s="48"/>
      <c r="R49" s="48"/>
      <c r="S49" s="48"/>
      <c r="T49" s="158">
        <f>IF(Tableau1[[#This Row],[Colonne1]]="",Tableau3[[#This Row],[Dates de Début 
Contrat]]+90,Tableau1[[#This Row],[Colonne1]]+90)</f>
        <v>43200</v>
      </c>
      <c r="U49" s="103">
        <f>IF(Tableau1[[#This Row],[Colonne1]]="",Tableau3[[#This Row],[Dates de Début 
Contrat]]+720,Tableau1[[#This Row],[Colonne1]]+720)</f>
        <v>43830</v>
      </c>
      <c r="V49" s="309">
        <v>43553</v>
      </c>
      <c r="W49" s="309">
        <v>43553</v>
      </c>
      <c r="X49" s="37"/>
      <c r="Y49" s="216"/>
    </row>
    <row r="50" spans="1:25" x14ac:dyDescent="0.25">
      <c r="A50" s="96" t="s">
        <v>6</v>
      </c>
      <c r="B50" s="95" t="str">
        <f>IF(Tableau1[[#This Row],[NBR]]&lt;&gt;"",Tableau1[[#This Row],[NBR]],"")</f>
        <v/>
      </c>
      <c r="C50" s="95" t="str">
        <f>IF(Tableau1[[#This Row],[GJU]]&lt;&gt;"",Tableau1[[#This Row],[GJU]],"")</f>
        <v/>
      </c>
      <c r="D50" s="22" t="str">
        <f>IF(Tableau1[[#This Row],[WMA]]&lt;&gt;"",Tableau1[[#This Row],[WMA]],"")</f>
        <v/>
      </c>
      <c r="E50" s="96" t="str">
        <f>IF(Tableau1[[#This Row],[ACD]]&lt;&gt;"",Tableau1[[#This Row],[ACD]],"")</f>
        <v/>
      </c>
      <c r="F50" s="96">
        <f>IF(Tableau1[[#This Row],[KAB]]&lt;&gt;"",Tableau1[[#This Row],[KAB]],"")</f>
        <v>1</v>
      </c>
      <c r="G50" s="80">
        <f>IF(Tableau1[[#This Row],[Affaires]]="","",Tableau1[[#This Row],[Affaires]])</f>
        <v>1612015</v>
      </c>
      <c r="H50" s="316" t="str">
        <f ca="1">IF(AND(TODAY()&gt;=Tableau3[[#This Row],[Dates de Début 
Contrat]],TODAY()&lt;Tableau3[[#This Row],[Dates de Début 
Contrat]]+31),Tableau3[[#This Row],[Dates de Début 
Contrat]],"")</f>
        <v/>
      </c>
      <c r="I50" s="316" t="str">
        <f ca="1">IF(AND(TODAY()&gt;=Tableau3[[#This Row],[Dates de Fin
Contrat]],TODAY()&lt;=Tableau3[[#This Row],[Dates de Fin
Contrat]]+31),Tableau3[[#This Row],[Dates de Fin
Contrat]],"")</f>
        <v/>
      </c>
      <c r="J50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50" s="66"/>
      <c r="L50" s="4" t="str">
        <f>IF(Tableau1[[#This Row],[IGD initiale]]="","",Tableau1[[#This Row],[IGD initiale]])</f>
        <v/>
      </c>
      <c r="M50" s="66"/>
      <c r="N50" s="9" t="str">
        <f>IF(Tableau1[[#This Row],[Panier Repas]]="","",Tableau1[[#This Row],[Panier Repas]])</f>
        <v/>
      </c>
      <c r="O50" s="57"/>
      <c r="P50" s="49"/>
      <c r="Q50" s="49"/>
      <c r="R50" s="49"/>
      <c r="S50" s="49"/>
      <c r="T50" s="158">
        <f>IF(Tableau1[[#This Row],[Colonne1]]="",Tableau3[[#This Row],[Dates de Début 
Contrat]]+90,Tableau1[[#This Row],[Colonne1]]+90)</f>
        <v>43191</v>
      </c>
      <c r="U50" s="103">
        <f>IF(Tableau1[[#This Row],[Colonne1]]="",Tableau3[[#This Row],[Dates de Début 
Contrat]]+720,Tableau1[[#This Row],[Colonne1]]+720)</f>
        <v>43821</v>
      </c>
      <c r="V50" s="36"/>
      <c r="W50" s="36"/>
      <c r="X50" s="35"/>
      <c r="Y50" s="218"/>
    </row>
    <row r="51" spans="1:25" x14ac:dyDescent="0.25">
      <c r="A51" s="189" t="s">
        <v>255</v>
      </c>
      <c r="B51" s="95" t="str">
        <f>IF(Tableau1[[#This Row],[NBR]]&lt;&gt;"",Tableau1[[#This Row],[NBR]],"")</f>
        <v/>
      </c>
      <c r="C51" s="95" t="str">
        <f>IF(Tableau1[[#This Row],[GJU]]&lt;&gt;"",Tableau1[[#This Row],[GJU]],"")</f>
        <v/>
      </c>
      <c r="D51" s="22" t="str">
        <f>IF(Tableau1[[#This Row],[WMA]]&lt;&gt;"",Tableau1[[#This Row],[WMA]],"")</f>
        <v/>
      </c>
      <c r="E51" s="96" t="str">
        <f>IF(Tableau1[[#This Row],[ACD]]&lt;&gt;"",Tableau1[[#This Row],[ACD]],"")</f>
        <v/>
      </c>
      <c r="F51" s="96">
        <f>IF(Tableau1[[#This Row],[KAB]]&lt;&gt;"",Tableau1[[#This Row],[KAB]],"")</f>
        <v>1</v>
      </c>
      <c r="G51" s="80">
        <f>IF(Tableau1[[#This Row],[Affaires]]="","",Tableau1[[#This Row],[Affaires]])</f>
        <v>1902040</v>
      </c>
      <c r="H51" s="314" t="str">
        <f ca="1">IF(AND(TODAY()&gt;=Tableau3[[#This Row],[Dates de Début 
Contrat]],TODAY()&lt;Tableau3[[#This Row],[Dates de Début 
Contrat]]+31),Tableau3[[#This Row],[Dates de Début 
Contrat]],"")</f>
        <v/>
      </c>
      <c r="I51" s="328" t="str">
        <f ca="1">IF(AND(TODAY()&gt;=Tableau3[[#This Row],[Dates de Fin
Contrat]],TODAY()&lt;=Tableau3[[#This Row],[Dates de Fin
Contrat]]+31),Tableau3[[#This Row],[Dates de Fin
Contrat]],"")</f>
        <v/>
      </c>
      <c r="J51" s="323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51" s="66"/>
      <c r="L51" s="4" t="str">
        <f>IF(Tableau1[[#This Row],[IGD initiale]]="","",Tableau1[[#This Row],[IGD initiale]])</f>
        <v/>
      </c>
      <c r="M51" s="66"/>
      <c r="N51" s="9" t="str">
        <f>IF(Tableau1[[#This Row],[Panier Repas]]="","",Tableau1[[#This Row],[Panier Repas]])</f>
        <v/>
      </c>
      <c r="O51" s="57"/>
      <c r="P51" s="49"/>
      <c r="Q51" s="49"/>
      <c r="R51" s="49"/>
      <c r="S51" s="49"/>
      <c r="T51" s="158">
        <f>IF(Tableau1[[#This Row],[Colonne1]]="",Tableau3[[#This Row],[Dates de Début 
Contrat]]+90,Tableau1[[#This Row],[Colonne1]]+90)</f>
        <v>43611</v>
      </c>
      <c r="U51" s="103">
        <f>IF(Tableau1[[#This Row],[Colonne1]]="",Tableau3[[#This Row],[Dates de Début 
Contrat]]+720,Tableau1[[#This Row],[Colonne1]]+720)</f>
        <v>44241</v>
      </c>
      <c r="V51" s="36"/>
      <c r="W51" s="36"/>
      <c r="X51" s="35"/>
      <c r="Y51" s="218"/>
    </row>
    <row r="52" spans="1:25" x14ac:dyDescent="0.25">
      <c r="A52" s="419" t="s">
        <v>17</v>
      </c>
      <c r="B52" s="95" t="str">
        <f>IF(Tableau1[[#This Row],[NBR]]&lt;&gt;"",Tableau1[[#This Row],[NBR]],"")</f>
        <v/>
      </c>
      <c r="C52" s="95" t="str">
        <f>IF(Tableau1[[#This Row],[GJU]]&lt;&gt;"",Tableau1[[#This Row],[GJU]],"")</f>
        <v/>
      </c>
      <c r="D52" s="22" t="str">
        <f>IF(Tableau1[[#This Row],[WMA]]&lt;&gt;"",Tableau1[[#This Row],[WMA]],"")</f>
        <v/>
      </c>
      <c r="E52" s="96">
        <f>IF(Tableau1[[#This Row],[ACD]]&lt;&gt;"",Tableau1[[#This Row],[ACD]],"")</f>
        <v>1</v>
      </c>
      <c r="F52" s="96" t="str">
        <f>IF(Tableau1[[#This Row],[KAB]]&lt;&gt;"",Tableau1[[#This Row],[KAB]],"")</f>
        <v/>
      </c>
      <c r="G52" s="80">
        <f>IF(Tableau1[[#This Row],[Affaires]]="","",Tableau1[[#This Row],[Affaires]])</f>
        <v>1507020</v>
      </c>
      <c r="H52" s="316">
        <v>38607</v>
      </c>
      <c r="I52" s="316" t="str">
        <f ca="1">IF(AND(TODAY()&gt;=Tableau3[[#This Row],[Dates de Fin
Contrat]],TODAY()&lt;=Tableau3[[#This Row],[Dates de Fin
Contrat]]+31),Tableau3[[#This Row],[Dates de Fin
Contrat]],"")</f>
        <v/>
      </c>
      <c r="J52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52" s="65">
        <v>20</v>
      </c>
      <c r="L52" s="4" t="str">
        <f>IF(Tableau1[[#This Row],[IGD initiale]]="","",Tableau1[[#This Row],[IGD initiale]])</f>
        <v/>
      </c>
      <c r="M52" s="65">
        <v>15</v>
      </c>
      <c r="N52" s="6" t="str">
        <f>IF(Tableau1[[#This Row],[Panier Repas]]="","",Tableau1[[#This Row],[Panier Repas]])</f>
        <v/>
      </c>
      <c r="O52" s="56"/>
      <c r="P52" s="48"/>
      <c r="Q52" s="48"/>
      <c r="R52" s="48"/>
      <c r="S52" s="48"/>
      <c r="T52" s="158">
        <f>IF(Tableau1[[#This Row],[Colonne1]]="",Tableau3[[#This Row],[Dates de Début 
Contrat]]+90,Tableau1[[#This Row],[Colonne1]]+90)</f>
        <v>42551</v>
      </c>
      <c r="U52" s="103">
        <f>IF(Tableau1[[#This Row],[Colonne1]]="",Tableau3[[#This Row],[Dates de Début 
Contrat]]+720,Tableau1[[#This Row],[Colonne1]]+720)</f>
        <v>43181</v>
      </c>
      <c r="V52" s="309">
        <v>43558</v>
      </c>
      <c r="W52" s="309">
        <v>43558</v>
      </c>
      <c r="X52" s="33"/>
      <c r="Y52" s="216"/>
    </row>
    <row r="53" spans="1:25" ht="19.5" customHeight="1" x14ac:dyDescent="0.25">
      <c r="A53" s="425" t="s">
        <v>256</v>
      </c>
      <c r="B53" s="95" t="str">
        <f>IF(Tableau1[[#This Row],[NBR]]&lt;&gt;"",Tableau1[[#This Row],[NBR]],"")</f>
        <v/>
      </c>
      <c r="C53" s="95">
        <f>IF(Tableau1[[#This Row],[GJU]]&lt;&gt;"",Tableau1[[#This Row],[GJU]],"")</f>
        <v>1</v>
      </c>
      <c r="D53" s="22" t="str">
        <f>IF(Tableau1[[#This Row],[WMA]]&lt;&gt;"",Tableau1[[#This Row],[WMA]],"")</f>
        <v/>
      </c>
      <c r="E53" s="96" t="str">
        <f>IF(Tableau1[[#This Row],[ACD]]&lt;&gt;"",Tableau1[[#This Row],[ACD]],"")</f>
        <v/>
      </c>
      <c r="F53" s="96" t="str">
        <f>IF(Tableau1[[#This Row],[KAB]]&lt;&gt;"",Tableau1[[#This Row],[KAB]],"")</f>
        <v/>
      </c>
      <c r="G53" s="80" t="str">
        <f>IF(Tableau1[[#This Row],[Affaires]]="","",Tableau1[[#This Row],[Affaires]])</f>
        <v>C4548T1670</v>
      </c>
      <c r="H53" s="316">
        <f ca="1">IF(AND(TODAY()&gt;=Tableau3[[#This Row],[Dates de Début 
Contrat]],TODAY()&lt;Tableau3[[#This Row],[Dates de Début 
Contrat]]+31),Tableau3[[#This Row],[Dates de Début 
Contrat]],"")</f>
        <v>43542</v>
      </c>
      <c r="I53" s="316" t="str">
        <f ca="1">IF(AND(TODAY()&gt;=Tableau3[[#This Row],[Dates de Fin
Contrat]],TODAY()&lt;=Tableau3[[#This Row],[Dates de Fin
Contrat]]+31),Tableau3[[#This Row],[Dates de Fin
Contrat]],"")</f>
        <v/>
      </c>
      <c r="J53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53" s="65">
        <v>10</v>
      </c>
      <c r="L53" s="4" t="str">
        <f>IF(Tableau1[[#This Row],[IGD initiale]]="","",Tableau1[[#This Row],[IGD initiale]])</f>
        <v/>
      </c>
      <c r="M53" s="65"/>
      <c r="N53" s="6">
        <v>18</v>
      </c>
      <c r="O53" s="56"/>
      <c r="P53" s="48"/>
      <c r="Q53" s="48"/>
      <c r="R53" s="48"/>
      <c r="S53" s="48"/>
      <c r="T53" s="158">
        <f>IF(Tableau1[[#This Row],[Colonne1]]="",Tableau3[[#This Row],[Dates de Début 
Contrat]]+90,Tableau1[[#This Row],[Colonne1]]+90)</f>
        <v>43632</v>
      </c>
      <c r="U53" s="103">
        <f>IF(Tableau1[[#This Row],[Colonne1]]="",Tableau3[[#This Row],[Dates de Début 
Contrat]]+720,Tableau1[[#This Row],[Colonne1]]+720)</f>
        <v>44262</v>
      </c>
      <c r="V53" s="312">
        <v>43552</v>
      </c>
      <c r="W53" s="312">
        <v>43553</v>
      </c>
      <c r="X53" s="35"/>
      <c r="Y53" s="218"/>
    </row>
    <row r="54" spans="1:25" ht="19.5" hidden="1" customHeight="1" x14ac:dyDescent="0.25">
      <c r="A54" s="96" t="s">
        <v>5</v>
      </c>
      <c r="B54" s="95" t="str">
        <f>IF(Tableau1[[#This Row],[NBR]]&lt;&gt;"",Tableau1[[#This Row],[NBR]],"")</f>
        <v/>
      </c>
      <c r="C54" s="95" t="str">
        <f>IF(Tableau1[[#This Row],[GJU]]&lt;&gt;"",Tableau1[[#This Row],[GJU]],"")</f>
        <v/>
      </c>
      <c r="D54" s="22" t="str">
        <f>IF(Tableau1[[#This Row],[WMA]]&lt;&gt;"",Tableau1[[#This Row],[WMA]],"")</f>
        <v/>
      </c>
      <c r="E54" s="96" t="str">
        <f>IF(Tableau1[[#This Row],[ACD]]&lt;&gt;"",Tableau1[[#This Row],[ACD]],"")</f>
        <v/>
      </c>
      <c r="F54" s="96" t="str">
        <f>IF(Tableau1[[#This Row],[KAB]]&lt;&gt;"",Tableau1[[#This Row],[KAB]],"")</f>
        <v/>
      </c>
      <c r="G54" s="80" t="str">
        <f>IF(Tableau1[[#This Row],[Affaires]]="","",Tableau1[[#This Row],[Affaires]])</f>
        <v/>
      </c>
      <c r="H54" s="314" t="str">
        <f ca="1">IF(AND(TODAY()&gt;=Tableau3[[#This Row],[Dates de Début 
Contrat]],TODAY()&lt;Tableau3[[#This Row],[Dates de Début 
Contrat]]+31),Tableau3[[#This Row],[Dates de Début 
Contrat]],"")</f>
        <v/>
      </c>
      <c r="I54" s="328" t="str">
        <f ca="1">IF(AND(TODAY()&gt;=Tableau3[[#This Row],[Dates de Fin
Contrat]],TODAY()&lt;=Tableau3[[#This Row],[Dates de Fin
Contrat]]+31),Tableau3[[#This Row],[Dates de Fin
Contrat]],"")</f>
        <v/>
      </c>
      <c r="J54" s="324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54" s="65"/>
      <c r="L54" s="4" t="str">
        <f>IF(Tableau1[[#This Row],[IGD initiale]]="","",Tableau1[[#This Row],[IGD initiale]])</f>
        <v/>
      </c>
      <c r="M54" s="65"/>
      <c r="N54" s="6" t="str">
        <f>IF(Tableau1[[#This Row],[Panier Repas]]="","",Tableau1[[#This Row],[Panier Repas]])</f>
        <v/>
      </c>
      <c r="O54" s="56"/>
      <c r="P54" s="48"/>
      <c r="Q54" s="48"/>
      <c r="R54" s="48"/>
      <c r="S54" s="48"/>
      <c r="T54" s="158">
        <f>IF(Tableau1[[#This Row],[Colonne1]]="",Tableau3[[#This Row],[Dates de Début 
Contrat]]+90,Tableau1[[#This Row],[Colonne1]]+90)</f>
        <v>43457</v>
      </c>
      <c r="U54" s="103">
        <f>IF(Tableau1[[#This Row],[Colonne1]]="",Tableau3[[#This Row],[Dates de Début 
Contrat]]+720,Tableau1[[#This Row],[Colonne1]]+720)</f>
        <v>44087</v>
      </c>
      <c r="V54" s="36"/>
      <c r="W54" s="36"/>
      <c r="X54" s="35"/>
      <c r="Y54" s="218" t="s">
        <v>31</v>
      </c>
    </row>
    <row r="55" spans="1:25" ht="19.5" customHeight="1" x14ac:dyDescent="0.25">
      <c r="A55" s="96" t="s">
        <v>232</v>
      </c>
      <c r="B55" s="95">
        <f>IF(Tableau1[[#This Row],[NBR]]&lt;&gt;"",Tableau1[[#This Row],[NBR]],"")</f>
        <v>1</v>
      </c>
      <c r="C55" s="95" t="str">
        <f>IF(Tableau1[[#This Row],[GJU]]&lt;&gt;"",Tableau1[[#This Row],[GJU]],"")</f>
        <v/>
      </c>
      <c r="D55" s="22" t="str">
        <f>IF(Tableau1[[#This Row],[WMA]]&lt;&gt;"",Tableau1[[#This Row],[WMA]],"")</f>
        <v/>
      </c>
      <c r="E55" s="96" t="str">
        <f>IF(Tableau1[[#This Row],[ACD]]&lt;&gt;"",Tableau1[[#This Row],[ACD]],"")</f>
        <v/>
      </c>
      <c r="F55" s="96" t="str">
        <f>IF(Tableau1[[#This Row],[KAB]]&lt;&gt;"",Tableau1[[#This Row],[KAB]],"")</f>
        <v/>
      </c>
      <c r="G55" s="80">
        <f>IF(Tableau1[[#This Row],[Affaires]]="","",Tableau1[[#This Row],[Affaires]])</f>
        <v>1902028</v>
      </c>
      <c r="H55" s="316">
        <v>43513</v>
      </c>
      <c r="I55" s="316">
        <f ca="1">IF(AND(TODAY()&gt;=Tableau3[[#This Row],[Dates de Fin
Contrat]],TODAY()&lt;=Tableau3[[#This Row],[Dates de Fin
Contrat]]+31),Tableau3[[#This Row],[Dates de Fin
Contrat]],"")</f>
        <v>43539</v>
      </c>
      <c r="J55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55" s="65"/>
      <c r="L55" s="4" t="str">
        <f>IF(Tableau1[[#This Row],[IGD initiale]]="","",Tableau1[[#This Row],[IGD initiale]])</f>
        <v/>
      </c>
      <c r="M55" s="65"/>
      <c r="N55" s="6" t="str">
        <f>IF(Tableau1[[#This Row],[Panier Repas]]="","",Tableau1[[#This Row],[Panier Repas]])</f>
        <v/>
      </c>
      <c r="O55" s="56"/>
      <c r="P55" s="48"/>
      <c r="Q55" s="48"/>
      <c r="R55" s="48"/>
      <c r="S55" s="48"/>
      <c r="T55" s="158">
        <f>IF(Tableau1[[#This Row],[Colonne1]]="",Tableau3[[#This Row],[Dates de Début 
Contrat]]+90,Tableau1[[#This Row],[Colonne1]]+90)</f>
        <v>43603</v>
      </c>
      <c r="U55" s="103">
        <f>IF(Tableau1[[#This Row],[Colonne1]]="",Tableau3[[#This Row],[Dates de Début 
Contrat]]+720,Tableau1[[#This Row],[Colonne1]]+720)</f>
        <v>44233</v>
      </c>
      <c r="V55" s="36"/>
      <c r="W55" s="36"/>
      <c r="X55" s="35"/>
      <c r="Y55" s="218"/>
    </row>
    <row r="56" spans="1:25" ht="23.65" customHeight="1" x14ac:dyDescent="0.25">
      <c r="A56" s="425" t="s">
        <v>94</v>
      </c>
      <c r="B56" s="95" t="str">
        <f>IF(Tableau1[[#This Row],[NBR]]&lt;&gt;"",Tableau1[[#This Row],[NBR]],"")</f>
        <v/>
      </c>
      <c r="C56" s="95" t="str">
        <f>IF(Tableau1[[#This Row],[GJU]]&lt;&gt;"",Tableau1[[#This Row],[GJU]],"")</f>
        <v/>
      </c>
      <c r="D56" s="22">
        <f>IF(Tableau1[[#This Row],[WMA]]&lt;&gt;"",Tableau1[[#This Row],[WMA]],"")</f>
        <v>1</v>
      </c>
      <c r="E56" s="96" t="str">
        <f>IF(Tableau1[[#This Row],[ACD]]&lt;&gt;"",Tableau1[[#This Row],[ACD]],"")</f>
        <v/>
      </c>
      <c r="F56" s="96" t="str">
        <f>IF(Tableau1[[#This Row],[KAB]]&lt;&gt;"",Tableau1[[#This Row],[KAB]],"")</f>
        <v/>
      </c>
      <c r="G56" s="80">
        <f>IF(Tableau1[[#This Row],[Affaires]]="","",Tableau1[[#This Row],[Affaires]])</f>
        <v>1808046</v>
      </c>
      <c r="H56" s="316">
        <v>43486</v>
      </c>
      <c r="I56" s="316" t="str">
        <f ca="1">IF(AND(TODAY()&gt;=Tableau3[[#This Row],[Dates de Fin
Contrat]],TODAY()&lt;=Tableau3[[#This Row],[Dates de Fin
Contrat]]+31),Tableau3[[#This Row],[Dates de Fin
Contrat]],"")</f>
        <v/>
      </c>
      <c r="J56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56" s="65">
        <v>21</v>
      </c>
      <c r="L56" s="4" t="str">
        <f>IF(Tableau1[[#This Row],[IGD initiale]]="","",Tableau1[[#This Row],[IGD initiale]])</f>
        <v/>
      </c>
      <c r="M56" s="65">
        <v>25</v>
      </c>
      <c r="N56" s="6" t="str">
        <f>IF(Tableau1[[#This Row],[Panier Repas]]="","",Tableau1[[#This Row],[Panier Repas]])</f>
        <v/>
      </c>
      <c r="O56" s="56"/>
      <c r="P56" s="48"/>
      <c r="Q56" s="48"/>
      <c r="R56" s="48"/>
      <c r="S56" s="48"/>
      <c r="T56" s="158">
        <f>IF(Tableau1[[#This Row],[Colonne1]]="",Tableau3[[#This Row],[Dates de Début 
Contrat]]+90,Tableau1[[#This Row],[Colonne1]]+90)</f>
        <v>43457</v>
      </c>
      <c r="U56" s="103">
        <f>IF(Tableau1[[#This Row],[Colonne1]]="",Tableau3[[#This Row],[Dates de Début 
Contrat]]+720,Tableau1[[#This Row],[Colonne1]]+720)</f>
        <v>44087</v>
      </c>
      <c r="V56" s="309">
        <v>43553</v>
      </c>
      <c r="W56" s="309">
        <v>43553</v>
      </c>
      <c r="X56" s="33"/>
      <c r="Y56" s="216"/>
    </row>
    <row r="57" spans="1:25" ht="23.65" customHeight="1" x14ac:dyDescent="0.25">
      <c r="A57" s="419" t="s">
        <v>20</v>
      </c>
      <c r="B57" s="95" t="str">
        <f>IF(Tableau1[[#This Row],[NBR]]&lt;&gt;"",Tableau1[[#This Row],[NBR]],"")</f>
        <v/>
      </c>
      <c r="C57" s="95">
        <f>IF(Tableau1[[#This Row],[GJU]]&lt;&gt;"",Tableau1[[#This Row],[GJU]],"")</f>
        <v>1</v>
      </c>
      <c r="D57" s="22" t="str">
        <f>IF(Tableau1[[#This Row],[WMA]]&lt;&gt;"",Tableau1[[#This Row],[WMA]],"")</f>
        <v/>
      </c>
      <c r="E57" s="96" t="str">
        <f>IF(Tableau1[[#This Row],[ACD]]&lt;&gt;"",Tableau1[[#This Row],[ACD]],"")</f>
        <v/>
      </c>
      <c r="F57" s="96" t="str">
        <f>IF(Tableau1[[#This Row],[KAB]]&lt;&gt;"",Tableau1[[#This Row],[KAB]],"")</f>
        <v/>
      </c>
      <c r="G57" s="80">
        <f>IF(Tableau1[[#This Row],[Affaires]]="","",Tableau1[[#This Row],[Affaires]])</f>
        <v>1612002</v>
      </c>
      <c r="H57" s="316">
        <v>42709</v>
      </c>
      <c r="I57" s="316" t="str">
        <f ca="1">IF(AND(TODAY()&gt;=Tableau3[[#This Row],[Dates de Fin
Contrat]],TODAY()&lt;=Tableau3[[#This Row],[Dates de Fin
Contrat]]+31),Tableau3[[#This Row],[Dates de Fin
Contrat]],"")</f>
        <v/>
      </c>
      <c r="J57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57" s="65">
        <v>21</v>
      </c>
      <c r="L57" s="370" t="str">
        <f>IF(Tableau1[[#This Row],[IGD initiale]]="","",Tableau1[[#This Row],[IGD initiale]])</f>
        <v/>
      </c>
      <c r="M57" s="65">
        <v>29</v>
      </c>
      <c r="N57" s="6" t="str">
        <f>IF(Tableau1[[#This Row],[Panier Repas]]="","",Tableau1[[#This Row],[Panier Repas]])</f>
        <v/>
      </c>
      <c r="O57" s="56"/>
      <c r="P57" s="48"/>
      <c r="Q57" s="48"/>
      <c r="R57" s="48"/>
      <c r="S57" s="48"/>
      <c r="T57" s="158">
        <f>IF(Tableau1[[#This Row],[Colonne1]]="",Tableau3[[#This Row],[Dates de Début 
Contrat]]+90,Tableau1[[#This Row],[Colonne1]]+90)</f>
        <v>42799</v>
      </c>
      <c r="U57" s="103">
        <f>IF(Tableau1[[#This Row],[Colonne1]]="",Tableau3[[#This Row],[Dates de Début 
Contrat]]+720,Tableau1[[#This Row],[Colonne1]]+720)</f>
        <v>43429</v>
      </c>
      <c r="V57" s="312">
        <v>43550</v>
      </c>
      <c r="W57" s="312">
        <v>43550</v>
      </c>
      <c r="X57" s="35"/>
      <c r="Y57" s="218" t="s">
        <v>31</v>
      </c>
    </row>
    <row r="58" spans="1:25" ht="21.75" customHeight="1" x14ac:dyDescent="0.25">
      <c r="A58" s="419" t="s">
        <v>153</v>
      </c>
      <c r="B58" s="95" t="str">
        <f>IF(Tableau1[[#This Row],[NBR]]&lt;&gt;"",Tableau1[[#This Row],[NBR]],"")</f>
        <v/>
      </c>
      <c r="C58" s="95" t="str">
        <f>IF(Tableau1[[#This Row],[GJU]]&lt;&gt;"",Tableau1[[#This Row],[GJU]],"")</f>
        <v/>
      </c>
      <c r="D58" s="22">
        <f>IF(Tableau1[[#This Row],[WMA]]&lt;&gt;"",Tableau1[[#This Row],[WMA]],"")</f>
        <v>1</v>
      </c>
      <c r="E58" s="96" t="str">
        <f>IF(Tableau1[[#This Row],[ACD]]&lt;&gt;"",Tableau1[[#This Row],[ACD]],"")</f>
        <v/>
      </c>
      <c r="F58" s="96" t="str">
        <f>IF(Tableau1[[#This Row],[KAB]]&lt;&gt;"",Tableau1[[#This Row],[KAB]],"")</f>
        <v/>
      </c>
      <c r="G58" s="80">
        <f>IF(Tableau1[[#This Row],[Affaires]]="","",Tableau1[[#This Row],[Affaires]])</f>
        <v>1812107</v>
      </c>
      <c r="H58" s="316">
        <v>43479</v>
      </c>
      <c r="I58" s="316" t="str">
        <f ca="1">IF(AND(TODAY()&gt;=Tableau3[[#This Row],[Dates de Fin
Contrat]],TODAY()&lt;=Tableau3[[#This Row],[Dates de Fin
Contrat]]+31),Tableau3[[#This Row],[Dates de Fin
Contrat]],"")</f>
        <v/>
      </c>
      <c r="J58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58" s="65">
        <v>16</v>
      </c>
      <c r="L58" s="370" t="str">
        <f>IF(Tableau1[[#This Row],[IGD initiale]]="","",Tableau1[[#This Row],[IGD initiale]])</f>
        <v/>
      </c>
      <c r="M58" s="65">
        <v>24</v>
      </c>
      <c r="N58" s="6" t="str">
        <f>IF(Tableau1[[#This Row],[Panier Repas]]="","",Tableau1[[#This Row],[Panier Repas]])</f>
        <v/>
      </c>
      <c r="O58" s="56"/>
      <c r="P58" s="48"/>
      <c r="Q58" s="48"/>
      <c r="R58" s="48"/>
      <c r="S58" s="48"/>
      <c r="T58" s="158">
        <f>IF(Tableau1[[#This Row],[Colonne1]]="",Tableau3[[#This Row],[Dates de Début 
Contrat]]+90,Tableau1[[#This Row],[Colonne1]]+90)</f>
        <v>43569</v>
      </c>
      <c r="U58" s="103">
        <f>IF(Tableau1[[#This Row],[Colonne1]]="",Tableau3[[#This Row],[Dates de Début 
Contrat]]+720,Tableau1[[#This Row],[Colonne1]]+720)</f>
        <v>44199</v>
      </c>
      <c r="V58" s="309">
        <v>43556</v>
      </c>
      <c r="W58" s="309">
        <v>43556</v>
      </c>
      <c r="X58" s="33"/>
      <c r="Y58" s="216" t="s">
        <v>31</v>
      </c>
    </row>
    <row r="59" spans="1:25" ht="16.149999999999999" hidden="1" customHeight="1" x14ac:dyDescent="0.25">
      <c r="A59" s="96" t="s">
        <v>72</v>
      </c>
      <c r="B59" s="95">
        <f>IF(Tableau1[[#This Row],[NBR]]&lt;&gt;"",Tableau1[[#This Row],[NBR]],"")</f>
        <v>1</v>
      </c>
      <c r="C59" s="95" t="str">
        <f>IF(Tableau1[[#This Row],[GJU]]&lt;&gt;"",Tableau1[[#This Row],[GJU]],"")</f>
        <v/>
      </c>
      <c r="D59" s="22" t="str">
        <f>IF(Tableau1[[#This Row],[WMA]]&lt;&gt;"",Tableau1[[#This Row],[WMA]],"")</f>
        <v/>
      </c>
      <c r="E59" s="96" t="str">
        <f>IF(Tableau1[[#This Row],[ACD]]&lt;&gt;"",Tableau1[[#This Row],[ACD]],"")</f>
        <v/>
      </c>
      <c r="F59" s="96" t="str">
        <f>IF(Tableau1[[#This Row],[KAB]]&lt;&gt;"",Tableau1[[#This Row],[KAB]],"")</f>
        <v/>
      </c>
      <c r="G59" s="80">
        <f>IF(Tableau1[[#This Row],[Affaires]]="","",Tableau1[[#This Row],[Affaires]])</f>
        <v>1804025</v>
      </c>
      <c r="H59" s="316" t="str">
        <f ca="1">IF(AND(TODAY()&gt;=Tableau3[[#This Row],[Dates de Début 
Contrat]],TODAY()&lt;Tableau3[[#This Row],[Dates de Début 
Contrat]]+31),Tableau3[[#This Row],[Dates de Début 
Contrat]],"")</f>
        <v/>
      </c>
      <c r="I59" s="316" t="str">
        <f ca="1">IF(AND(TODAY()&gt;=Tableau3[[#This Row],[Dates de Fin
Contrat]],TODAY()&lt;=Tableau3[[#This Row],[Dates de Fin
Contrat]]+31),Tableau3[[#This Row],[Dates de Fin
Contrat]],"")</f>
        <v/>
      </c>
      <c r="J59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59" s="65"/>
      <c r="L59" s="4" t="str">
        <f>IF(Tableau1[[#This Row],[IGD initiale]]="","",Tableau1[[#This Row],[IGD initiale]])</f>
        <v/>
      </c>
      <c r="M59" s="65"/>
      <c r="N59" s="6" t="str">
        <f>IF(Tableau1[[#This Row],[Panier Repas]]="","",Tableau1[[#This Row],[Panier Repas]])</f>
        <v/>
      </c>
      <c r="O59" s="56"/>
      <c r="P59" s="48"/>
      <c r="Q59" s="48"/>
      <c r="R59" s="48"/>
      <c r="S59" s="48"/>
      <c r="T59" s="158">
        <f>IF(Tableau1[[#This Row],[Colonne1]]="",Tableau3[[#This Row],[Dates de Début 
Contrat]]+90,Tableau1[[#This Row],[Colonne1]]+90)</f>
        <v>43268</v>
      </c>
      <c r="U59" s="103">
        <f>IF(Tableau1[[#This Row],[Colonne1]]="",Tableau3[[#This Row],[Dates de Début 
Contrat]]+720,Tableau1[[#This Row],[Colonne1]]+720)</f>
        <v>43898</v>
      </c>
      <c r="V59" s="36"/>
      <c r="W59" s="36"/>
      <c r="X59" s="35"/>
      <c r="Y59" s="218"/>
    </row>
    <row r="60" spans="1:25" ht="20.65" hidden="1" customHeight="1" x14ac:dyDescent="0.25">
      <c r="A60" s="96" t="s">
        <v>53</v>
      </c>
      <c r="B60" s="95">
        <f>IF(Tableau1[[#This Row],[NBR]]&lt;&gt;"",Tableau1[[#This Row],[NBR]],"")</f>
        <v>1</v>
      </c>
      <c r="C60" s="95" t="str">
        <f>IF(Tableau1[[#This Row],[GJU]]&lt;&gt;"",Tableau1[[#This Row],[GJU]],"")</f>
        <v/>
      </c>
      <c r="D60" s="22" t="str">
        <f>IF(Tableau1[[#This Row],[WMA]]&lt;&gt;"",Tableau1[[#This Row],[WMA]],"")</f>
        <v/>
      </c>
      <c r="E60" s="96" t="str">
        <f>IF(Tableau1[[#This Row],[ACD]]&lt;&gt;"",Tableau1[[#This Row],[ACD]],"")</f>
        <v/>
      </c>
      <c r="F60" s="96" t="str">
        <f>IF(Tableau1[[#This Row],[KAB]]&lt;&gt;"",Tableau1[[#This Row],[KAB]],"")</f>
        <v/>
      </c>
      <c r="G60" s="80">
        <f>IF(Tableau1[[#This Row],[Affaires]]="","",Tableau1[[#This Row],[Affaires]])</f>
        <v>1709040</v>
      </c>
      <c r="H60" s="316" t="str">
        <f ca="1">IF(AND(TODAY()&gt;=Tableau3[[#This Row],[Dates de Début 
Contrat]],TODAY()&lt;Tableau3[[#This Row],[Dates de Début 
Contrat]]+31),Tableau3[[#This Row],[Dates de Début 
Contrat]],"")</f>
        <v/>
      </c>
      <c r="I60" s="316" t="str">
        <f ca="1">IF(AND(TODAY()&gt;=Tableau3[[#This Row],[Dates de Fin
Contrat]],TODAY()&lt;=Tableau3[[#This Row],[Dates de Fin
Contrat]]+31),Tableau3[[#This Row],[Dates de Fin
Contrat]],"")</f>
        <v/>
      </c>
      <c r="J60" s="11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60" s="65"/>
      <c r="L60" s="4" t="str">
        <f>IF(Tableau1[[#This Row],[IGD initiale]]="","",Tableau1[[#This Row],[IGD initiale]])</f>
        <v/>
      </c>
      <c r="M60" s="65"/>
      <c r="N60" s="6" t="str">
        <f>IF(Tableau1[[#This Row],[Panier Repas]]="","",Tableau1[[#This Row],[Panier Repas]])</f>
        <v/>
      </c>
      <c r="O60" s="56"/>
      <c r="P60" s="48"/>
      <c r="Q60" s="48"/>
      <c r="R60" s="48"/>
      <c r="S60" s="48"/>
      <c r="T60" s="158">
        <f>IF(Tableau1[[#This Row],[Colonne1]]="",Tableau3[[#This Row],[Dates de Début 
Contrat]]+90,Tableau1[[#This Row],[Colonne1]]+90)</f>
        <v>43117</v>
      </c>
      <c r="U60" s="103">
        <f>IF(Tableau1[[#This Row],[Colonne1]]="",Tableau3[[#This Row],[Dates de Début 
Contrat]]+720,Tableau1[[#This Row],[Colonne1]]+720)</f>
        <v>43747</v>
      </c>
      <c r="V60" s="36"/>
      <c r="W60" s="36"/>
      <c r="X60" s="35"/>
      <c r="Y60" s="218"/>
    </row>
    <row r="61" spans="1:25" ht="20.65" hidden="1" customHeight="1" x14ac:dyDescent="0.25">
      <c r="A61" s="195" t="s">
        <v>172</v>
      </c>
      <c r="B61" s="95">
        <f>IF(Tableau1[[#This Row],[NBR]]&lt;&gt;"",Tableau1[[#This Row],[NBR]],"")</f>
        <v>1</v>
      </c>
      <c r="C61" s="95" t="str">
        <f>IF(Tableau1[[#This Row],[GJU]]&lt;&gt;"",Tableau1[[#This Row],[GJU]],"")</f>
        <v/>
      </c>
      <c r="D61" s="22" t="str">
        <f>IF(Tableau1[[#This Row],[WMA]]&lt;&gt;"",Tableau1[[#This Row],[WMA]],"")</f>
        <v/>
      </c>
      <c r="E61" s="96" t="str">
        <f>IF(Tableau1[[#This Row],[ACD]]&lt;&gt;"",Tableau1[[#This Row],[ACD]],"")</f>
        <v/>
      </c>
      <c r="F61" s="96" t="str">
        <f>IF(Tableau1[[#This Row],[KAB]]&lt;&gt;"",Tableau1[[#This Row],[KAB]],"")</f>
        <v/>
      </c>
      <c r="G61" s="80" t="str">
        <f>IF(Tableau1[[#This Row],[Affaires]]="","",Tableau1[[#This Row],[Affaires]])</f>
        <v/>
      </c>
      <c r="H61" s="316">
        <v>43472</v>
      </c>
      <c r="I61" s="316">
        <v>43532</v>
      </c>
      <c r="J61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61" s="65"/>
      <c r="L61" s="4" t="str">
        <f>IF(Tableau1[[#This Row],[IGD initiale]]="","",Tableau1[[#This Row],[IGD initiale]])</f>
        <v/>
      </c>
      <c r="M61" s="65"/>
      <c r="N61" s="6" t="str">
        <f>IF(Tableau1[[#This Row],[Panier Repas]]="","",Tableau1[[#This Row],[Panier Repas]])</f>
        <v/>
      </c>
      <c r="O61" s="56"/>
      <c r="P61" s="48"/>
      <c r="Q61" s="48"/>
      <c r="R61" s="48"/>
      <c r="S61" s="48"/>
      <c r="T61" s="158">
        <f>IF(Tableau1[[#This Row],[Colonne1]]="",Tableau3[[#This Row],[Dates de Début 
Contrat]]+90,Tableau1[[#This Row],[Colonne1]]+90)</f>
        <v>43212</v>
      </c>
      <c r="U61" s="103">
        <f>IF(Tableau1[[#This Row],[Colonne1]]="",Tableau3[[#This Row],[Dates de Début 
Contrat]]+720,Tableau1[[#This Row],[Colonne1]]+720)</f>
        <v>43842</v>
      </c>
      <c r="V61" s="36"/>
      <c r="W61" s="36"/>
      <c r="X61" s="35"/>
      <c r="Y61" s="218"/>
    </row>
    <row r="62" spans="1:25" ht="20.65" customHeight="1" x14ac:dyDescent="0.25">
      <c r="A62" s="189" t="s">
        <v>291</v>
      </c>
      <c r="B62" s="95">
        <f>IF(Tableau1[[#This Row],[NBR]]&lt;&gt;"",Tableau1[[#This Row],[NBR]],"")</f>
        <v>1</v>
      </c>
      <c r="C62" s="95" t="str">
        <f>IF(Tableau1[[#This Row],[GJU]]&lt;&gt;"",Tableau1[[#This Row],[GJU]],"")</f>
        <v/>
      </c>
      <c r="D62" s="22" t="str">
        <f>IF(Tableau1[[#This Row],[WMA]]&lt;&gt;"",Tableau1[[#This Row],[WMA]],"")</f>
        <v/>
      </c>
      <c r="E62" s="96" t="str">
        <f>IF(Tableau1[[#This Row],[ACD]]&lt;&gt;"",Tableau1[[#This Row],[ACD]],"")</f>
        <v/>
      </c>
      <c r="F62" s="96" t="str">
        <f>IF(Tableau1[[#This Row],[KAB]]&lt;&gt;"",Tableau1[[#This Row],[KAB]],"")</f>
        <v/>
      </c>
      <c r="G62" s="80">
        <f>IF(Tableau1[[#This Row],[Affaires]]="","",Tableau1[[#This Row],[Affaires]])</f>
        <v>1903037</v>
      </c>
      <c r="H62" s="314">
        <f ca="1">IF(AND(TODAY()&gt;=Tableau3[[#This Row],[Dates de Début 
Contrat]],TODAY()&lt;Tableau3[[#This Row],[Dates de Début 
Contrat]]+31),Tableau3[[#This Row],[Dates de Début 
Contrat]],"")</f>
        <v>43556</v>
      </c>
      <c r="I62" s="328">
        <f ca="1">IF(AND(TODAY()&gt;=Tableau3[[#This Row],[Dates de Fin
Contrat]],TODAY()&lt;=Tableau3[[#This Row],[Dates de Fin
Contrat]]+31),Tableau3[[#This Row],[Dates de Fin
Contrat]],"")</f>
        <v>43567</v>
      </c>
      <c r="J62" s="323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62" s="65"/>
      <c r="L62" s="4" t="str">
        <f>IF(Tableau1[[#This Row],[IGD initiale]]="","",Tableau1[[#This Row],[IGD initiale]])</f>
        <v/>
      </c>
      <c r="M62" s="65"/>
      <c r="N62" s="6" t="str">
        <f>IF(Tableau1[[#This Row],[Panier Repas]]="","",Tableau1[[#This Row],[Panier Repas]])</f>
        <v/>
      </c>
      <c r="O62" s="56"/>
      <c r="P62" s="48"/>
      <c r="Q62" s="48"/>
      <c r="R62" s="48"/>
      <c r="S62" s="48"/>
      <c r="T62" s="158">
        <f>IF(Tableau1[[#This Row],[Colonne1]]="",Tableau3[[#This Row],[Dates de Début 
Contrat]]+90,Tableau1[[#This Row],[Colonne1]]+90)</f>
        <v>43646</v>
      </c>
      <c r="U62" s="103">
        <f>IF(Tableau1[[#This Row],[Colonne1]]="",Tableau3[[#This Row],[Dates de Début 
Contrat]]+720,Tableau1[[#This Row],[Colonne1]]+720)</f>
        <v>44276</v>
      </c>
      <c r="V62" s="36"/>
      <c r="W62" s="36"/>
      <c r="X62" s="35"/>
      <c r="Y62" s="218"/>
    </row>
    <row r="63" spans="1:25" x14ac:dyDescent="0.25">
      <c r="A63" s="419" t="s">
        <v>19</v>
      </c>
      <c r="B63" s="95" t="str">
        <f>IF(Tableau1[[#This Row],[NBR]]&lt;&gt;"",Tableau1[[#This Row],[NBR]],"")</f>
        <v/>
      </c>
      <c r="C63" s="95" t="str">
        <f>IF(Tableau1[[#This Row],[GJU]]&lt;&gt;"",Tableau1[[#This Row],[GJU]],"")</f>
        <v/>
      </c>
      <c r="D63" s="22">
        <f>IF(Tableau1[[#This Row],[WMA]]&lt;&gt;"",Tableau1[[#This Row],[WMA]],"")</f>
        <v>1</v>
      </c>
      <c r="E63" s="96" t="str">
        <f>IF(Tableau1[[#This Row],[ACD]]&lt;&gt;"",Tableau1[[#This Row],[ACD]],"")</f>
        <v/>
      </c>
      <c r="F63" s="96" t="str">
        <f>IF(Tableau1[[#This Row],[KAB]]&lt;&gt;"",Tableau1[[#This Row],[KAB]],"")</f>
        <v/>
      </c>
      <c r="G63" s="80">
        <f>IF(Tableau1[[#This Row],[Affaires]]="","",Tableau1[[#This Row],[Affaires]])</f>
        <v>1712020</v>
      </c>
      <c r="H63" s="316">
        <v>43073</v>
      </c>
      <c r="I63" s="426">
        <f ca="1">IF(AND(TODAY()&gt;=Tableau3[[#This Row],[Dates de Fin
Contrat]],TODAY()&lt;=Tableau3[[#This Row],[Dates de Fin
Contrat]]+31),Tableau3[[#This Row],[Dates de Fin
Contrat]],"")</f>
        <v>43555</v>
      </c>
      <c r="J63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63" s="65">
        <v>19</v>
      </c>
      <c r="L63" s="420" t="str">
        <f>IF(Tableau1[[#This Row],[IGD initiale]]="","",Tableau1[[#This Row],[IGD initiale]])</f>
        <v/>
      </c>
      <c r="M63" s="65">
        <v>19</v>
      </c>
      <c r="N63" s="6" t="str">
        <f>IF(Tableau1[[#This Row],[Panier Repas]]="","",Tableau1[[#This Row],[Panier Repas]])</f>
        <v/>
      </c>
      <c r="O63" s="56"/>
      <c r="P63" s="48"/>
      <c r="Q63" s="48"/>
      <c r="R63" s="48"/>
      <c r="S63" s="48"/>
      <c r="T63" s="158">
        <f>IF(Tableau1[[#This Row],[Colonne1]]="",Tableau3[[#This Row],[Dates de Début 
Contrat]]+90,Tableau1[[#This Row],[Colonne1]]+90)</f>
        <v>43163</v>
      </c>
      <c r="U63" s="103">
        <f>IF(Tableau1[[#This Row],[Colonne1]]="",Tableau3[[#This Row],[Dates de Début 
Contrat]]+720,Tableau1[[#This Row],[Colonne1]]+720)</f>
        <v>43793</v>
      </c>
      <c r="V63" s="309">
        <v>43556</v>
      </c>
      <c r="W63" s="309">
        <v>43556</v>
      </c>
      <c r="X63" s="33"/>
      <c r="Y63" s="216" t="s">
        <v>31</v>
      </c>
    </row>
    <row r="64" spans="1:25" x14ac:dyDescent="0.25">
      <c r="A64" s="419" t="s">
        <v>104</v>
      </c>
      <c r="B64" s="95" t="str">
        <f>IF(Tableau1[[#This Row],[NBR]]&lt;&gt;"",Tableau1[[#This Row],[NBR]],"")</f>
        <v/>
      </c>
      <c r="C64" s="95">
        <f>IF(Tableau1[[#This Row],[GJU]]&lt;&gt;"",Tableau1[[#This Row],[GJU]],"")</f>
        <v>1</v>
      </c>
      <c r="D64" s="22" t="str">
        <f>IF(Tableau1[[#This Row],[WMA]]&lt;&gt;"",Tableau1[[#This Row],[WMA]],"")</f>
        <v/>
      </c>
      <c r="E64" s="96" t="str">
        <f>IF(Tableau1[[#This Row],[ACD]]&lt;&gt;"",Tableau1[[#This Row],[ACD]],"")</f>
        <v/>
      </c>
      <c r="F64" s="96" t="str">
        <f>IF(Tableau1[[#This Row],[KAB]]&lt;&gt;"",Tableau1[[#This Row],[KAB]],"")</f>
        <v/>
      </c>
      <c r="G64" s="80">
        <f>IF(Tableau1[[#This Row],[Affaires]]="","",Tableau1[[#This Row],[Affaires]])</f>
        <v>1811039</v>
      </c>
      <c r="H64" s="316">
        <v>43423</v>
      </c>
      <c r="I64" s="316" t="str">
        <f ca="1">IF(AND(TODAY()&gt;=Tableau3[[#This Row],[Dates de Fin
Contrat]],TODAY()&lt;=Tableau3[[#This Row],[Dates de Fin
Contrat]]+31),Tableau3[[#This Row],[Dates de Fin
Contrat]],"")</f>
        <v/>
      </c>
      <c r="J64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64" s="65">
        <v>21</v>
      </c>
      <c r="L64" s="4" t="str">
        <f>IF(Tableau1[[#This Row],[IGD initiale]]="","",Tableau1[[#This Row],[IGD initiale]])</f>
        <v/>
      </c>
      <c r="M64" s="65">
        <v>29</v>
      </c>
      <c r="N64" s="6" t="str">
        <f>IF(Tableau1[[#This Row],[Panier Repas]]="","",Tableau1[[#This Row],[Panier Repas]])</f>
        <v/>
      </c>
      <c r="O64" s="56"/>
      <c r="P64" s="48"/>
      <c r="Q64" s="48"/>
      <c r="R64" s="48"/>
      <c r="S64" s="48"/>
      <c r="T64" s="158">
        <f>IF(Tableau1[[#This Row],[Colonne1]]="",Tableau3[[#This Row],[Dates de Début 
Contrat]]+90,Tableau1[[#This Row],[Colonne1]]+90)</f>
        <v>43513</v>
      </c>
      <c r="U64" s="103">
        <f>IF(Tableau1[[#This Row],[Colonne1]]="",Tableau3[[#This Row],[Dates de Début 
Contrat]]+720,Tableau1[[#This Row],[Colonne1]]+720)</f>
        <v>44143</v>
      </c>
      <c r="V64" s="309">
        <v>43550</v>
      </c>
      <c r="W64" s="309">
        <v>43550</v>
      </c>
      <c r="X64" s="33"/>
      <c r="Y64" s="216"/>
    </row>
    <row r="65" spans="1:25" hidden="1" x14ac:dyDescent="0.25">
      <c r="A65" s="96" t="s">
        <v>68</v>
      </c>
      <c r="B65" s="95" t="str">
        <f>IF(Tableau1[[#This Row],[NBR]]&lt;&gt;"",Tableau1[[#This Row],[NBR]],"")</f>
        <v/>
      </c>
      <c r="C65" s="95" t="str">
        <f>IF(Tableau1[[#This Row],[GJU]]&lt;&gt;"",Tableau1[[#This Row],[GJU]],"")</f>
        <v/>
      </c>
      <c r="D65" s="22">
        <f>IF(Tableau1[[#This Row],[WMA]]&lt;&gt;"",Tableau1[[#This Row],[WMA]],"")</f>
        <v>1</v>
      </c>
      <c r="E65" s="96" t="str">
        <f>IF(Tableau1[[#This Row],[ACD]]&lt;&gt;"",Tableau1[[#This Row],[ACD]],"")</f>
        <v/>
      </c>
      <c r="F65" s="96" t="str">
        <f>IF(Tableau1[[#This Row],[KAB]]&lt;&gt;"",Tableau1[[#This Row],[KAB]],"")</f>
        <v/>
      </c>
      <c r="G65" s="80">
        <f>IF(Tableau1[[#This Row],[Affaires]]="","",Tableau1[[#This Row],[Affaires]])</f>
        <v>1802003</v>
      </c>
      <c r="H65" s="316" t="str">
        <f ca="1">IF(AND(TODAY()&gt;=Tableau3[[#This Row],[Dates de Début 
Contrat]],TODAY()&lt;Tableau3[[#This Row],[Dates de Début 
Contrat]]+31),Tableau3[[#This Row],[Dates de Début 
Contrat]],"")</f>
        <v/>
      </c>
      <c r="I65" s="316" t="str">
        <f ca="1">IF(AND(TODAY()&gt;=Tableau3[[#This Row],[Dates de Fin
Contrat]],TODAY()&lt;=Tableau3[[#This Row],[Dates de Fin
Contrat]]+31),Tableau3[[#This Row],[Dates de Fin
Contrat]],"")</f>
        <v/>
      </c>
      <c r="J65" s="8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65" s="65"/>
      <c r="L65" s="4" t="str">
        <f>IF(Tableau1[[#This Row],[IGD initiale]]="","",Tableau1[[#This Row],[IGD initiale]])</f>
        <v/>
      </c>
      <c r="M65" s="65"/>
      <c r="N65" s="6" t="str">
        <f>IF(Tableau1[[#This Row],[Panier Repas]]="","",Tableau1[[#This Row],[Panier Repas]])</f>
        <v/>
      </c>
      <c r="O65" s="56"/>
      <c r="P65" s="48"/>
      <c r="Q65" s="48"/>
      <c r="R65" s="48"/>
      <c r="S65" s="48"/>
      <c r="T65" s="158">
        <f>IF(Tableau1[[#This Row],[Colonne1]]="",Tableau3[[#This Row],[Dates de Début 
Contrat]]+90,Tableau1[[#This Row],[Colonne1]]+90)</f>
        <v>43226</v>
      </c>
      <c r="U65" s="103">
        <f>IF(Tableau1[[#This Row],[Colonne1]]="",Tableau3[[#This Row],[Dates de Début 
Contrat]]+720,Tableau1[[#This Row],[Colonne1]]+720)</f>
        <v>43856</v>
      </c>
      <c r="V65" s="32"/>
      <c r="W65" s="32"/>
      <c r="X65" s="33"/>
      <c r="Y65" s="216"/>
    </row>
    <row r="66" spans="1:25" x14ac:dyDescent="0.25">
      <c r="A66" s="419" t="s">
        <v>47</v>
      </c>
      <c r="B66" s="95" t="str">
        <f>IF(Tableau1[[#This Row],[NBR]]&lt;&gt;"",Tableau1[[#This Row],[NBR]],"")</f>
        <v/>
      </c>
      <c r="C66" s="95">
        <f>IF(Tableau1[[#This Row],[GJU]]&lt;&gt;"",Tableau1[[#This Row],[GJU]],"")</f>
        <v>1</v>
      </c>
      <c r="D66" s="22" t="str">
        <f>IF(Tableau1[[#This Row],[WMA]]&lt;&gt;"",Tableau1[[#This Row],[WMA]],"")</f>
        <v/>
      </c>
      <c r="E66" s="96" t="str">
        <f>IF(Tableau1[[#This Row],[ACD]]&lt;&gt;"",Tableau1[[#This Row],[ACD]],"")</f>
        <v/>
      </c>
      <c r="F66" s="96" t="str">
        <f>IF(Tableau1[[#This Row],[KAB]]&lt;&gt;"",Tableau1[[#This Row],[KAB]],"")</f>
        <v/>
      </c>
      <c r="G66" s="80">
        <f>IF(Tableau1[[#This Row],[Affaires]]="","",Tableau1[[#This Row],[Affaires]])</f>
        <v>1702018</v>
      </c>
      <c r="H66" s="316">
        <v>42809</v>
      </c>
      <c r="I66" s="316" t="str">
        <f ca="1">IF(AND(TODAY()&gt;=Tableau3[[#This Row],[Dates de Fin
Contrat]],TODAY()&lt;=Tableau3[[#This Row],[Dates de Fin
Contrat]]+31),Tableau3[[#This Row],[Dates de Fin
Contrat]],"")</f>
        <v/>
      </c>
      <c r="J66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66" s="65">
        <v>21</v>
      </c>
      <c r="L66" s="420" t="str">
        <f>IF(Tableau1[[#This Row],[IGD initiale]]="","",Tableau1[[#This Row],[IGD initiale]])</f>
        <v/>
      </c>
      <c r="M66" s="65">
        <v>29</v>
      </c>
      <c r="N66" s="6" t="str">
        <f>IF(Tableau1[[#This Row],[Panier Repas]]="","",Tableau1[[#This Row],[Panier Repas]])</f>
        <v/>
      </c>
      <c r="O66" s="56"/>
      <c r="P66" s="48"/>
      <c r="Q66" s="48"/>
      <c r="R66" s="48"/>
      <c r="S66" s="48"/>
      <c r="T66" s="158">
        <f>IF(Tableau1[[#This Row],[Colonne1]]="",Tableau3[[#This Row],[Dates de Début 
Contrat]]+90,Tableau1[[#This Row],[Colonne1]]+90)</f>
        <v>42911</v>
      </c>
      <c r="U66" s="103">
        <f>IF(Tableau1[[#This Row],[Colonne1]]="",Tableau3[[#This Row],[Dates de Début 
Contrat]]+720,Tableau1[[#This Row],[Colonne1]]+720)</f>
        <v>43541</v>
      </c>
      <c r="V66" s="312">
        <v>43549</v>
      </c>
      <c r="W66" s="312">
        <v>43549</v>
      </c>
      <c r="X66" s="35"/>
      <c r="Y66" s="218" t="s">
        <v>31</v>
      </c>
    </row>
    <row r="67" spans="1:25" x14ac:dyDescent="0.25">
      <c r="A67" s="419" t="s">
        <v>75</v>
      </c>
      <c r="B67" s="95" t="str">
        <f>IF(Tableau1[[#This Row],[NBR]]&lt;&gt;"",Tableau1[[#This Row],[NBR]],"")</f>
        <v/>
      </c>
      <c r="C67" s="95">
        <f>IF(Tableau1[[#This Row],[GJU]]&lt;&gt;"",Tableau1[[#This Row],[GJU]],"")</f>
        <v>1</v>
      </c>
      <c r="D67" s="22" t="str">
        <f>IF(Tableau1[[#This Row],[WMA]]&lt;&gt;"",Tableau1[[#This Row],[WMA]],"")</f>
        <v/>
      </c>
      <c r="E67" s="96" t="str">
        <f>IF(Tableau1[[#This Row],[ACD]]&lt;&gt;"",Tableau1[[#This Row],[ACD]],"")</f>
        <v/>
      </c>
      <c r="F67" s="96" t="str">
        <f>IF(Tableau1[[#This Row],[KAB]]&lt;&gt;"",Tableau1[[#This Row],[KAB]],"")</f>
        <v/>
      </c>
      <c r="G67" s="80">
        <f>IF(Tableau1[[#This Row],[Affaires]]="","",Tableau1[[#This Row],[Affaires]])</f>
        <v>1804064</v>
      </c>
      <c r="H67" s="316">
        <v>43206</v>
      </c>
      <c r="I67" s="426">
        <f ca="1">IF(AND(TODAY()&gt;=Tableau3[[#This Row],[Dates de Fin
Contrat]],TODAY()&lt;=Tableau3[[#This Row],[Dates de Fin
Contrat]]+31),Tableau3[[#This Row],[Dates de Fin
Contrat]],"")</f>
        <v>43552</v>
      </c>
      <c r="J67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67" s="65">
        <v>12</v>
      </c>
      <c r="L67" s="4" t="str">
        <f>IF(Tableau1[[#This Row],[IGD initiale]]="","",Tableau1[[#This Row],[IGD initiale]])</f>
        <v/>
      </c>
      <c r="M67" s="65">
        <v>20</v>
      </c>
      <c r="N67" s="6" t="str">
        <f>IF(Tableau1[[#This Row],[Panier Repas]]="","",Tableau1[[#This Row],[Panier Repas]])</f>
        <v/>
      </c>
      <c r="O67" s="56"/>
      <c r="P67" s="48"/>
      <c r="Q67" s="48"/>
      <c r="R67" s="48"/>
      <c r="S67" s="48"/>
      <c r="T67" s="158">
        <f>IF(Tableau1[[#This Row],[Colonne1]]="",Tableau3[[#This Row],[Dates de Début 
Contrat]]+90,Tableau1[[#This Row],[Colonne1]]+90)</f>
        <v>43296</v>
      </c>
      <c r="U67" s="103">
        <f>IF(Tableau1[[#This Row],[Colonne1]]="",Tableau3[[#This Row],[Dates de Début 
Contrat]]+720,Tableau1[[#This Row],[Colonne1]]+720)</f>
        <v>43926</v>
      </c>
      <c r="V67" s="309">
        <v>43556</v>
      </c>
      <c r="W67" s="309">
        <v>43556</v>
      </c>
      <c r="X67" s="33"/>
      <c r="Y67" s="216" t="s">
        <v>31</v>
      </c>
    </row>
    <row r="68" spans="1:25" x14ac:dyDescent="0.25">
      <c r="A68" s="96" t="s">
        <v>18</v>
      </c>
      <c r="B68" s="95" t="str">
        <f>IF(Tableau1[[#This Row],[NBR]]&lt;&gt;"",Tableau1[[#This Row],[NBR]],"")</f>
        <v/>
      </c>
      <c r="C68" s="95" t="str">
        <f>IF(Tableau1[[#This Row],[GJU]]&lt;&gt;"",Tableau1[[#This Row],[GJU]],"")</f>
        <v/>
      </c>
      <c r="D68" s="22" t="str">
        <f>IF(Tableau1[[#This Row],[WMA]]&lt;&gt;"",Tableau1[[#This Row],[WMA]],"")</f>
        <v/>
      </c>
      <c r="E68" s="96">
        <f>IF(Tableau1[[#This Row],[ACD]]&lt;&gt;"",Tableau1[[#This Row],[ACD]],"")</f>
        <v>1</v>
      </c>
      <c r="F68" s="96" t="str">
        <f>IF(Tableau1[[#This Row],[KAB]]&lt;&gt;"",Tableau1[[#This Row],[KAB]],"")</f>
        <v/>
      </c>
      <c r="G68" s="80">
        <f>IF(Tableau1[[#This Row],[Affaires]]="","",Tableau1[[#This Row],[Affaires]])</f>
        <v>171207</v>
      </c>
      <c r="H68" s="316">
        <v>42927</v>
      </c>
      <c r="I68" s="316" t="str">
        <f ca="1">IF(AND(TODAY()&gt;=Tableau3[[#This Row],[Dates de Fin
Contrat]],TODAY()&lt;=Tableau3[[#This Row],[Dates de Fin
Contrat]]+31),Tableau3[[#This Row],[Dates de Fin
Contrat]],"")</f>
        <v/>
      </c>
      <c r="J68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68" s="65">
        <v>24</v>
      </c>
      <c r="L68" s="4" t="str">
        <f>IF(Tableau1[[#This Row],[IGD initiale]]="","",Tableau1[[#This Row],[IGD initiale]])</f>
        <v/>
      </c>
      <c r="M68" s="65">
        <v>27</v>
      </c>
      <c r="N68" s="6" t="str">
        <f>IF(Tableau1[[#This Row],[Panier Repas]]="","",Tableau1[[#This Row],[Panier Repas]])</f>
        <v/>
      </c>
      <c r="O68" s="56"/>
      <c r="P68" s="48"/>
      <c r="Q68" s="48"/>
      <c r="R68" s="48"/>
      <c r="S68" s="48"/>
      <c r="T68" s="158">
        <f>IF(Tableau1[[#This Row],[Colonne1]]="",Tableau3[[#This Row],[Dates de Début 
Contrat]]+90,Tableau1[[#This Row],[Colonne1]]+90)</f>
        <v>43205</v>
      </c>
      <c r="U68" s="103">
        <f>IF(Tableau1[[#This Row],[Colonne1]]="",Tableau3[[#This Row],[Dates de Début 
Contrat]]+720,Tableau1[[#This Row],[Colonne1]]+720)</f>
        <v>43835</v>
      </c>
      <c r="V68" s="309">
        <v>43557</v>
      </c>
      <c r="W68" s="309">
        <v>43557</v>
      </c>
      <c r="X68" s="33"/>
      <c r="Y68" s="216" t="s">
        <v>31</v>
      </c>
    </row>
    <row r="69" spans="1:25" x14ac:dyDescent="0.25">
      <c r="A69" s="419" t="s">
        <v>86</v>
      </c>
      <c r="B69" s="95" t="str">
        <f>IF(Tableau1[[#This Row],[NBR]]&lt;&gt;"",Tableau1[[#This Row],[NBR]],"")</f>
        <v/>
      </c>
      <c r="C69" s="95" t="str">
        <f>IF(Tableau1[[#This Row],[GJU]]&lt;&gt;"",Tableau1[[#This Row],[GJU]],"")</f>
        <v/>
      </c>
      <c r="D69" s="22">
        <f>IF(Tableau1[[#This Row],[WMA]]&lt;&gt;"",Tableau1[[#This Row],[WMA]],"")</f>
        <v>1</v>
      </c>
      <c r="E69" s="96" t="str">
        <f>IF(Tableau1[[#This Row],[ACD]]&lt;&gt;"",Tableau1[[#This Row],[ACD]],"")</f>
        <v/>
      </c>
      <c r="F69" s="96" t="str">
        <f>IF(Tableau1[[#This Row],[KAB]]&lt;&gt;"",Tableau1[[#This Row],[KAB]],"")</f>
        <v/>
      </c>
      <c r="G69" s="80">
        <f>IF(Tableau1[[#This Row],[Affaires]]="","",Tableau1[[#This Row],[Affaires]])</f>
        <v>1806062</v>
      </c>
      <c r="H69" s="316">
        <v>43290</v>
      </c>
      <c r="I69" s="316">
        <v>43564</v>
      </c>
      <c r="J69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69" s="65">
        <v>21</v>
      </c>
      <c r="L69" s="4" t="str">
        <f>IF(Tableau1[[#This Row],[IGD initiale]]="","",Tableau1[[#This Row],[IGD initiale]])</f>
        <v/>
      </c>
      <c r="M69" s="65">
        <v>31</v>
      </c>
      <c r="N69" s="6" t="str">
        <f>IF(Tableau1[[#This Row],[Panier Repas]]="","",Tableau1[[#This Row],[Panier Repas]])</f>
        <v/>
      </c>
      <c r="O69" s="56"/>
      <c r="P69" s="48"/>
      <c r="Q69" s="48"/>
      <c r="R69" s="48"/>
      <c r="S69" s="48"/>
      <c r="T69" s="158">
        <f>IF(Tableau1[[#This Row],[Colonne1]]="",Tableau3[[#This Row],[Dates de Début 
Contrat]]+90,Tableau1[[#This Row],[Colonne1]]+90)</f>
        <v>43380</v>
      </c>
      <c r="U69" s="103">
        <f>IF(Tableau1[[#This Row],[Colonne1]]="",Tableau3[[#This Row],[Dates de Début 
Contrat]]+720,Tableau1[[#This Row],[Colonne1]]+720)</f>
        <v>44010</v>
      </c>
      <c r="V69" s="309">
        <v>43553</v>
      </c>
      <c r="W69" s="309">
        <v>43553</v>
      </c>
      <c r="X69" s="33"/>
      <c r="Y69" s="216"/>
    </row>
    <row r="70" spans="1:25" x14ac:dyDescent="0.25">
      <c r="A70" s="419" t="s">
        <v>159</v>
      </c>
      <c r="B70" s="95" t="str">
        <f>IF(Tableau1[[#This Row],[NBR]]&lt;&gt;"",Tableau1[[#This Row],[NBR]],"")</f>
        <v/>
      </c>
      <c r="C70" s="95">
        <f>IF(Tableau1[[#This Row],[GJU]]&lt;&gt;"",Tableau1[[#This Row],[GJU]],"")</f>
        <v>1</v>
      </c>
      <c r="D70" s="22" t="str">
        <f>IF(Tableau1[[#This Row],[WMA]]&lt;&gt;"",Tableau1[[#This Row],[WMA]],"")</f>
        <v/>
      </c>
      <c r="E70" s="96" t="str">
        <f>IF(Tableau1[[#This Row],[ACD]]&lt;&gt;"",Tableau1[[#This Row],[ACD]],"")</f>
        <v/>
      </c>
      <c r="F70" s="96" t="str">
        <f>IF(Tableau1[[#This Row],[KAB]]&lt;&gt;"",Tableau1[[#This Row],[KAB]],"")</f>
        <v/>
      </c>
      <c r="G70" s="80">
        <f>IF(Tableau1[[#This Row],[Affaires]]="","",Tableau1[[#This Row],[Affaires]])</f>
        <v>1812041</v>
      </c>
      <c r="H70" s="316">
        <v>43486</v>
      </c>
      <c r="I70" s="316" t="str">
        <f ca="1">IF(AND(TODAY()&gt;=Tableau3[[#This Row],[Dates de Fin
Contrat]],TODAY()&lt;=Tableau3[[#This Row],[Dates de Fin
Contrat]]+31),Tableau3[[#This Row],[Dates de Fin
Contrat]],"")</f>
        <v/>
      </c>
      <c r="J70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70" s="65">
        <v>21</v>
      </c>
      <c r="L70" s="4" t="str">
        <f>IF(Tableau1[[#This Row],[IGD initiale]]="","",Tableau1[[#This Row],[IGD initiale]])</f>
        <v/>
      </c>
      <c r="M70" s="65">
        <v>29</v>
      </c>
      <c r="N70" s="6" t="str">
        <f>IF(Tableau1[[#This Row],[Panier Repas]]="","",Tableau1[[#This Row],[Panier Repas]])</f>
        <v/>
      </c>
      <c r="O70" s="56"/>
      <c r="P70" s="48"/>
      <c r="Q70" s="48"/>
      <c r="R70" s="48"/>
      <c r="S70" s="48"/>
      <c r="T70" s="158">
        <f>IF(Tableau1[[#This Row],[Colonne1]]="",Tableau3[[#This Row],[Dates de Début 
Contrat]]+90,Tableau1[[#This Row],[Colonne1]]+90)</f>
        <v>43576</v>
      </c>
      <c r="U70" s="103">
        <f>IF(Tableau1[[#This Row],[Colonne1]]="",Tableau3[[#This Row],[Dates de Début 
Contrat]]+720,Tableau1[[#This Row],[Colonne1]]+720)</f>
        <v>44206</v>
      </c>
      <c r="V70" s="309">
        <v>43556</v>
      </c>
      <c r="W70" s="309">
        <v>43556</v>
      </c>
      <c r="X70" s="33"/>
      <c r="Y70" s="216"/>
    </row>
    <row r="71" spans="1:25" x14ac:dyDescent="0.25">
      <c r="A71" s="419" t="s">
        <v>149</v>
      </c>
      <c r="B71" s="95" t="str">
        <f>IF(Tableau1[[#This Row],[NBR]]&lt;&gt;"",Tableau1[[#This Row],[NBR]],"")</f>
        <v/>
      </c>
      <c r="C71" s="95">
        <f>IF(Tableau1[[#This Row],[GJU]]&lt;&gt;"",Tableau1[[#This Row],[GJU]],"")</f>
        <v>1</v>
      </c>
      <c r="D71" s="22" t="str">
        <f>IF(Tableau1[[#This Row],[WMA]]&lt;&gt;"",Tableau1[[#This Row],[WMA]],"")</f>
        <v/>
      </c>
      <c r="E71" s="96" t="str">
        <f>IF(Tableau1[[#This Row],[ACD]]&lt;&gt;"",Tableau1[[#This Row],[ACD]],"")</f>
        <v/>
      </c>
      <c r="F71" s="96" t="str">
        <f>IF(Tableau1[[#This Row],[KAB]]&lt;&gt;"",Tableau1[[#This Row],[KAB]],"")</f>
        <v/>
      </c>
      <c r="G71" s="80">
        <f>IF(Tableau1[[#This Row],[Affaires]]="","",Tableau1[[#This Row],[Affaires]])</f>
        <v>1812007</v>
      </c>
      <c r="H71" s="316">
        <v>43467</v>
      </c>
      <c r="I71" s="316" t="str">
        <f ca="1">IF(AND(TODAY()&gt;=Tableau3[[#This Row],[Dates de Fin
Contrat]],TODAY()&lt;=Tableau3[[#This Row],[Dates de Fin
Contrat]]+31),Tableau3[[#This Row],[Dates de Fin
Contrat]],"")</f>
        <v/>
      </c>
      <c r="J71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71" s="65">
        <v>21</v>
      </c>
      <c r="L71" s="4" t="str">
        <f>IF(Tableau1[[#This Row],[IGD initiale]]="","",Tableau1[[#This Row],[IGD initiale]])</f>
        <v/>
      </c>
      <c r="M71" s="65">
        <v>29</v>
      </c>
      <c r="N71" s="6" t="str">
        <f>IF(Tableau1[[#This Row],[Panier Repas]]="","",Tableau1[[#This Row],[Panier Repas]])</f>
        <v/>
      </c>
      <c r="O71" s="56"/>
      <c r="P71" s="48"/>
      <c r="Q71" s="48"/>
      <c r="R71" s="48"/>
      <c r="S71" s="48"/>
      <c r="T71" s="158">
        <f>IF(Tableau1[[#This Row],[Colonne1]]="",Tableau3[[#This Row],[Dates de Début 
Contrat]]+90,Tableau1[[#This Row],[Colonne1]]+90)</f>
        <v>43557</v>
      </c>
      <c r="U71" s="103">
        <f>IF(Tableau1[[#This Row],[Colonne1]]="",Tableau3[[#This Row],[Dates de Début 
Contrat]]+720,Tableau1[[#This Row],[Colonne1]]+720)</f>
        <v>44187</v>
      </c>
      <c r="V71" s="309">
        <v>43551</v>
      </c>
      <c r="W71" s="309">
        <v>43551</v>
      </c>
      <c r="X71" s="33"/>
      <c r="Y71" s="216"/>
    </row>
    <row r="72" spans="1:25" ht="16.149999999999999" hidden="1" customHeight="1" x14ac:dyDescent="0.25">
      <c r="A72" s="96" t="s">
        <v>38</v>
      </c>
      <c r="B72" s="95">
        <f>IF(Tableau1[[#This Row],[NBR]]&lt;&gt;"",Tableau1[[#This Row],[NBR]],"")</f>
        <v>1</v>
      </c>
      <c r="C72" s="95" t="str">
        <f>IF(Tableau1[[#This Row],[GJU]]&lt;&gt;"",Tableau1[[#This Row],[GJU]],"")</f>
        <v/>
      </c>
      <c r="D72" s="22" t="str">
        <f>IF(Tableau1[[#This Row],[WMA]]&lt;&gt;"",Tableau1[[#This Row],[WMA]],"")</f>
        <v/>
      </c>
      <c r="E72" s="96" t="str">
        <f>IF(Tableau1[[#This Row],[ACD]]&lt;&gt;"",Tableau1[[#This Row],[ACD]],"")</f>
        <v/>
      </c>
      <c r="F72" s="96" t="str">
        <f>IF(Tableau1[[#This Row],[KAB]]&lt;&gt;"",Tableau1[[#This Row],[KAB]],"")</f>
        <v/>
      </c>
      <c r="G72" s="80">
        <f>IF(Tableau1[[#This Row],[Affaires]]="","",Tableau1[[#This Row],[Affaires]])</f>
        <v>1605020</v>
      </c>
      <c r="H72" s="316" t="str">
        <f ca="1">IF(AND(TODAY()&gt;=Tableau3[[#This Row],[Dates de Début 
Contrat]],TODAY()&lt;Tableau3[[#This Row],[Dates de Début 
Contrat]]+31),Tableau3[[#This Row],[Dates de Début 
Contrat]],"")</f>
        <v/>
      </c>
      <c r="I72" s="316" t="str">
        <f ca="1">IF(AND(TODAY()&gt;=Tableau3[[#This Row],[Dates de Fin
Contrat]],TODAY()&lt;=Tableau3[[#This Row],[Dates de Fin
Contrat]]+31),Tableau3[[#This Row],[Dates de Fin
Contrat]],"")</f>
        <v/>
      </c>
      <c r="J72" s="8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72" s="65"/>
      <c r="L72" s="4" t="str">
        <f>IF(Tableau1[[#This Row],[IGD initiale]]="","",Tableau1[[#This Row],[IGD initiale]])</f>
        <v/>
      </c>
      <c r="M72" s="65"/>
      <c r="N72" s="6" t="str">
        <f>IF(Tableau1[[#This Row],[Panier Repas]]="","",Tableau1[[#This Row],[Panier Repas]])</f>
        <v/>
      </c>
      <c r="O72" s="56"/>
      <c r="P72" s="48"/>
      <c r="Q72" s="48"/>
      <c r="R72" s="48"/>
      <c r="S72" s="48"/>
      <c r="T72" s="158">
        <f>IF(Tableau1[[#This Row],[Colonne1]]="",Tableau3[[#This Row],[Dates de Début 
Contrat]]+90,Tableau1[[#This Row],[Colonne1]]+90)</f>
        <v>42612</v>
      </c>
      <c r="U72" s="103">
        <f>IF(Tableau1[[#This Row],[Colonne1]]="",Tableau3[[#This Row],[Dates de Début 
Contrat]]+720,Tableau1[[#This Row],[Colonne1]]+720)</f>
        <v>43242</v>
      </c>
      <c r="V72" s="36"/>
      <c r="W72" s="36"/>
      <c r="X72" s="35"/>
      <c r="Y72" s="218"/>
    </row>
    <row r="73" spans="1:25" ht="16.149999999999999" customHeight="1" x14ac:dyDescent="0.25">
      <c r="A73" s="96" t="s">
        <v>48</v>
      </c>
      <c r="B73" s="95">
        <f>IF(Tableau1[[#This Row],[NBR]]&lt;&gt;"",Tableau1[[#This Row],[NBR]],"")</f>
        <v>1</v>
      </c>
      <c r="C73" s="95" t="str">
        <f>IF(Tableau1[[#This Row],[GJU]]&lt;&gt;"",Tableau1[[#This Row],[GJU]],"")</f>
        <v/>
      </c>
      <c r="D73" s="22" t="str">
        <f>IF(Tableau1[[#This Row],[WMA]]&lt;&gt;"",Tableau1[[#This Row],[WMA]],"")</f>
        <v/>
      </c>
      <c r="E73" s="96" t="str">
        <f>IF(Tableau1[[#This Row],[ACD]]&lt;&gt;"",Tableau1[[#This Row],[ACD]],"")</f>
        <v/>
      </c>
      <c r="F73" s="96" t="str">
        <f>IF(Tableau1[[#This Row],[KAB]]&lt;&gt;"",Tableau1[[#This Row],[KAB]],"")</f>
        <v/>
      </c>
      <c r="G73" s="80">
        <f>IF(Tableau1[[#This Row],[Affaires]]="","",Tableau1[[#This Row],[Affaires]])</f>
        <v>1702015</v>
      </c>
      <c r="H73" s="316">
        <v>42800</v>
      </c>
      <c r="I73" s="316" t="str">
        <f ca="1">IF(AND(TODAY()&gt;=Tableau3[[#This Row],[Dates de Fin
Contrat]],TODAY()&lt;=Tableau3[[#This Row],[Dates de Fin
Contrat]]+31),Tableau3[[#This Row],[Dates de Fin
Contrat]],"")</f>
        <v/>
      </c>
      <c r="J73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73" s="67"/>
      <c r="L73" s="4" t="str">
        <f>IF(Tableau1[[#This Row],[IGD initiale]]="","",Tableau1[[#This Row],[IGD initiale]])</f>
        <v/>
      </c>
      <c r="M73" s="67"/>
      <c r="N73" s="7" t="str">
        <f>IF(Tableau1[[#This Row],[Panier Repas]]="","",Tableau1[[#This Row],[Panier Repas]])</f>
        <v/>
      </c>
      <c r="O73" s="58"/>
      <c r="P73" s="50"/>
      <c r="Q73" s="50"/>
      <c r="R73" s="50"/>
      <c r="S73" s="50"/>
      <c r="T73" s="158">
        <f>IF(Tableau1[[#This Row],[Colonne1]]="",Tableau3[[#This Row],[Dates de Début 
Contrat]]+90,Tableau1[[#This Row],[Colonne1]]+90)</f>
        <v>42890</v>
      </c>
      <c r="U73" s="103">
        <f>IF(Tableau1[[#This Row],[Colonne1]]="",Tableau3[[#This Row],[Dates de Début 
Contrat]]+720,Tableau1[[#This Row],[Colonne1]]+720)</f>
        <v>43520</v>
      </c>
      <c r="V73" s="7"/>
      <c r="W73" s="38"/>
      <c r="X73" s="7"/>
      <c r="Y73" s="117"/>
    </row>
    <row r="74" spans="1:25" x14ac:dyDescent="0.25">
      <c r="A74" s="419" t="s">
        <v>73</v>
      </c>
      <c r="B74" s="95" t="str">
        <f>IF(Tableau1[[#This Row],[NBR]]&lt;&gt;"",Tableau1[[#This Row],[NBR]],"")</f>
        <v/>
      </c>
      <c r="C74" s="95">
        <f>IF(Tableau1[[#This Row],[GJU]]&lt;&gt;"",Tableau1[[#This Row],[GJU]],"")</f>
        <v>1</v>
      </c>
      <c r="D74" s="22" t="str">
        <f>IF(Tableau1[[#This Row],[WMA]]&lt;&gt;"",Tableau1[[#This Row],[WMA]],"")</f>
        <v/>
      </c>
      <c r="E74" s="96" t="str">
        <f>IF(Tableau1[[#This Row],[ACD]]&lt;&gt;"",Tableau1[[#This Row],[ACD]],"")</f>
        <v/>
      </c>
      <c r="F74" s="96" t="str">
        <f>IF(Tableau1[[#This Row],[KAB]]&lt;&gt;"",Tableau1[[#This Row],[KAB]],"")</f>
        <v/>
      </c>
      <c r="G74" s="80">
        <f>IF(Tableau1[[#This Row],[Affaires]]="","",Tableau1[[#This Row],[Affaires]])</f>
        <v>1803141</v>
      </c>
      <c r="H74" s="316">
        <v>43206</v>
      </c>
      <c r="I74" s="316">
        <f ca="1">IF(AND(TODAY()&gt;=Tableau3[[#This Row],[Dates de Fin
Contrat]],TODAY()&lt;=Tableau3[[#This Row],[Dates de Fin
Contrat]]+31),Tableau3[[#This Row],[Dates de Fin
Contrat]],"")</f>
        <v>43552</v>
      </c>
      <c r="J74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74" s="65">
        <v>22</v>
      </c>
      <c r="L74" s="4" t="str">
        <f>IF(Tableau1[[#This Row],[IGD initiale]]="","",Tableau1[[#This Row],[IGD initiale]])</f>
        <v/>
      </c>
      <c r="M74" s="65">
        <v>30</v>
      </c>
      <c r="N74" s="6" t="str">
        <f>IF(Tableau1[[#This Row],[Panier Repas]]="","",Tableau1[[#This Row],[Panier Repas]])</f>
        <v/>
      </c>
      <c r="O74" s="56"/>
      <c r="P74" s="48"/>
      <c r="Q74" s="48"/>
      <c r="R74" s="48"/>
      <c r="S74" s="48"/>
      <c r="T74" s="158">
        <f>IF(Tableau1[[#This Row],[Colonne1]]="",Tableau3[[#This Row],[Dates de Début 
Contrat]]+90,Tableau1[[#This Row],[Colonne1]]+90)</f>
        <v>43296</v>
      </c>
      <c r="U74" s="103">
        <f>IF(Tableau1[[#This Row],[Colonne1]]="",Tableau3[[#This Row],[Dates de Début 
Contrat]]+720,Tableau1[[#This Row],[Colonne1]]+720)</f>
        <v>43926</v>
      </c>
      <c r="V74" s="309">
        <v>43558</v>
      </c>
      <c r="W74" s="309">
        <v>43558</v>
      </c>
      <c r="X74" s="33"/>
      <c r="Y74" s="216" t="s">
        <v>31</v>
      </c>
    </row>
    <row r="75" spans="1:25" ht="16.149999999999999" hidden="1" customHeight="1" x14ac:dyDescent="0.25">
      <c r="A75" s="96" t="s">
        <v>90</v>
      </c>
      <c r="B75" s="95">
        <f>IF(Tableau1[[#This Row],[NBR]]&lt;&gt;"",Tableau1[[#This Row],[NBR]],"")</f>
        <v>1</v>
      </c>
      <c r="C75" s="95" t="str">
        <f>IF(Tableau1[[#This Row],[GJU]]&lt;&gt;"",Tableau1[[#This Row],[GJU]],"")</f>
        <v/>
      </c>
      <c r="D75" s="22" t="str">
        <f>IF(Tableau1[[#This Row],[WMA]]&lt;&gt;"",Tableau1[[#This Row],[WMA]],"")</f>
        <v/>
      </c>
      <c r="E75" s="96" t="str">
        <f>IF(Tableau1[[#This Row],[ACD]]&lt;&gt;"",Tableau1[[#This Row],[ACD]],"")</f>
        <v/>
      </c>
      <c r="F75" s="96" t="str">
        <f>IF(Tableau1[[#This Row],[KAB]]&lt;&gt;"",Tableau1[[#This Row],[KAB]],"")</f>
        <v/>
      </c>
      <c r="G75" s="80">
        <f>IF(Tableau1[[#This Row],[Affaires]]="","",Tableau1[[#This Row],[Affaires]])</f>
        <v>1806049</v>
      </c>
      <c r="H75" s="316" t="str">
        <f ca="1">IF(AND(TODAY()&gt;=Tableau3[[#This Row],[Dates de Début 
Contrat]],TODAY()&lt;Tableau3[[#This Row],[Dates de Début 
Contrat]]+31),Tableau3[[#This Row],[Dates de Début 
Contrat]],"")</f>
        <v/>
      </c>
      <c r="I75" s="316" t="str">
        <f ca="1">IF(AND(TODAY()&gt;=Tableau3[[#This Row],[Dates de Fin
Contrat]],TODAY()&lt;=Tableau3[[#This Row],[Dates de Fin
Contrat]]+31),Tableau3[[#This Row],[Dates de Fin
Contrat]],"")</f>
        <v/>
      </c>
      <c r="J75" s="5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75" s="65"/>
      <c r="L75" s="4" t="str">
        <f>IF(Tableau1[[#This Row],[IGD initiale]]="","",Tableau1[[#This Row],[IGD initiale]])</f>
        <v/>
      </c>
      <c r="M75" s="65"/>
      <c r="N75" s="6" t="str">
        <f>IF(Tableau1[[#This Row],[Panier Repas]]="","",Tableau1[[#This Row],[Panier Repas]])</f>
        <v/>
      </c>
      <c r="O75" s="56"/>
      <c r="P75" s="48"/>
      <c r="Q75" s="48"/>
      <c r="R75" s="48"/>
      <c r="S75" s="48"/>
      <c r="T75" s="158">
        <f>IF(Tableau1[[#This Row],[Colonne1]]="",Tableau3[[#This Row],[Dates de Début 
Contrat]]+90,Tableau1[[#This Row],[Colonne1]]+90)</f>
        <v>43372</v>
      </c>
      <c r="U75" s="103">
        <f>IF(Tableau1[[#This Row],[Colonne1]]="",Tableau3[[#This Row],[Dates de Début 
Contrat]]+720,Tableau1[[#This Row],[Colonne1]]+720)</f>
        <v>44002</v>
      </c>
      <c r="V75" s="32"/>
      <c r="W75" s="32"/>
      <c r="X75" s="6"/>
      <c r="Y75" s="217"/>
    </row>
    <row r="76" spans="1:25" ht="16.149999999999999" customHeight="1" x14ac:dyDescent="0.25">
      <c r="A76" s="419" t="s">
        <v>156</v>
      </c>
      <c r="B76" s="95" t="str">
        <f>IF(Tableau1[[#This Row],[NBR]]&lt;&gt;"",Tableau1[[#This Row],[NBR]],"")</f>
        <v/>
      </c>
      <c r="C76" s="95">
        <f>IF(Tableau1[[#This Row],[GJU]]&lt;&gt;"",Tableau1[[#This Row],[GJU]],"")</f>
        <v>1</v>
      </c>
      <c r="D76" s="22" t="str">
        <f>IF(Tableau1[[#This Row],[WMA]]&lt;&gt;"",Tableau1[[#This Row],[WMA]],"")</f>
        <v/>
      </c>
      <c r="E76" s="96" t="str">
        <f>IF(Tableau1[[#This Row],[ACD]]&lt;&gt;"",Tableau1[[#This Row],[ACD]],"")</f>
        <v/>
      </c>
      <c r="F76" s="96" t="str">
        <f>IF(Tableau1[[#This Row],[KAB]]&lt;&gt;"",Tableau1[[#This Row],[KAB]],"")</f>
        <v/>
      </c>
      <c r="G76" s="80">
        <f>IF(Tableau1[[#This Row],[Affaires]]="","",Tableau1[[#This Row],[Affaires]])</f>
        <v>1812042</v>
      </c>
      <c r="H76" s="316">
        <v>43493</v>
      </c>
      <c r="I76" s="316" t="str">
        <f ca="1">IF(AND(TODAY()&gt;=Tableau3[[#This Row],[Dates de Fin
Contrat]],TODAY()&lt;=Tableau3[[#This Row],[Dates de Fin
Contrat]]+31),Tableau3[[#This Row],[Dates de Fin
Contrat]],"")</f>
        <v/>
      </c>
      <c r="J76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76" s="65">
        <v>20</v>
      </c>
      <c r="L76" s="4" t="str">
        <f>IF(Tableau1[[#This Row],[IGD initiale]]="","",Tableau1[[#This Row],[IGD initiale]])</f>
        <v/>
      </c>
      <c r="M76" s="65">
        <v>28</v>
      </c>
      <c r="N76" s="6" t="str">
        <f>IF(Tableau1[[#This Row],[Panier Repas]]="","",Tableau1[[#This Row],[Panier Repas]])</f>
        <v/>
      </c>
      <c r="O76" s="56"/>
      <c r="P76" s="48"/>
      <c r="Q76" s="48"/>
      <c r="R76" s="48"/>
      <c r="S76" s="48"/>
      <c r="T76" s="158">
        <f>IF(Tableau1[[#This Row],[Colonne1]]="",Tableau3[[#This Row],[Dates de Début 
Contrat]]+90,Tableau1[[#This Row],[Colonne1]]+90)</f>
        <v>43583</v>
      </c>
      <c r="U76" s="103">
        <f>IF(Tableau1[[#This Row],[Colonne1]]="",Tableau3[[#This Row],[Dates de Début 
Contrat]]+720,Tableau1[[#This Row],[Colonne1]]+720)</f>
        <v>44213</v>
      </c>
      <c r="V76" s="309">
        <v>43553</v>
      </c>
      <c r="W76" s="309">
        <v>43553</v>
      </c>
      <c r="X76" s="6"/>
      <c r="Y76" s="217"/>
    </row>
    <row r="77" spans="1:25" x14ac:dyDescent="0.25">
      <c r="A77" s="419" t="s">
        <v>69</v>
      </c>
      <c r="B77" s="95" t="str">
        <f>IF(Tableau1[[#This Row],[NBR]]&lt;&gt;"",Tableau1[[#This Row],[NBR]],"")</f>
        <v/>
      </c>
      <c r="C77" s="95">
        <f>IF(Tableau1[[#This Row],[GJU]]&lt;&gt;"",Tableau1[[#This Row],[GJU]],"")</f>
        <v>1</v>
      </c>
      <c r="D77" s="22" t="str">
        <f>IF(Tableau1[[#This Row],[WMA]]&lt;&gt;"",Tableau1[[#This Row],[WMA]],"")</f>
        <v/>
      </c>
      <c r="E77" s="96" t="str">
        <f>IF(Tableau1[[#This Row],[ACD]]&lt;&gt;"",Tableau1[[#This Row],[ACD]],"")</f>
        <v/>
      </c>
      <c r="F77" s="96" t="str">
        <f>IF(Tableau1[[#This Row],[KAB]]&lt;&gt;"",Tableau1[[#This Row],[KAB]],"")</f>
        <v/>
      </c>
      <c r="G77" s="80">
        <f>IF(Tableau1[[#This Row],[Affaires]]="","",Tableau1[[#This Row],[Affaires]])</f>
        <v>1711004</v>
      </c>
      <c r="H77" s="316">
        <v>43052</v>
      </c>
      <c r="I77" s="316" t="str">
        <f ca="1">IF(AND(TODAY()&gt;=Tableau3[[#This Row],[Dates de Fin
Contrat]],TODAY()&lt;=Tableau3[[#This Row],[Dates de Fin
Contrat]]+31),Tableau3[[#This Row],[Dates de Fin
Contrat]],"")</f>
        <v/>
      </c>
      <c r="J77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77" s="65">
        <v>15</v>
      </c>
      <c r="L77" s="4" t="str">
        <f>IF(Tableau1[[#This Row],[IGD initiale]]="","",Tableau1[[#This Row],[IGD initiale]])</f>
        <v/>
      </c>
      <c r="M77" s="65">
        <v>22</v>
      </c>
      <c r="N77" s="6" t="str">
        <f>IF(Tableau1[[#This Row],[Panier Repas]]="","",Tableau1[[#This Row],[Panier Repas]])</f>
        <v/>
      </c>
      <c r="O77" s="56"/>
      <c r="P77" s="48"/>
      <c r="Q77" s="48"/>
      <c r="R77" s="48"/>
      <c r="S77" s="48"/>
      <c r="T77" s="158">
        <f>IF(Tableau1[[#This Row],[Colonne1]]="",Tableau3[[#This Row],[Dates de Début 
Contrat]]+90,Tableau1[[#This Row],[Colonne1]]+90)</f>
        <v>43142</v>
      </c>
      <c r="U77" s="103">
        <f>IF(Tableau1[[#This Row],[Colonne1]]="",Tableau3[[#This Row],[Dates de Début 
Contrat]]+720,Tableau1[[#This Row],[Colonne1]]+720)</f>
        <v>43772</v>
      </c>
      <c r="V77" s="312">
        <v>43549</v>
      </c>
      <c r="W77" s="312" t="s">
        <v>275</v>
      </c>
      <c r="X77" s="35"/>
      <c r="Y77" s="218" t="s">
        <v>31</v>
      </c>
    </row>
    <row r="78" spans="1:25" x14ac:dyDescent="0.25">
      <c r="A78" s="419" t="s">
        <v>43</v>
      </c>
      <c r="B78" s="95" t="str">
        <f>IF(Tableau1[[#This Row],[NBR]]&lt;&gt;"",Tableau1[[#This Row],[NBR]],"")</f>
        <v/>
      </c>
      <c r="C78" s="95">
        <f>IF(Tableau1[[#This Row],[GJU]]&lt;&gt;"",Tableau1[[#This Row],[GJU]],"")</f>
        <v>1</v>
      </c>
      <c r="D78" s="22" t="str">
        <f>IF(Tableau1[[#This Row],[WMA]]&lt;&gt;"",Tableau1[[#This Row],[WMA]],"")</f>
        <v/>
      </c>
      <c r="E78" s="96" t="str">
        <f>IF(Tableau1[[#This Row],[ACD]]&lt;&gt;"",Tableau1[[#This Row],[ACD]],"")</f>
        <v/>
      </c>
      <c r="F78" s="96" t="str">
        <f>IF(Tableau1[[#This Row],[KAB]]&lt;&gt;"",Tableau1[[#This Row],[KAB]],"")</f>
        <v/>
      </c>
      <c r="G78" s="80">
        <f>IF(Tableau1[[#This Row],[Affaires]]="","",Tableau1[[#This Row],[Affaires]])</f>
        <v>1701044</v>
      </c>
      <c r="H78" s="316">
        <v>42772</v>
      </c>
      <c r="I78" s="316" t="str">
        <f ca="1">IF(AND(TODAY()&gt;=Tableau3[[#This Row],[Dates de Fin
Contrat]],TODAY()&lt;=Tableau3[[#This Row],[Dates de Fin
Contrat]]+31),Tableau3[[#This Row],[Dates de Fin
Contrat]],"")</f>
        <v/>
      </c>
      <c r="J78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78" s="65">
        <v>21</v>
      </c>
      <c r="L78" s="420" t="str">
        <f>IF(Tableau1[[#This Row],[IGD initiale]]="","",Tableau1[[#This Row],[IGD initiale]])</f>
        <v/>
      </c>
      <c r="M78" s="65">
        <v>29</v>
      </c>
      <c r="N78" s="9" t="str">
        <f>IF(Tableau1[[#This Row],[Panier Repas]]="","",Tableau1[[#This Row],[Panier Repas]])</f>
        <v/>
      </c>
      <c r="O78" s="57"/>
      <c r="P78" s="49"/>
      <c r="Q78" s="49"/>
      <c r="R78" s="49"/>
      <c r="S78" s="49"/>
      <c r="T78" s="158">
        <f>IF(Tableau1[[#This Row],[Colonne1]]="",Tableau3[[#This Row],[Dates de Début 
Contrat]]+90,Tableau1[[#This Row],[Colonne1]]+90)</f>
        <v>42862</v>
      </c>
      <c r="U78" s="103">
        <f>IF(Tableau1[[#This Row],[Colonne1]]="",Tableau3[[#This Row],[Dates de Début 
Contrat]]+720,Tableau1[[#This Row],[Colonne1]]+720)</f>
        <v>43492</v>
      </c>
      <c r="V78" s="312">
        <v>43556</v>
      </c>
      <c r="W78" s="312">
        <v>43556</v>
      </c>
      <c r="X78" s="35"/>
      <c r="Y78" s="218"/>
    </row>
    <row r="79" spans="1:25" x14ac:dyDescent="0.25">
      <c r="A79" s="419" t="s">
        <v>151</v>
      </c>
      <c r="B79" s="95" t="str">
        <f>IF(Tableau1[[#This Row],[NBR]]&lt;&gt;"",Tableau1[[#This Row],[NBR]],"")</f>
        <v/>
      </c>
      <c r="C79" s="95">
        <f>IF(Tableau1[[#This Row],[GJU]]&lt;&gt;"",Tableau1[[#This Row],[GJU]],"")</f>
        <v>1</v>
      </c>
      <c r="D79" s="22" t="str">
        <f>IF(Tableau1[[#This Row],[WMA]]&lt;&gt;"",Tableau1[[#This Row],[WMA]],"")</f>
        <v/>
      </c>
      <c r="E79" s="96" t="str">
        <f>IF(Tableau1[[#This Row],[ACD]]&lt;&gt;"",Tableau1[[#This Row],[ACD]],"")</f>
        <v/>
      </c>
      <c r="F79" s="96" t="str">
        <f>IF(Tableau1[[#This Row],[KAB]]&lt;&gt;"",Tableau1[[#This Row],[KAB]],"")</f>
        <v/>
      </c>
      <c r="G79" s="80">
        <f>IF(Tableau1[[#This Row],[Affaires]]="","",Tableau1[[#This Row],[Affaires]])</f>
        <v>1812008</v>
      </c>
      <c r="H79" s="316">
        <v>43467</v>
      </c>
      <c r="I79" s="316" t="str">
        <f ca="1">IF(AND(TODAY()&gt;=Tableau3[[#This Row],[Dates de Fin
Contrat]],TODAY()&lt;=Tableau3[[#This Row],[Dates de Fin
Contrat]]+31),Tableau3[[#This Row],[Dates de Fin
Contrat]],"")</f>
        <v/>
      </c>
      <c r="J79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79" s="65">
        <v>21</v>
      </c>
      <c r="L79" s="4" t="str">
        <f>IF(Tableau1[[#This Row],[IGD initiale]]="","",Tableau1[[#This Row],[IGD initiale]])</f>
        <v/>
      </c>
      <c r="M79" s="65">
        <v>29</v>
      </c>
      <c r="N79" s="6" t="str">
        <f>IF(Tableau1[[#This Row],[Panier Repas]]="","",Tableau1[[#This Row],[Panier Repas]])</f>
        <v/>
      </c>
      <c r="O79" s="56"/>
      <c r="P79" s="48"/>
      <c r="Q79" s="48"/>
      <c r="R79" s="48"/>
      <c r="S79" s="48"/>
      <c r="T79" s="158">
        <f>IF(Tableau1[[#This Row],[Colonne1]]="",Tableau3[[#This Row],[Dates de Début 
Contrat]]+90,Tableau1[[#This Row],[Colonne1]]+90)</f>
        <v>43557</v>
      </c>
      <c r="U79" s="103">
        <f>IF(Tableau1[[#This Row],[Colonne1]]="",Tableau3[[#This Row],[Dates de Début 
Contrat]]+720,Tableau1[[#This Row],[Colonne1]]+720)</f>
        <v>44187</v>
      </c>
      <c r="V79" s="312">
        <v>43556</v>
      </c>
      <c r="W79" s="312">
        <v>43556</v>
      </c>
      <c r="X79" s="35"/>
      <c r="Y79" s="218"/>
    </row>
    <row r="80" spans="1:25" ht="17.649999999999999" customHeight="1" x14ac:dyDescent="0.25">
      <c r="A80" s="419" t="s">
        <v>22</v>
      </c>
      <c r="B80" s="95" t="str">
        <f>IF(Tableau1[[#This Row],[NBR]]&lt;&gt;"",Tableau1[[#This Row],[NBR]],"")</f>
        <v/>
      </c>
      <c r="C80" s="95">
        <f>IF(Tableau1[[#This Row],[GJU]]&lt;&gt;"",Tableau1[[#This Row],[GJU]],"")</f>
        <v>1</v>
      </c>
      <c r="D80" s="22" t="str">
        <f>IF(Tableau1[[#This Row],[WMA]]&lt;&gt;"",Tableau1[[#This Row],[WMA]],"")</f>
        <v/>
      </c>
      <c r="E80" s="96" t="str">
        <f>IF(Tableau1[[#This Row],[ACD]]&lt;&gt;"",Tableau1[[#This Row],[ACD]],"")</f>
        <v/>
      </c>
      <c r="F80" s="96" t="str">
        <f>IF(Tableau1[[#This Row],[KAB]]&lt;&gt;"",Tableau1[[#This Row],[KAB]],"")</f>
        <v/>
      </c>
      <c r="G80" s="80">
        <f>IF(Tableau1[[#This Row],[Affaires]]="","",Tableau1[[#This Row],[Affaires]])</f>
        <v>1803034</v>
      </c>
      <c r="H80" s="316">
        <v>42982</v>
      </c>
      <c r="I80" s="316" t="str">
        <f ca="1">IF(AND(TODAY()&gt;=Tableau3[[#This Row],[Dates de Fin
Contrat]],TODAY()&lt;=Tableau3[[#This Row],[Dates de Fin
Contrat]]+31),Tableau3[[#This Row],[Dates de Fin
Contrat]],"")</f>
        <v/>
      </c>
      <c r="J80" s="7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80" s="65">
        <v>21</v>
      </c>
      <c r="L80" s="420" t="str">
        <f>IF(Tableau1[[#This Row],[IGD initiale]]="","",Tableau1[[#This Row],[IGD initiale]])</f>
        <v/>
      </c>
      <c r="M80" s="65">
        <v>29</v>
      </c>
      <c r="N80" s="6" t="str">
        <f>IF(Tableau1[[#This Row],[Panier Repas]]="","",Tableau1[[#This Row],[Panier Repas]])</f>
        <v/>
      </c>
      <c r="O80" s="56"/>
      <c r="P80" s="48"/>
      <c r="Q80" s="48"/>
      <c r="R80" s="48"/>
      <c r="S80" s="48"/>
      <c r="T80" s="158">
        <f>IF(Tableau1[[#This Row],[Colonne1]]="",Tableau3[[#This Row],[Dates de Début 
Contrat]]+90,Tableau1[[#This Row],[Colonne1]]+90)</f>
        <v>43266</v>
      </c>
      <c r="U80" s="103">
        <f>IF(Tableau1[[#This Row],[Colonne1]]="",Tableau3[[#This Row],[Dates de Début 
Contrat]]+720,Tableau1[[#This Row],[Colonne1]]+720)</f>
        <v>43896</v>
      </c>
      <c r="V80" s="309">
        <v>43549</v>
      </c>
      <c r="W80" s="309">
        <v>43549</v>
      </c>
      <c r="X80" s="33"/>
      <c r="Y80" s="216"/>
    </row>
    <row r="81" spans="1:26" ht="17.649999999999999" customHeight="1" x14ac:dyDescent="0.25">
      <c r="A81" s="189" t="s">
        <v>229</v>
      </c>
      <c r="B81" s="95" t="str">
        <f>IF(Tableau1[[#This Row],[NBR]]&lt;&gt;"",Tableau1[[#This Row],[NBR]],"")</f>
        <v/>
      </c>
      <c r="C81" s="95" t="str">
        <f>IF(Tableau1[[#This Row],[GJU]]&lt;&gt;"",Tableau1[[#This Row],[GJU]],"")</f>
        <v/>
      </c>
      <c r="D81" s="22" t="str">
        <f>IF(Tableau1[[#This Row],[WMA]]&lt;&gt;"",Tableau1[[#This Row],[WMA]],"")</f>
        <v/>
      </c>
      <c r="E81" s="96">
        <f>IF(Tableau1[[#This Row],[ACD]]&lt;&gt;"",Tableau1[[#This Row],[ACD]],"")</f>
        <v>1</v>
      </c>
      <c r="F81" s="96" t="str">
        <f>IF(Tableau1[[#This Row],[KAB]]&lt;&gt;"",Tableau1[[#This Row],[KAB]],"")</f>
        <v/>
      </c>
      <c r="G81" s="80">
        <f>IF(Tableau1[[#This Row],[Affaires]]="","",Tableau1[[#This Row],[Affaires]])</f>
        <v>1902025</v>
      </c>
      <c r="H81" s="316" t="str">
        <f ca="1">IF(AND(TODAY()&gt;=Tableau3[[#This Row],[Dates de Début 
Contrat]],TODAY()&lt;Tableau3[[#This Row],[Dates de Début 
Contrat]]+31),Tableau3[[#This Row],[Dates de Début 
Contrat]],"")</f>
        <v/>
      </c>
      <c r="I81" s="316" t="str">
        <f ca="1">IF(AND(TODAY()&gt;=Tableau3[[#This Row],[Dates de Fin
Contrat]],TODAY()&lt;=Tableau3[[#This Row],[Dates de Fin
Contrat]]+31),Tableau3[[#This Row],[Dates de Fin
Contrat]],"")</f>
        <v/>
      </c>
      <c r="J81" s="7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81" s="65"/>
      <c r="L81" s="4" t="str">
        <f>IF(Tableau1[[#This Row],[IGD initiale]]="","",Tableau1[[#This Row],[IGD initiale]])</f>
        <v/>
      </c>
      <c r="M81" s="65"/>
      <c r="N81" s="6" t="str">
        <f>IF(Tableau1[[#This Row],[Panier Repas]]="","",Tableau1[[#This Row],[Panier Repas]])</f>
        <v/>
      </c>
      <c r="O81" s="56"/>
      <c r="P81" s="48"/>
      <c r="Q81" s="48"/>
      <c r="R81" s="48"/>
      <c r="S81" s="48"/>
      <c r="T81" s="158">
        <f>IF(Tableau1[[#This Row],[Colonne1]]="",Tableau3[[#This Row],[Dates de Début 
Contrat]]+90,Tableau1[[#This Row],[Colonne1]]+90)</f>
        <v>43618</v>
      </c>
      <c r="U81" s="103">
        <f>IF(Tableau1[[#This Row],[Colonne1]]="",Tableau3[[#This Row],[Dates de Début 
Contrat]]+720,Tableau1[[#This Row],[Colonne1]]+720)</f>
        <v>44248</v>
      </c>
      <c r="V81" s="36"/>
      <c r="W81" s="36"/>
      <c r="X81" s="35"/>
      <c r="Y81" s="218"/>
    </row>
    <row r="82" spans="1:26" ht="15" x14ac:dyDescent="0.25">
      <c r="A82" s="419" t="s">
        <v>98</v>
      </c>
      <c r="B82" s="95" t="str">
        <f>IF(Tableau1[[#This Row],[NBR]]&lt;&gt;"",Tableau1[[#This Row],[NBR]],"")</f>
        <v/>
      </c>
      <c r="C82" s="95">
        <f>IF(Tableau1[[#This Row],[GJU]]&lt;&gt;"",Tableau1[[#This Row],[GJU]],"")</f>
        <v>1</v>
      </c>
      <c r="D82" s="22" t="str">
        <f>IF(Tableau1[[#This Row],[WMA]]&lt;&gt;"",Tableau1[[#This Row],[WMA]],"")</f>
        <v/>
      </c>
      <c r="E82" s="96" t="str">
        <f>IF(Tableau1[[#This Row],[ACD]]&lt;&gt;"",Tableau1[[#This Row],[ACD]],"")</f>
        <v/>
      </c>
      <c r="F82" s="96" t="str">
        <f>IF(Tableau1[[#This Row],[KAB]]&lt;&gt;"",Tableau1[[#This Row],[KAB]],"")</f>
        <v/>
      </c>
      <c r="G82" s="80">
        <f>IF(Tableau1[[#This Row],[Affaires]]="","",Tableau1[[#This Row],[Affaires]])</f>
        <v>1810041</v>
      </c>
      <c r="H82" s="316">
        <v>43423</v>
      </c>
      <c r="I82" s="316">
        <v>43580</v>
      </c>
      <c r="J82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82" s="65">
        <v>20</v>
      </c>
      <c r="L82" s="420" t="str">
        <f>IF(Tableau1[[#This Row],[IGD initiale]]="","",Tableau1[[#This Row],[IGD initiale]])</f>
        <v/>
      </c>
      <c r="M82" s="65">
        <v>29</v>
      </c>
      <c r="N82" s="6" t="str">
        <f>IF(Tableau1[[#This Row],[Panier Repas]]="","",Tableau1[[#This Row],[Panier Repas]])</f>
        <v/>
      </c>
      <c r="O82" s="56"/>
      <c r="P82" s="48"/>
      <c r="Q82" s="48"/>
      <c r="R82" s="48"/>
      <c r="S82" s="48"/>
      <c r="T82" s="158">
        <f>IF(Tableau1[[#This Row],[Colonne1]]="",Tableau3[[#This Row],[Dates de Début 
Contrat]]+90,Tableau1[[#This Row],[Colonne1]]+90)</f>
        <v>43513</v>
      </c>
      <c r="U82" s="103">
        <f>IF(Tableau1[[#This Row],[Colonne1]]="",Tableau3[[#This Row],[Dates de Début 
Contrat]]+720,Tableau1[[#This Row],[Colonne1]]+720)</f>
        <v>44143</v>
      </c>
      <c r="V82" s="309">
        <v>43549</v>
      </c>
      <c r="W82" s="309">
        <v>43549</v>
      </c>
      <c r="X82" s="33"/>
      <c r="Y82" s="216" t="s">
        <v>31</v>
      </c>
      <c r="Z82" s="154"/>
    </row>
    <row r="83" spans="1:26" x14ac:dyDescent="0.25">
      <c r="A83" s="419" t="s">
        <v>25</v>
      </c>
      <c r="B83" s="95" t="str">
        <f>IF(Tableau1[[#This Row],[NBR]]&lt;&gt;"",Tableau1[[#This Row],[NBR]],"")</f>
        <v/>
      </c>
      <c r="C83" s="95" t="str">
        <f>IF(Tableau1[[#This Row],[GJU]]&lt;&gt;"",Tableau1[[#This Row],[GJU]],"")</f>
        <v/>
      </c>
      <c r="D83" s="22" t="str">
        <f>IF(Tableau1[[#This Row],[WMA]]&lt;&gt;"",Tableau1[[#This Row],[WMA]],"")</f>
        <v/>
      </c>
      <c r="E83" s="96" t="str">
        <f>IF(Tableau1[[#This Row],[ACD]]&lt;&gt;"",Tableau1[[#This Row],[ACD]],"")</f>
        <v/>
      </c>
      <c r="F83" s="96">
        <f>IF(Tableau1[[#This Row],[KAB]]&lt;&gt;"",Tableau1[[#This Row],[KAB]],"")</f>
        <v>1</v>
      </c>
      <c r="G83" s="80">
        <f>IF(Tableau1[[#This Row],[Affaires]]="","",Tableau1[[#This Row],[Affaires]])</f>
        <v>1711044</v>
      </c>
      <c r="H83" s="316">
        <v>42248</v>
      </c>
      <c r="I83" s="316">
        <v>43560</v>
      </c>
      <c r="J83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83" s="65">
        <v>21</v>
      </c>
      <c r="L83" s="4" t="str">
        <f>IF(Tableau1[[#This Row],[IGD initiale]]="","",Tableau1[[#This Row],[IGD initiale]])</f>
        <v/>
      </c>
      <c r="M83" s="65"/>
      <c r="N83" s="6" t="str">
        <f>IF(Tableau1[[#This Row],[Panier Repas]]="","",Tableau1[[#This Row],[Panier Repas]])</f>
        <v/>
      </c>
      <c r="O83" s="56"/>
      <c r="P83" s="422"/>
      <c r="Q83" s="48"/>
      <c r="R83" s="48"/>
      <c r="S83" s="48"/>
      <c r="T83" s="158">
        <f>IF(Tableau1[[#This Row],[Colonne1]]="",Tableau3[[#This Row],[Dates de Début 
Contrat]]+90,Tableau1[[#This Row],[Colonne1]]+90)</f>
        <v>43192</v>
      </c>
      <c r="U83" s="103">
        <f>IF(Tableau1[[#This Row],[Colonne1]]="",Tableau3[[#This Row],[Dates de Début 
Contrat]]+720,Tableau1[[#This Row],[Colonne1]]+720)</f>
        <v>43822</v>
      </c>
      <c r="V83" s="158">
        <v>43556</v>
      </c>
      <c r="W83" s="158">
        <v>43556</v>
      </c>
      <c r="X83" s="33"/>
      <c r="Y83" s="427"/>
    </row>
    <row r="84" spans="1:26" hidden="1" x14ac:dyDescent="0.25">
      <c r="A84" s="96" t="s">
        <v>102</v>
      </c>
      <c r="B84" s="95" t="str">
        <f>IF(Tableau1[[#This Row],[NBR]]&lt;&gt;"",Tableau1[[#This Row],[NBR]],"")</f>
        <v/>
      </c>
      <c r="C84" s="95" t="str">
        <f>IF(Tableau1[[#This Row],[GJU]]&lt;&gt;"",Tableau1[[#This Row],[GJU]],"")</f>
        <v/>
      </c>
      <c r="D84" s="22">
        <f>IF(Tableau1[[#This Row],[WMA]]&lt;&gt;"",Tableau1[[#This Row],[WMA]],"")</f>
        <v>1</v>
      </c>
      <c r="E84" s="96" t="str">
        <f>IF(Tableau1[[#This Row],[ACD]]&lt;&gt;"",Tableau1[[#This Row],[ACD]],"")</f>
        <v/>
      </c>
      <c r="F84" s="96" t="str">
        <f>IF(Tableau1[[#This Row],[KAB]]&lt;&gt;"",Tableau1[[#This Row],[KAB]],"")</f>
        <v/>
      </c>
      <c r="G84" s="80">
        <f>IF(Tableau1[[#This Row],[Affaires]]="","",Tableau1[[#This Row],[Affaires]])</f>
        <v>1810031</v>
      </c>
      <c r="H84" s="316" t="str">
        <f ca="1">IF(AND(TODAY()&gt;=Tableau3[[#This Row],[Dates de Début 
Contrat]],TODAY()&lt;Tableau3[[#This Row],[Dates de Début 
Contrat]]+31),Tableau3[[#This Row],[Dates de Début 
Contrat]],"")</f>
        <v/>
      </c>
      <c r="I84" s="316" t="str">
        <f ca="1">IF(AND(TODAY()&gt;=Tableau3[[#This Row],[Dates de Fin
Contrat]],TODAY()&lt;=Tableau3[[#This Row],[Dates de Fin
Contrat]]+31),Tableau3[[#This Row],[Dates de Fin
Contrat]],"")</f>
        <v/>
      </c>
      <c r="J84" s="78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84" s="66"/>
      <c r="L84" s="4" t="str">
        <f>IF(Tableau1[[#This Row],[IGD initiale]]="","",Tableau1[[#This Row],[IGD initiale]])</f>
        <v/>
      </c>
      <c r="M84" s="66"/>
      <c r="N84" s="9" t="str">
        <f>IF(Tableau1[[#This Row],[Panier Repas]]="","",Tableau1[[#This Row],[Panier Repas]])</f>
        <v/>
      </c>
      <c r="O84" s="57"/>
      <c r="P84" s="49"/>
      <c r="Q84" s="49"/>
      <c r="R84" s="49"/>
      <c r="S84" s="49"/>
      <c r="T84" s="158">
        <f>IF(Tableau1[[#This Row],[Colonne1]]="",Tableau3[[#This Row],[Dates de Début 
Contrat]]+90,Tableau1[[#This Row],[Colonne1]]+90)</f>
        <v>43499</v>
      </c>
      <c r="U84" s="103">
        <f>IF(Tableau1[[#This Row],[Colonne1]]="",Tableau3[[#This Row],[Dates de Début 
Contrat]]+720,Tableau1[[#This Row],[Colonne1]]+720)</f>
        <v>44129</v>
      </c>
      <c r="V84" s="36"/>
      <c r="W84" s="36"/>
      <c r="X84" s="35"/>
      <c r="Y84" s="218"/>
    </row>
    <row r="85" spans="1:26" ht="11.25" customHeight="1" x14ac:dyDescent="0.25">
      <c r="A85" s="419" t="s">
        <v>105</v>
      </c>
      <c r="B85" s="95">
        <f>IF(Tableau1[[#This Row],[NBR]]&lt;&gt;"",Tableau1[[#This Row],[NBR]],"")</f>
        <v>1</v>
      </c>
      <c r="C85" s="95" t="str">
        <f>IF(Tableau1[[#This Row],[GJU]]&lt;&gt;"",Tableau1[[#This Row],[GJU]],"")</f>
        <v/>
      </c>
      <c r="D85" s="22" t="str">
        <f>IF(Tableau1[[#This Row],[WMA]]&lt;&gt;"",Tableau1[[#This Row],[WMA]],"")</f>
        <v/>
      </c>
      <c r="E85" s="96" t="str">
        <f>IF(Tableau1[[#This Row],[ACD]]&lt;&gt;"",Tableau1[[#This Row],[ACD]],"")</f>
        <v/>
      </c>
      <c r="F85" s="96" t="str">
        <f>IF(Tableau1[[#This Row],[KAB]]&lt;&gt;"",Tableau1[[#This Row],[KAB]],"")</f>
        <v/>
      </c>
      <c r="G85" s="80">
        <f>IF(Tableau1[[#This Row],[Affaires]]="","",Tableau1[[#This Row],[Affaires]])</f>
        <v>1811037</v>
      </c>
      <c r="H85" s="316">
        <v>43521</v>
      </c>
      <c r="I85" s="316">
        <v>43539</v>
      </c>
      <c r="J85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85" s="65">
        <v>11</v>
      </c>
      <c r="L85" s="4" t="str">
        <f>IF(Tableau1[[#This Row],[IGD initiale]]="","",Tableau1[[#This Row],[IGD initiale]])</f>
        <v/>
      </c>
      <c r="M85" s="65">
        <v>10</v>
      </c>
      <c r="N85" s="6" t="str">
        <f>IF(Tableau1[[#This Row],[Panier Repas]]="","",Tableau1[[#This Row],[Panier Repas]])</f>
        <v/>
      </c>
      <c r="O85" s="56"/>
      <c r="P85" s="48"/>
      <c r="Q85" s="48"/>
      <c r="R85" s="48"/>
      <c r="S85" s="48"/>
      <c r="T85" s="158">
        <f>IF(Tableau1[[#This Row],[Colonne1]]="",Tableau3[[#This Row],[Dates de Début 
Contrat]]+90,Tableau1[[#This Row],[Colonne1]]+90)</f>
        <v>43513</v>
      </c>
      <c r="U85" s="103">
        <f>IF(Tableau1[[#This Row],[Colonne1]]="",Tableau3[[#This Row],[Dates de Début 
Contrat]]+720,Tableau1[[#This Row],[Colonne1]]+720)</f>
        <v>44143</v>
      </c>
      <c r="V85" s="312">
        <v>43552</v>
      </c>
      <c r="W85" s="312">
        <v>43552</v>
      </c>
      <c r="X85" s="35"/>
      <c r="Y85" s="218"/>
    </row>
    <row r="86" spans="1:26" x14ac:dyDescent="0.25">
      <c r="A86" s="419" t="s">
        <v>150</v>
      </c>
      <c r="B86" s="95" t="str">
        <f>IF(Tableau1[[#This Row],[NBR]]&lt;&gt;"",Tableau1[[#This Row],[NBR]],"")</f>
        <v/>
      </c>
      <c r="C86" s="95">
        <f>IF(Tableau1[[#This Row],[GJU]]&lt;&gt;"",Tableau1[[#This Row],[GJU]],"")</f>
        <v>1</v>
      </c>
      <c r="D86" s="22" t="str">
        <f>IF(Tableau1[[#This Row],[WMA]]&lt;&gt;"",Tableau1[[#This Row],[WMA]],"")</f>
        <v/>
      </c>
      <c r="E86" s="96" t="str">
        <f>IF(Tableau1[[#This Row],[ACD]]&lt;&gt;"",Tableau1[[#This Row],[ACD]],"")</f>
        <v/>
      </c>
      <c r="F86" s="96" t="str">
        <f>IF(Tableau1[[#This Row],[KAB]]&lt;&gt;"",Tableau1[[#This Row],[KAB]],"")</f>
        <v/>
      </c>
      <c r="G86" s="80">
        <f>IF(Tableau1[[#This Row],[Affaires]]="","",Tableau1[[#This Row],[Affaires]])</f>
        <v>1812009</v>
      </c>
      <c r="H86" s="316">
        <v>43467</v>
      </c>
      <c r="I86" s="316" t="str">
        <f ca="1">IF(AND(TODAY()&gt;=Tableau3[[#This Row],[Dates de Fin
Contrat]],TODAY()&lt;=Tableau3[[#This Row],[Dates de Fin
Contrat]]+31),Tableau3[[#This Row],[Dates de Fin
Contrat]],"")</f>
        <v/>
      </c>
      <c r="J86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86" s="65">
        <v>21</v>
      </c>
      <c r="L86" s="4" t="str">
        <f>IF(Tableau1[[#This Row],[IGD initiale]]="","",Tableau1[[#This Row],[IGD initiale]])</f>
        <v/>
      </c>
      <c r="M86" s="65">
        <v>29</v>
      </c>
      <c r="N86" s="6" t="str">
        <f>IF(Tableau1[[#This Row],[Panier Repas]]="","",Tableau1[[#This Row],[Panier Repas]])</f>
        <v/>
      </c>
      <c r="O86" s="56"/>
      <c r="P86" s="48"/>
      <c r="Q86" s="48"/>
      <c r="R86" s="48"/>
      <c r="S86" s="48"/>
      <c r="T86" s="158">
        <f>IF(Tableau1[[#This Row],[Colonne1]]="",Tableau3[[#This Row],[Dates de Début 
Contrat]]+90,Tableau1[[#This Row],[Colonne1]]+90)</f>
        <v>43557</v>
      </c>
      <c r="U86" s="103">
        <f>IF(Tableau1[[#This Row],[Colonne1]]="",Tableau3[[#This Row],[Dates de Début 
Contrat]]+720,Tableau1[[#This Row],[Colonne1]]+720)</f>
        <v>44187</v>
      </c>
      <c r="V86" s="312">
        <v>43550</v>
      </c>
      <c r="W86" s="312">
        <v>43550</v>
      </c>
      <c r="X86" s="35"/>
      <c r="Y86" s="218"/>
    </row>
    <row r="87" spans="1:26" hidden="1" x14ac:dyDescent="0.25">
      <c r="A87" s="96" t="s">
        <v>70</v>
      </c>
      <c r="B87" s="95" t="str">
        <f>IF(Tableau1[[#This Row],[NBR]]&lt;&gt;"",Tableau1[[#This Row],[NBR]],"")</f>
        <v/>
      </c>
      <c r="C87" s="95" t="str">
        <f>IF(Tableau1[[#This Row],[GJU]]&lt;&gt;"",Tableau1[[#This Row],[GJU]],"")</f>
        <v/>
      </c>
      <c r="D87" s="22">
        <f>IF(Tableau1[[#This Row],[WMA]]&lt;&gt;"",Tableau1[[#This Row],[WMA]],"")</f>
        <v>1</v>
      </c>
      <c r="E87" s="96" t="str">
        <f>IF(Tableau1[[#This Row],[ACD]]&lt;&gt;"",Tableau1[[#This Row],[ACD]],"")</f>
        <v/>
      </c>
      <c r="F87" s="96" t="str">
        <f>IF(Tableau1[[#This Row],[KAB]]&lt;&gt;"",Tableau1[[#This Row],[KAB]],"")</f>
        <v/>
      </c>
      <c r="G87" s="80">
        <f>IF(Tableau1[[#This Row],[Affaires]]="","",Tableau1[[#This Row],[Affaires]])</f>
        <v>1803009</v>
      </c>
      <c r="H87" s="316" t="str">
        <f ca="1">IF(AND(TODAY()&gt;=Tableau3[[#This Row],[Dates de Début 
Contrat]],TODAY()&lt;Tableau3[[#This Row],[Dates de Début 
Contrat]]+31),Tableau3[[#This Row],[Dates de Début 
Contrat]],"")</f>
        <v/>
      </c>
      <c r="I87" s="316" t="str">
        <f ca="1">IF(AND(TODAY()&gt;=Tableau3[[#This Row],[Dates de Fin
Contrat]],TODAY()&lt;=Tableau3[[#This Row],[Dates de Fin
Contrat]]+31),Tableau3[[#This Row],[Dates de Fin
Contrat]],"")</f>
        <v/>
      </c>
      <c r="J87" s="78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87" s="66"/>
      <c r="L87" s="4" t="str">
        <f>IF(Tableau1[[#This Row],[IGD initiale]]="","",Tableau1[[#This Row],[IGD initiale]])</f>
        <v/>
      </c>
      <c r="M87" s="66"/>
      <c r="N87" s="9" t="str">
        <f>IF(Tableau1[[#This Row],[Panier Repas]]="","",Tableau1[[#This Row],[Panier Repas]])</f>
        <v/>
      </c>
      <c r="O87" s="57"/>
      <c r="P87" s="49"/>
      <c r="Q87" s="49"/>
      <c r="R87" s="49"/>
      <c r="S87" s="49"/>
      <c r="T87" s="158">
        <f>IF(Tableau1[[#This Row],[Colonne1]]="",Tableau3[[#This Row],[Dates de Début 
Contrat]]+90,Tableau1[[#This Row],[Colonne1]]+90)</f>
        <v>43261</v>
      </c>
      <c r="U87" s="103">
        <f>IF(Tableau1[[#This Row],[Colonne1]]="",Tableau3[[#This Row],[Dates de Début 
Contrat]]+720,Tableau1[[#This Row],[Colonne1]]+720)</f>
        <v>43891</v>
      </c>
      <c r="V87" s="36"/>
      <c r="W87" s="36"/>
      <c r="X87" s="35"/>
      <c r="Y87" s="218" t="s">
        <v>31</v>
      </c>
    </row>
    <row r="88" spans="1:26" ht="24.6" hidden="1" customHeight="1" x14ac:dyDescent="0.25">
      <c r="A88" s="96" t="s">
        <v>95</v>
      </c>
      <c r="B88" s="95" t="str">
        <f>IF(Tableau1[[#This Row],[NBR]]&lt;&gt;"",Tableau1[[#This Row],[NBR]],"")</f>
        <v/>
      </c>
      <c r="C88" s="95" t="str">
        <f>IF(Tableau1[[#This Row],[GJU]]&lt;&gt;"",Tableau1[[#This Row],[GJU]],"")</f>
        <v/>
      </c>
      <c r="D88" s="22">
        <f>IF(Tableau1[[#This Row],[WMA]]&lt;&gt;"",Tableau1[[#This Row],[WMA]],"")</f>
        <v>1</v>
      </c>
      <c r="E88" s="96" t="str">
        <f>IF(Tableau1[[#This Row],[ACD]]&lt;&gt;"",Tableau1[[#This Row],[ACD]],"")</f>
        <v/>
      </c>
      <c r="F88" s="96" t="str">
        <f>IF(Tableau1[[#This Row],[KAB]]&lt;&gt;"",Tableau1[[#This Row],[KAB]],"")</f>
        <v/>
      </c>
      <c r="G88" s="80">
        <f>IF(Tableau1[[#This Row],[Affaires]]="","",Tableau1[[#This Row],[Affaires]])</f>
        <v>1810030</v>
      </c>
      <c r="H88" s="316" t="str">
        <f ca="1">IF(AND(TODAY()&gt;=Tableau3[[#This Row],[Dates de Début 
Contrat]],TODAY()&lt;Tableau3[[#This Row],[Dates de Début 
Contrat]]+31),Tableau3[[#This Row],[Dates de Début 
Contrat]],"")</f>
        <v/>
      </c>
      <c r="I88" s="316" t="str">
        <f ca="1">IF(AND(TODAY()&gt;=Tableau3[[#This Row],[Dates de Fin
Contrat]],TODAY()&lt;=Tableau3[[#This Row],[Dates de Fin
Contrat]]+31),Tableau3[[#This Row],[Dates de Fin
Contrat]],"")</f>
        <v/>
      </c>
      <c r="J88" s="78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88" s="66"/>
      <c r="L88" s="4" t="str">
        <f>IF(Tableau1[[#This Row],[IGD initiale]]="","",Tableau1[[#This Row],[IGD initiale]])</f>
        <v/>
      </c>
      <c r="M88" s="66"/>
      <c r="N88" s="9" t="str">
        <f>IF(Tableau1[[#This Row],[Panier Repas]]="","",Tableau1[[#This Row],[Panier Repas]])</f>
        <v/>
      </c>
      <c r="O88" s="57"/>
      <c r="P88" s="49"/>
      <c r="Q88" s="49"/>
      <c r="R88" s="49"/>
      <c r="S88" s="49"/>
      <c r="T88" s="158">
        <f>IF(Tableau1[[#This Row],[Colonne1]]="",Tableau3[[#This Row],[Dates de Début 
Contrat]]+90,Tableau1[[#This Row],[Colonne1]]+90)</f>
        <v>43520</v>
      </c>
      <c r="U88" s="103">
        <f>IF(Tableau1[[#This Row],[Colonne1]]="",Tableau3[[#This Row],[Dates de Début 
Contrat]]+720,Tableau1[[#This Row],[Colonne1]]+720)</f>
        <v>44150</v>
      </c>
      <c r="V88" s="36"/>
      <c r="W88" s="36"/>
      <c r="X88" s="35"/>
      <c r="Y88" s="218"/>
    </row>
    <row r="89" spans="1:26" x14ac:dyDescent="0.25">
      <c r="A89" s="419" t="s">
        <v>97</v>
      </c>
      <c r="B89" s="95" t="str">
        <f>IF(Tableau1[[#This Row],[NBR]]&lt;&gt;"",Tableau1[[#This Row],[NBR]],"")</f>
        <v/>
      </c>
      <c r="C89" s="95">
        <f>IF(Tableau1[[#This Row],[GJU]]&lt;&gt;"",Tableau1[[#This Row],[GJU]],"")</f>
        <v>1</v>
      </c>
      <c r="D89" s="22" t="str">
        <f>IF(Tableau1[[#This Row],[WMA]]&lt;&gt;"",Tableau1[[#This Row],[WMA]],"")</f>
        <v/>
      </c>
      <c r="E89" s="96" t="str">
        <f>IF(Tableau1[[#This Row],[ACD]]&lt;&gt;"",Tableau1[[#This Row],[ACD]],"")</f>
        <v/>
      </c>
      <c r="F89" s="96" t="str">
        <f>IF(Tableau1[[#This Row],[KAB]]&lt;&gt;"",Tableau1[[#This Row],[KAB]],"")</f>
        <v/>
      </c>
      <c r="G89" s="80">
        <f>IF(Tableau1[[#This Row],[Affaires]]="","",Tableau1[[#This Row],[Affaires]])</f>
        <v>1810029</v>
      </c>
      <c r="H89" s="316">
        <v>43375</v>
      </c>
      <c r="I89" s="316" t="str">
        <f ca="1">IF(AND(TODAY()&gt;=Tableau3[[#This Row],[Dates de Fin
Contrat]],TODAY()&lt;=Tableau3[[#This Row],[Dates de Fin
Contrat]]+31),Tableau3[[#This Row],[Dates de Fin
Contrat]],"")</f>
        <v/>
      </c>
      <c r="J89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89" s="65">
        <v>21</v>
      </c>
      <c r="L89" s="420" t="str">
        <f>IF(Tableau1[[#This Row],[IGD initiale]]="","",Tableau1[[#This Row],[IGD initiale]])</f>
        <v/>
      </c>
      <c r="M89" s="65">
        <v>29</v>
      </c>
      <c r="N89" s="6" t="str">
        <f>IF(Tableau1[[#This Row],[Panier Repas]]="","",Tableau1[[#This Row],[Panier Repas]])</f>
        <v/>
      </c>
      <c r="O89" s="56"/>
      <c r="P89" s="48"/>
      <c r="Q89" s="48"/>
      <c r="R89" s="48"/>
      <c r="S89" s="48"/>
      <c r="T89" s="158">
        <f>IF(Tableau1[[#This Row],[Colonne1]]="",Tableau3[[#This Row],[Dates de Début 
Contrat]]+90,Tableau1[[#This Row],[Colonne1]]+90)</f>
        <v>43465</v>
      </c>
      <c r="U89" s="103">
        <f>IF(Tableau1[[#This Row],[Colonne1]]="",Tableau3[[#This Row],[Dates de Début 
Contrat]]+720,Tableau1[[#This Row],[Colonne1]]+720)</f>
        <v>44095</v>
      </c>
      <c r="V89" s="36" t="s">
        <v>281</v>
      </c>
      <c r="W89" s="312">
        <v>43551</v>
      </c>
      <c r="X89" s="35"/>
      <c r="Y89" s="218"/>
    </row>
    <row r="90" spans="1:26" x14ac:dyDescent="0.25">
      <c r="A90" s="419" t="s">
        <v>21</v>
      </c>
      <c r="B90" s="95" t="str">
        <f>IF(Tableau1[[#This Row],[NBR]]&lt;&gt;"",Tableau1[[#This Row],[NBR]],"")</f>
        <v/>
      </c>
      <c r="C90" s="95" t="str">
        <f>IF(Tableau1[[#This Row],[GJU]]&lt;&gt;"",Tableau1[[#This Row],[GJU]],"")</f>
        <v/>
      </c>
      <c r="D90" s="22">
        <f>IF(Tableau1[[#This Row],[WMA]]&lt;&gt;"",Tableau1[[#This Row],[WMA]],"")</f>
        <v>1</v>
      </c>
      <c r="E90" s="96" t="str">
        <f>IF(Tableau1[[#This Row],[ACD]]&lt;&gt;"",Tableau1[[#This Row],[ACD]],"")</f>
        <v/>
      </c>
      <c r="F90" s="96" t="str">
        <f>IF(Tableau1[[#This Row],[KAB]]&lt;&gt;"",Tableau1[[#This Row],[KAB]],"")</f>
        <v/>
      </c>
      <c r="G90" s="80">
        <f>IF(Tableau1[[#This Row],[Affaires]]="","",Tableau1[[#This Row],[Affaires]])</f>
        <v>1411042</v>
      </c>
      <c r="H90" s="316">
        <v>39881</v>
      </c>
      <c r="I90" s="316" t="str">
        <f ca="1">IF(AND(TODAY()&gt;=Tableau3[[#This Row],[Dates de Fin
Contrat]],TODAY()&lt;=Tableau3[[#This Row],[Dates de Fin
Contrat]]+31),Tableau3[[#This Row],[Dates de Fin
Contrat]],"")</f>
        <v/>
      </c>
      <c r="J90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90" s="65">
        <v>18</v>
      </c>
      <c r="L90" s="420" t="str">
        <f>IF(Tableau1[[#This Row],[IGD initiale]]="","",Tableau1[[#This Row],[IGD initiale]])</f>
        <v/>
      </c>
      <c r="M90" s="65">
        <v>26</v>
      </c>
      <c r="N90" s="6" t="str">
        <f>IF(Tableau1[[#This Row],[Panier Repas]]="","",Tableau1[[#This Row],[Panier Repas]])</f>
        <v/>
      </c>
      <c r="O90" s="56"/>
      <c r="P90" s="48"/>
      <c r="Q90" s="48"/>
      <c r="R90" s="48"/>
      <c r="S90" s="48"/>
      <c r="T90" s="158">
        <f>IF(Tableau1[[#This Row],[Colonne1]]="",Tableau3[[#This Row],[Dates de Début 
Contrat]]+90,Tableau1[[#This Row],[Colonne1]]+90)</f>
        <v>42778</v>
      </c>
      <c r="U90" s="103">
        <f>IF(Tableau1[[#This Row],[Colonne1]]="",Tableau3[[#This Row],[Dates de Début 
Contrat]]+720,Tableau1[[#This Row],[Colonne1]]+720)</f>
        <v>43408</v>
      </c>
      <c r="V90" s="309">
        <v>43551</v>
      </c>
      <c r="W90" s="309">
        <v>43551</v>
      </c>
      <c r="X90" s="33"/>
      <c r="Y90" s="216" t="s">
        <v>31</v>
      </c>
    </row>
    <row r="91" spans="1:26" hidden="1" x14ac:dyDescent="0.25">
      <c r="A91" s="96" t="s">
        <v>50</v>
      </c>
      <c r="B91" s="95">
        <f>IF(Tableau1[[#This Row],[NBR]]&lt;&gt;"",Tableau1[[#This Row],[NBR]],"")</f>
        <v>1</v>
      </c>
      <c r="C91" s="95" t="str">
        <f>IF(Tableau1[[#This Row],[GJU]]&lt;&gt;"",Tableau1[[#This Row],[GJU]],"")</f>
        <v/>
      </c>
      <c r="D91" s="22" t="str">
        <f>IF(Tableau1[[#This Row],[WMA]]&lt;&gt;"",Tableau1[[#This Row],[WMA]],"")</f>
        <v/>
      </c>
      <c r="E91" s="96" t="str">
        <f>IF(Tableau1[[#This Row],[ACD]]&lt;&gt;"",Tableau1[[#This Row],[ACD]],"")</f>
        <v/>
      </c>
      <c r="F91" s="96" t="str">
        <f>IF(Tableau1[[#This Row],[KAB]]&lt;&gt;"",Tableau1[[#This Row],[KAB]],"")</f>
        <v/>
      </c>
      <c r="G91" s="80" t="str">
        <f>IF(Tableau1[[#This Row],[Affaires]]="","",Tableau1[[#This Row],[Affaires]])</f>
        <v/>
      </c>
      <c r="H91" s="316" t="str">
        <f ca="1">IF(AND(TODAY()&gt;=Tableau3[[#This Row],[Dates de Début 
Contrat]],TODAY()&lt;Tableau3[[#This Row],[Dates de Début 
Contrat]]+31),Tableau3[[#This Row],[Dates de Début 
Contrat]],"")</f>
        <v/>
      </c>
      <c r="I91" s="316">
        <v>43524</v>
      </c>
      <c r="J91" s="11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91" s="65"/>
      <c r="L91" s="4" t="str">
        <f>IF(Tableau1[[#This Row],[IGD initiale]]="","",Tableau1[[#This Row],[IGD initiale]])</f>
        <v/>
      </c>
      <c r="M91" s="65"/>
      <c r="N91" s="6" t="str">
        <f>IF(Tableau1[[#This Row],[Panier Repas]]="","",Tableau1[[#This Row],[Panier Repas]])</f>
        <v/>
      </c>
      <c r="O91" s="56"/>
      <c r="P91" s="48"/>
      <c r="Q91" s="48"/>
      <c r="R91" s="48"/>
      <c r="S91" s="48"/>
      <c r="T91" s="158">
        <f>IF(Tableau1[[#This Row],[Colonne1]]="",Tableau3[[#This Row],[Dates de Début 
Contrat]]+90,Tableau1[[#This Row],[Colonne1]]+90)</f>
        <v>42995</v>
      </c>
      <c r="U91" s="103">
        <f>IF(Tableau1[[#This Row],[Colonne1]]="",Tableau3[[#This Row],[Dates de Début 
Contrat]]+720,Tableau1[[#This Row],[Colonne1]]+720)</f>
        <v>43625</v>
      </c>
      <c r="V91" s="36"/>
      <c r="W91" s="36"/>
      <c r="X91" s="35"/>
      <c r="Y91" s="218"/>
    </row>
    <row r="92" spans="1:26" x14ac:dyDescent="0.25">
      <c r="A92" s="419" t="s">
        <v>230</v>
      </c>
      <c r="B92" s="95" t="str">
        <f>IF(Tableau1[[#This Row],[NBR]]&lt;&gt;"",Tableau1[[#This Row],[NBR]],"")</f>
        <v/>
      </c>
      <c r="C92" s="95">
        <f>IF(Tableau1[[#This Row],[GJU]]&lt;&gt;"",Tableau1[[#This Row],[GJU]],"")</f>
        <v>1</v>
      </c>
      <c r="D92" s="22" t="str">
        <f>IF(Tableau1[[#This Row],[WMA]]&lt;&gt;"",Tableau1[[#This Row],[WMA]],"")</f>
        <v/>
      </c>
      <c r="E92" s="96" t="str">
        <f>IF(Tableau1[[#This Row],[ACD]]&lt;&gt;"",Tableau1[[#This Row],[ACD]],"")</f>
        <v/>
      </c>
      <c r="F92" s="96" t="str">
        <f>IF(Tableau1[[#This Row],[KAB]]&lt;&gt;"",Tableau1[[#This Row],[KAB]],"")</f>
        <v/>
      </c>
      <c r="G92" s="80">
        <f>IF(Tableau1[[#This Row],[Affaires]]="","",Tableau1[[#This Row],[Affaires]])</f>
        <v>1902029</v>
      </c>
      <c r="H92" s="316" t="str">
        <f ca="1">IF(AND(TODAY()&gt;=Tableau3[[#This Row],[Dates de Début 
Contrat]],TODAY()&lt;Tableau3[[#This Row],[Dates de Début 
Contrat]]+31),Tableau3[[#This Row],[Dates de Début 
Contrat]],"")</f>
        <v/>
      </c>
      <c r="I92" s="316" t="str">
        <f ca="1">IF(AND(TODAY()&gt;=Tableau3[[#This Row],[Dates de Fin
Contrat]],TODAY()&lt;=Tableau3[[#This Row],[Dates de Fin
Contrat]]+31),Tableau3[[#This Row],[Dates de Fin
Contrat]],"")</f>
        <v/>
      </c>
      <c r="J92" s="11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92" s="65">
        <v>20</v>
      </c>
      <c r="L92" s="4" t="str">
        <f>IF(Tableau1[[#This Row],[IGD initiale]]="","",Tableau1[[#This Row],[IGD initiale]])</f>
        <v/>
      </c>
      <c r="M92" s="65">
        <v>28</v>
      </c>
      <c r="N92" s="6" t="str">
        <f>IF(Tableau1[[#This Row],[Panier Repas]]="","",Tableau1[[#This Row],[Panier Repas]])</f>
        <v/>
      </c>
      <c r="O92" s="56"/>
      <c r="P92" s="48"/>
      <c r="Q92" s="48"/>
      <c r="R92" s="48"/>
      <c r="S92" s="48"/>
      <c r="T92" s="158">
        <f>IF(Tableau1[[#This Row],[Colonne1]]="",Tableau3[[#This Row],[Dates de Début 
Contrat]]+90,Tableau1[[#This Row],[Colonne1]]+90)</f>
        <v>43618</v>
      </c>
      <c r="U92" s="103">
        <f>IF(Tableau1[[#This Row],[Colonne1]]="",Tableau3[[#This Row],[Dates de Début 
Contrat]]+720,Tableau1[[#This Row],[Colonne1]]+720)</f>
        <v>44248</v>
      </c>
      <c r="V92" s="312">
        <v>43550</v>
      </c>
      <c r="W92" s="36" t="s">
        <v>277</v>
      </c>
      <c r="X92" s="35"/>
      <c r="Y92" s="218"/>
    </row>
    <row r="93" spans="1:26" x14ac:dyDescent="0.25">
      <c r="A93" s="189" t="s">
        <v>252</v>
      </c>
      <c r="B93" s="95" t="str">
        <f>IF(Tableau1[[#This Row],[NBR]]&lt;&gt;"",Tableau1[[#This Row],[NBR]],"")</f>
        <v/>
      </c>
      <c r="C93" s="95" t="str">
        <f>IF(Tableau1[[#This Row],[GJU]]&lt;&gt;"",Tableau1[[#This Row],[GJU]],"")</f>
        <v/>
      </c>
      <c r="D93" s="22" t="str">
        <f>IF(Tableau1[[#This Row],[WMA]]&lt;&gt;"",Tableau1[[#This Row],[WMA]],"")</f>
        <v/>
      </c>
      <c r="E93" s="96" t="str">
        <f>IF(Tableau1[[#This Row],[ACD]]&lt;&gt;"",Tableau1[[#This Row],[ACD]],"")</f>
        <v/>
      </c>
      <c r="F93" s="96">
        <f>IF(Tableau1[[#This Row],[KAB]]&lt;&gt;"",Tableau1[[#This Row],[KAB]],"")</f>
        <v>1</v>
      </c>
      <c r="G93" s="80">
        <f>IF(Tableau1[[#This Row],[Affaires]]="","",Tableau1[[#This Row],[Affaires]])</f>
        <v>1902050</v>
      </c>
      <c r="H93" s="314">
        <v>43536</v>
      </c>
      <c r="I93" s="328" t="str">
        <f ca="1">IF(AND(TODAY()&gt;=Tableau3[[#This Row],[Dates de Fin
Contrat]],TODAY()&lt;=Tableau3[[#This Row],[Dates de Fin
Contrat]]+31),Tableau3[[#This Row],[Dates de Fin
Contrat]],"")</f>
        <v/>
      </c>
      <c r="J93" s="323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93" s="65"/>
      <c r="L93" s="4" t="str">
        <f>IF(Tableau1[[#This Row],[IGD initiale]]="","",Tableau1[[#This Row],[IGD initiale]])</f>
        <v/>
      </c>
      <c r="M93" s="65"/>
      <c r="N93" s="6">
        <v>18.8</v>
      </c>
      <c r="O93" s="56"/>
      <c r="P93" s="48"/>
      <c r="Q93" s="48"/>
      <c r="R93" s="48"/>
      <c r="S93" s="48"/>
      <c r="T93" s="158">
        <f>IF(Tableau1[[#This Row],[Colonne1]]="",Tableau3[[#This Row],[Dates de Début 
Contrat]]+90,Tableau1[[#This Row],[Colonne1]]+90)</f>
        <v>43626</v>
      </c>
      <c r="U93" s="103">
        <f>IF(Tableau1[[#This Row],[Colonne1]]="",Tableau3[[#This Row],[Dates de Début 
Contrat]]+720,Tableau1[[#This Row],[Colonne1]]+720)</f>
        <v>44256</v>
      </c>
      <c r="V93" s="36"/>
      <c r="W93" s="36"/>
      <c r="X93" s="35"/>
      <c r="Y93" s="218"/>
    </row>
    <row r="94" spans="1:26" x14ac:dyDescent="0.25">
      <c r="A94" s="419" t="s">
        <v>63</v>
      </c>
      <c r="B94" s="95" t="str">
        <f>IF(Tableau1[[#This Row],[NBR]]&lt;&gt;"",Tableau1[[#This Row],[NBR]],"")</f>
        <v/>
      </c>
      <c r="C94" s="95" t="str">
        <f>IF(Tableau1[[#This Row],[GJU]]&lt;&gt;"",Tableau1[[#This Row],[GJU]],"")</f>
        <v/>
      </c>
      <c r="D94" s="22">
        <f>IF(Tableau1[[#This Row],[WMA]]&lt;&gt;"",Tableau1[[#This Row],[WMA]],"")</f>
        <v>1</v>
      </c>
      <c r="E94" s="96" t="str">
        <f>IF(Tableau1[[#This Row],[ACD]]&lt;&gt;"",Tableau1[[#This Row],[ACD]],"")</f>
        <v/>
      </c>
      <c r="F94" s="96" t="str">
        <f>IF(Tableau1[[#This Row],[KAB]]&lt;&gt;"",Tableau1[[#This Row],[KAB]],"")</f>
        <v/>
      </c>
      <c r="G94" s="80">
        <f>IF(Tableau1[[#This Row],[Affaires]]="","",Tableau1[[#This Row],[Affaires]])</f>
        <v>1712027</v>
      </c>
      <c r="H94" s="316">
        <v>43116</v>
      </c>
      <c r="I94" s="316">
        <v>43646</v>
      </c>
      <c r="J94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94" s="65">
        <v>21</v>
      </c>
      <c r="L94" s="420" t="str">
        <f>IF(Tableau1[[#This Row],[IGD initiale]]="","",Tableau1[[#This Row],[IGD initiale]])</f>
        <v/>
      </c>
      <c r="M94" s="65">
        <v>31</v>
      </c>
      <c r="N94" s="6" t="str">
        <f>IF(Tableau1[[#This Row],[Panier Repas]]="","",Tableau1[[#This Row],[Panier Repas]])</f>
        <v/>
      </c>
      <c r="O94" s="56"/>
      <c r="P94" s="48"/>
      <c r="Q94" s="48"/>
      <c r="R94" s="48"/>
      <c r="S94" s="48"/>
      <c r="T94" s="158">
        <f>IF(Tableau1[[#This Row],[Colonne1]]="",Tableau3[[#This Row],[Dates de Début 
Contrat]]+90,Tableau1[[#This Row],[Colonne1]]+90)</f>
        <v>43206</v>
      </c>
      <c r="U94" s="103">
        <f>IF(Tableau1[[#This Row],[Colonne1]]="",Tableau3[[#This Row],[Dates de Début 
Contrat]]+720,Tableau1[[#This Row],[Colonne1]]+720)</f>
        <v>43836</v>
      </c>
      <c r="V94" s="309">
        <v>43551</v>
      </c>
      <c r="W94" s="309">
        <v>43551</v>
      </c>
      <c r="X94" s="33"/>
      <c r="Y94" s="216" t="s">
        <v>31</v>
      </c>
    </row>
    <row r="95" spans="1:26" x14ac:dyDescent="0.25">
      <c r="A95" s="419" t="s">
        <v>52</v>
      </c>
      <c r="B95" s="95" t="str">
        <f>IF(Tableau1[[#This Row],[NBR]]&lt;&gt;"",Tableau1[[#This Row],[NBR]],"")</f>
        <v/>
      </c>
      <c r="C95" s="95">
        <f>IF(Tableau1[[#This Row],[GJU]]&lt;&gt;"",Tableau1[[#This Row],[GJU]],"")</f>
        <v>1</v>
      </c>
      <c r="D95" s="22" t="str">
        <f>IF(Tableau1[[#This Row],[WMA]]&lt;&gt;"",Tableau1[[#This Row],[WMA]],"")</f>
        <v/>
      </c>
      <c r="E95" s="96" t="str">
        <f>IF(Tableau1[[#This Row],[ACD]]&lt;&gt;"",Tableau1[[#This Row],[ACD]],"")</f>
        <v/>
      </c>
      <c r="F95" s="96" t="str">
        <f>IF(Tableau1[[#This Row],[KAB]]&lt;&gt;"",Tableau1[[#This Row],[KAB]],"")</f>
        <v/>
      </c>
      <c r="G95" s="80">
        <f>IF(Tableau1[[#This Row],[Affaires]]="","",Tableau1[[#This Row],[Affaires]])</f>
        <v>1612003</v>
      </c>
      <c r="H95" s="316">
        <v>42739</v>
      </c>
      <c r="I95" s="316" t="str">
        <f ca="1">IF(AND(TODAY()&gt;=Tableau3[[#This Row],[Dates de Fin
Contrat]],TODAY()&lt;=Tableau3[[#This Row],[Dates de Fin
Contrat]]+31),Tableau3[[#This Row],[Dates de Fin
Contrat]],"")</f>
        <v/>
      </c>
      <c r="J95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95" s="65">
        <v>21</v>
      </c>
      <c r="L95" s="420" t="str">
        <f>IF(Tableau1[[#This Row],[IGD initiale]]="","",Tableau1[[#This Row],[IGD initiale]])</f>
        <v/>
      </c>
      <c r="M95" s="65">
        <v>31</v>
      </c>
      <c r="N95" s="6" t="str">
        <f>IF(Tableau1[[#This Row],[Panier Repas]]="","",Tableau1[[#This Row],[Panier Repas]])</f>
        <v/>
      </c>
      <c r="O95" s="57"/>
      <c r="P95" s="49"/>
      <c r="Q95" s="49"/>
      <c r="R95" s="49"/>
      <c r="S95" s="49"/>
      <c r="T95" s="158">
        <f>IF(Tableau1[[#This Row],[Colonne1]]="",Tableau3[[#This Row],[Dates de Début 
Contrat]]+90,Tableau1[[#This Row],[Colonne1]]+90)</f>
        <v>42829</v>
      </c>
      <c r="U95" s="103">
        <f>IF(Tableau1[[#This Row],[Colonne1]]="",Tableau3[[#This Row],[Dates de Début 
Contrat]]+720,Tableau1[[#This Row],[Colonne1]]+720)</f>
        <v>43459</v>
      </c>
      <c r="V95" s="312">
        <v>43553</v>
      </c>
      <c r="W95" s="312">
        <v>43553</v>
      </c>
      <c r="X95" s="35"/>
      <c r="Y95" s="218" t="s">
        <v>31</v>
      </c>
    </row>
    <row r="96" spans="1:26" x14ac:dyDescent="0.25">
      <c r="A96" s="419" t="s">
        <v>165</v>
      </c>
      <c r="B96" s="95" t="str">
        <f>IF(Tableau1[[#This Row],[NBR]]&lt;&gt;"",Tableau1[[#This Row],[NBR]],"")</f>
        <v/>
      </c>
      <c r="C96" s="95" t="str">
        <f>IF(Tableau1[[#This Row],[GJU]]&lt;&gt;"",Tableau1[[#This Row],[GJU]],"")</f>
        <v/>
      </c>
      <c r="D96" s="22" t="str">
        <f>IF(Tableau1[[#This Row],[WMA]]&lt;&gt;"",Tableau1[[#This Row],[WMA]],"")</f>
        <v/>
      </c>
      <c r="E96" s="96" t="str">
        <f>IF(Tableau1[[#This Row],[ACD]]&lt;&gt;"",Tableau1[[#This Row],[ACD]],"")</f>
        <v/>
      </c>
      <c r="F96" s="96">
        <f>IF(Tableau1[[#This Row],[KAB]]&lt;&gt;"",Tableau1[[#This Row],[KAB]],"")</f>
        <v>1</v>
      </c>
      <c r="G96" s="80">
        <f>IF(Tableau1[[#This Row],[Affaires]]="","",Tableau1[[#This Row],[Affaires]])</f>
        <v>1811076</v>
      </c>
      <c r="H96" s="316">
        <v>43473</v>
      </c>
      <c r="I96" s="316" t="str">
        <f ca="1">IF(AND(TODAY()&gt;=Tableau3[[#This Row],[Dates de Fin
Contrat]],TODAY()&lt;=Tableau3[[#This Row],[Dates de Fin
Contrat]]+31),Tableau3[[#This Row],[Dates de Fin
Contrat]],"")</f>
        <v/>
      </c>
      <c r="J96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96" s="65">
        <v>21</v>
      </c>
      <c r="L96" s="4" t="str">
        <f>IF(Tableau1[[#This Row],[IGD initiale]]="","",Tableau1[[#This Row],[IGD initiale]])</f>
        <v/>
      </c>
      <c r="M96" s="65">
        <v>31</v>
      </c>
      <c r="N96" s="6" t="str">
        <f>IF(Tableau1[[#This Row],[Panier Repas]]="","",Tableau1[[#This Row],[Panier Repas]])</f>
        <v/>
      </c>
      <c r="O96" s="56"/>
      <c r="P96" s="48"/>
      <c r="Q96" s="48"/>
      <c r="R96" s="48"/>
      <c r="S96" s="48"/>
      <c r="T96" s="158">
        <f>IF(Tableau1[[#This Row],[Colonne1]]="",Tableau3[[#This Row],[Dates de Début 
Contrat]]+90,Tableau1[[#This Row],[Colonne1]]+90)</f>
        <v>43563</v>
      </c>
      <c r="U96" s="103">
        <f>IF(Tableau1[[#This Row],[Colonne1]]="",Tableau3[[#This Row],[Dates de Début 
Contrat]]+720,Tableau1[[#This Row],[Colonne1]]+720)</f>
        <v>44193</v>
      </c>
      <c r="V96" s="312">
        <v>43546</v>
      </c>
      <c r="W96" s="36" t="s">
        <v>274</v>
      </c>
      <c r="X96" s="33"/>
      <c r="Y96" s="216"/>
    </row>
    <row r="97" spans="1:25" x14ac:dyDescent="0.25">
      <c r="A97" s="96" t="s">
        <v>23</v>
      </c>
      <c r="B97" s="95" t="str">
        <f>IF(Tableau1[[#This Row],[NBR]]&lt;&gt;"",Tableau1[[#This Row],[NBR]],"")</f>
        <v/>
      </c>
      <c r="C97" s="95">
        <f>IF(Tableau1[[#This Row],[GJU]]&lt;&gt;"",Tableau1[[#This Row],[GJU]],"")</f>
        <v>1</v>
      </c>
      <c r="D97" s="22" t="str">
        <f>IF(Tableau1[[#This Row],[WMA]]&lt;&gt;"",Tableau1[[#This Row],[WMA]],"")</f>
        <v/>
      </c>
      <c r="E97" s="96" t="str">
        <f>IF(Tableau1[[#This Row],[ACD]]&lt;&gt;"",Tableau1[[#This Row],[ACD]],"")</f>
        <v/>
      </c>
      <c r="F97" s="96" t="str">
        <f>IF(Tableau1[[#This Row],[KAB]]&lt;&gt;"",Tableau1[[#This Row],[KAB]],"")</f>
        <v/>
      </c>
      <c r="G97" s="80">
        <f>IF(Tableau1[[#This Row],[Affaires]]="","",Tableau1[[#This Row],[Affaires]])</f>
        <v>1708045</v>
      </c>
      <c r="H97" s="316">
        <v>42975</v>
      </c>
      <c r="I97" s="316">
        <v>43508</v>
      </c>
      <c r="J97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97" s="65"/>
      <c r="L97" s="4" t="str">
        <f>IF(Tableau1[[#This Row],[IGD initiale]]="","",Tableau1[[#This Row],[IGD initiale]])</f>
        <v/>
      </c>
      <c r="M97" s="65"/>
      <c r="N97" s="6" t="str">
        <f>IF(Tableau1[[#This Row],[Panier Repas]]="","",Tableau1[[#This Row],[Panier Repas]])</f>
        <v/>
      </c>
      <c r="O97" s="57"/>
      <c r="P97" s="49"/>
      <c r="Q97" s="49"/>
      <c r="R97" s="49"/>
      <c r="S97" s="49"/>
      <c r="T97" s="158">
        <f>IF(Tableau1[[#This Row],[Colonne1]]="",Tableau3[[#This Row],[Dates de Début 
Contrat]]+90,Tableau1[[#This Row],[Colonne1]]+90)</f>
        <v>43065</v>
      </c>
      <c r="U97" s="103">
        <f>IF(Tableau1[[#This Row],[Colonne1]]="",Tableau3[[#This Row],[Dates de Début 
Contrat]]+720,Tableau1[[#This Row],[Colonne1]]+720)</f>
        <v>43695</v>
      </c>
      <c r="V97" s="312"/>
      <c r="W97" s="312"/>
      <c r="X97" s="35"/>
      <c r="Y97" s="218" t="s">
        <v>31</v>
      </c>
    </row>
    <row r="98" spans="1:25" ht="17.25" customHeight="1" x14ac:dyDescent="0.25">
      <c r="A98" s="419" t="s">
        <v>92</v>
      </c>
      <c r="B98" s="95" t="str">
        <f>IF(Tableau1[[#This Row],[NBR]]&lt;&gt;"",Tableau1[[#This Row],[NBR]],"")</f>
        <v/>
      </c>
      <c r="C98" s="95" t="str">
        <f>IF(Tableau1[[#This Row],[GJU]]&lt;&gt;"",Tableau1[[#This Row],[GJU]],"")</f>
        <v/>
      </c>
      <c r="D98" s="22" t="str">
        <f>IF(Tableau1[[#This Row],[WMA]]&lt;&gt;"",Tableau1[[#This Row],[WMA]],"")</f>
        <v/>
      </c>
      <c r="E98" s="96" t="str">
        <f>IF(Tableau1[[#This Row],[ACD]]&lt;&gt;"",Tableau1[[#This Row],[ACD]],"")</f>
        <v/>
      </c>
      <c r="F98" s="96">
        <f>IF(Tableau1[[#This Row],[KAB]]&lt;&gt;"",Tableau1[[#This Row],[KAB]],"")</f>
        <v>1</v>
      </c>
      <c r="G98" s="80">
        <f>IF(Tableau1[[#This Row],[Affaires]]="","",Tableau1[[#This Row],[Affaires]])</f>
        <v>1808001</v>
      </c>
      <c r="H98" s="316">
        <v>43318</v>
      </c>
      <c r="I98" s="316" t="str">
        <f ca="1">IF(AND(TODAY()&gt;=Tableau3[[#This Row],[Dates de Fin
Contrat]],TODAY()&lt;=Tableau3[[#This Row],[Dates de Fin
Contrat]]+31),Tableau3[[#This Row],[Dates de Fin
Contrat]],"")</f>
        <v/>
      </c>
      <c r="J98" s="11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98" s="65">
        <v>20</v>
      </c>
      <c r="L98" s="4" t="str">
        <f>IF(Tableau1[[#This Row],[IGD initiale]]="","",Tableau1[[#This Row],[IGD initiale]])</f>
        <v/>
      </c>
      <c r="M98" s="65"/>
      <c r="N98" s="6" t="str">
        <f>IF(Tableau1[[#This Row],[Panier Repas]]="","",Tableau1[[#This Row],[Panier Repas]])</f>
        <v/>
      </c>
      <c r="O98" s="57"/>
      <c r="P98" s="49"/>
      <c r="Q98" s="49"/>
      <c r="R98" s="49"/>
      <c r="S98" s="49"/>
      <c r="T98" s="158">
        <f>IF(Tableau1[[#This Row],[Colonne1]]="",Tableau3[[#This Row],[Dates de Début 
Contrat]]+90,Tableau1[[#This Row],[Colonne1]]+90)</f>
        <v>43408</v>
      </c>
      <c r="U98" s="103">
        <f>IF(Tableau1[[#This Row],[Colonne1]]="",Tableau3[[#This Row],[Dates de Début 
Contrat]]+720,Tableau1[[#This Row],[Colonne1]]+720)</f>
        <v>44038</v>
      </c>
      <c r="V98" s="312">
        <v>43550</v>
      </c>
      <c r="W98" s="312" t="s">
        <v>280</v>
      </c>
      <c r="X98" s="35"/>
      <c r="Y98" s="218"/>
    </row>
    <row r="99" spans="1:25" ht="19.149999999999999" customHeight="1" x14ac:dyDescent="0.25">
      <c r="A99" s="419" t="s">
        <v>41</v>
      </c>
      <c r="B99" s="95" t="str">
        <f>IF(Tableau1[[#This Row],[NBR]]&lt;&gt;"",Tableau1[[#This Row],[NBR]],"")</f>
        <v/>
      </c>
      <c r="C99" s="95">
        <f>IF(Tableau1[[#This Row],[GJU]]&lt;&gt;"",Tableau1[[#This Row],[GJU]],"")</f>
        <v>1</v>
      </c>
      <c r="D99" s="22" t="str">
        <f>IF(Tableau1[[#This Row],[WMA]]&lt;&gt;"",Tableau1[[#This Row],[WMA]],"")</f>
        <v/>
      </c>
      <c r="E99" s="96" t="str">
        <f>IF(Tableau1[[#This Row],[ACD]]&lt;&gt;"",Tableau1[[#This Row],[ACD]],"")</f>
        <v/>
      </c>
      <c r="F99" s="96" t="str">
        <f>IF(Tableau1[[#This Row],[KAB]]&lt;&gt;"",Tableau1[[#This Row],[KAB]],"")</f>
        <v/>
      </c>
      <c r="G99" s="80">
        <f>IF(Tableau1[[#This Row],[Affaires]]="","",Tableau1[[#This Row],[Affaires]])</f>
        <v>1612006</v>
      </c>
      <c r="H99" s="316">
        <v>42716</v>
      </c>
      <c r="I99" s="316" t="str">
        <f ca="1">IF(AND(TODAY()&gt;=Tableau3[[#This Row],[Dates de Fin
Contrat]],TODAY()&lt;=Tableau3[[#This Row],[Dates de Fin
Contrat]]+31),Tableau3[[#This Row],[Dates de Fin
Contrat]],"")</f>
        <v/>
      </c>
      <c r="J99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99" s="65">
        <v>21</v>
      </c>
      <c r="L99" s="420" t="str">
        <f>IF(Tableau1[[#This Row],[IGD initiale]]="","",Tableau1[[#This Row],[IGD initiale]])</f>
        <v/>
      </c>
      <c r="M99" s="65">
        <v>29</v>
      </c>
      <c r="N99" s="6" t="str">
        <f>IF(Tableau1[[#This Row],[Panier Repas]]="","",Tableau1[[#This Row],[Panier Repas]])</f>
        <v/>
      </c>
      <c r="O99" s="56"/>
      <c r="P99" s="48"/>
      <c r="Q99" s="48"/>
      <c r="R99" s="48" t="s">
        <v>168</v>
      </c>
      <c r="S99" s="48"/>
      <c r="T99" s="158">
        <f>IF(Tableau1[[#This Row],[Colonne1]]="",Tableau3[[#This Row],[Dates de Début 
Contrat]]+90,Tableau1[[#This Row],[Colonne1]]+90)</f>
        <v>42806</v>
      </c>
      <c r="U99" s="103">
        <f>IF(Tableau1[[#This Row],[Colonne1]]="",Tableau3[[#This Row],[Dates de Début 
Contrat]]+720,Tableau1[[#This Row],[Colonne1]]+720)</f>
        <v>43436</v>
      </c>
      <c r="V99" s="312">
        <v>43546</v>
      </c>
      <c r="W99" s="36" t="s">
        <v>274</v>
      </c>
      <c r="X99" s="39"/>
      <c r="Y99" s="218"/>
    </row>
    <row r="100" spans="1:25" ht="19.149999999999999" customHeight="1" x14ac:dyDescent="0.25">
      <c r="A100" s="425" t="s">
        <v>233</v>
      </c>
      <c r="B100" s="95" t="str">
        <f>IF(Tableau1[[#This Row],[NBR]]&lt;&gt;"",Tableau1[[#This Row],[NBR]],"")</f>
        <v/>
      </c>
      <c r="C100" s="95">
        <f>IF(Tableau1[[#This Row],[GJU]]&lt;&gt;"",Tableau1[[#This Row],[GJU]],"")</f>
        <v>1</v>
      </c>
      <c r="D100" s="22" t="str">
        <f>IF(Tableau1[[#This Row],[WMA]]&lt;&gt;"",Tableau1[[#This Row],[WMA]],"")</f>
        <v/>
      </c>
      <c r="E100" s="96" t="str">
        <f>IF(Tableau1[[#This Row],[ACD]]&lt;&gt;"",Tableau1[[#This Row],[ACD]],"")</f>
        <v/>
      </c>
      <c r="F100" s="96" t="str">
        <f>IF(Tableau1[[#This Row],[KAB]]&lt;&gt;"",Tableau1[[#This Row],[KAB]],"")</f>
        <v/>
      </c>
      <c r="G100" s="80">
        <f>IF(Tableau1[[#This Row],[Affaires]]="","",Tableau1[[#This Row],[Affaires]])</f>
        <v>1902033</v>
      </c>
      <c r="H100" s="316" t="str">
        <f ca="1">IF(AND(TODAY()&gt;=Tableau3[[#This Row],[Dates de Début 
Contrat]],TODAY()&lt;Tableau3[[#This Row],[Dates de Début 
Contrat]]+31),Tableau3[[#This Row],[Dates de Début 
Contrat]],"")</f>
        <v/>
      </c>
      <c r="I100" s="316" t="str">
        <f ca="1">IF(AND(TODAY()&gt;=Tableau3[[#This Row],[Dates de Fin
Contrat]],TODAY()&lt;=Tableau3[[#This Row],[Dates de Fin
Contrat]]+31),Tableau3[[#This Row],[Dates de Fin
Contrat]],"")</f>
        <v/>
      </c>
      <c r="J100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00" s="65">
        <v>20</v>
      </c>
      <c r="L100" s="4" t="str">
        <f>IF(Tableau1[[#This Row],[IGD initiale]]="","",Tableau1[[#This Row],[IGD initiale]])</f>
        <v/>
      </c>
      <c r="M100" s="65"/>
      <c r="N100" s="6" t="str">
        <f>IF(Tableau1[[#This Row],[Panier Repas]]="","",Tableau1[[#This Row],[Panier Repas]])</f>
        <v/>
      </c>
      <c r="O100" s="56"/>
      <c r="P100" s="48"/>
      <c r="Q100" s="48"/>
      <c r="R100" s="48"/>
      <c r="S100" s="48"/>
      <c r="T100" s="158">
        <f>IF(Tableau1[[#This Row],[Colonne1]]="",Tableau3[[#This Row],[Dates de Début 
Contrat]]+90,Tableau1[[#This Row],[Colonne1]]+90)</f>
        <v>43618</v>
      </c>
      <c r="U100" s="103">
        <f>IF(Tableau1[[#This Row],[Colonne1]]="",Tableau3[[#This Row],[Dates de Début 
Contrat]]+720,Tableau1[[#This Row],[Colonne1]]+720)</f>
        <v>44248</v>
      </c>
      <c r="V100" s="312">
        <v>43546</v>
      </c>
      <c r="W100" s="36" t="s">
        <v>274</v>
      </c>
      <c r="X100" s="35"/>
      <c r="Y100" s="218"/>
    </row>
    <row r="101" spans="1:25" ht="19.149999999999999" customHeight="1" x14ac:dyDescent="0.25">
      <c r="A101" s="419" t="s">
        <v>35</v>
      </c>
      <c r="B101" s="95" t="str">
        <f>IF(Tableau1[[#This Row],[NBR]]&lt;&gt;"",Tableau1[[#This Row],[NBR]],"")</f>
        <v/>
      </c>
      <c r="C101" s="95" t="str">
        <f>IF(Tableau1[[#This Row],[GJU]]&lt;&gt;"",Tableau1[[#This Row],[GJU]],"")</f>
        <v/>
      </c>
      <c r="D101" s="22" t="str">
        <f>IF(Tableau1[[#This Row],[WMA]]&lt;&gt;"",Tableau1[[#This Row],[WMA]],"")</f>
        <v/>
      </c>
      <c r="E101" s="96" t="str">
        <f>IF(Tableau1[[#This Row],[ACD]]&lt;&gt;"",Tableau1[[#This Row],[ACD]],"")</f>
        <v/>
      </c>
      <c r="F101" s="96">
        <f>IF(Tableau1[[#This Row],[KAB]]&lt;&gt;"",Tableau1[[#This Row],[KAB]],"")</f>
        <v>1</v>
      </c>
      <c r="G101" s="80">
        <f>IF(Tableau1[[#This Row],[Affaires]]="","",Tableau1[[#This Row],[Affaires]])</f>
        <v>1512027</v>
      </c>
      <c r="H101" s="316">
        <v>42373</v>
      </c>
      <c r="I101" s="316" t="str">
        <f ca="1">IF(AND(TODAY()&gt;=Tableau3[[#This Row],[Dates de Fin
Contrat]],TODAY()&lt;=Tableau3[[#This Row],[Dates de Fin
Contrat]]+31),Tableau3[[#This Row],[Dates de Fin
Contrat]],"")</f>
        <v/>
      </c>
      <c r="J101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01" s="65">
        <v>21</v>
      </c>
      <c r="L101" s="4" t="str">
        <f>IF(Tableau1[[#This Row],[IGD initiale]]="","",Tableau1[[#This Row],[IGD initiale]])</f>
        <v/>
      </c>
      <c r="M101" s="65">
        <v>31</v>
      </c>
      <c r="N101" s="6" t="str">
        <f>IF(Tableau1[[#This Row],[Panier Repas]]="","",Tableau1[[#This Row],[Panier Repas]])</f>
        <v/>
      </c>
      <c r="O101" s="56"/>
      <c r="P101" s="48"/>
      <c r="Q101" s="48"/>
      <c r="R101" s="48"/>
      <c r="S101" s="48"/>
      <c r="T101" s="158">
        <f>IF(Tableau1[[#This Row],[Colonne1]]="",Tableau3[[#This Row],[Dates de Début 
Contrat]]+90,Tableau1[[#This Row],[Colonne1]]+90)</f>
        <v>42463</v>
      </c>
      <c r="U101" s="103">
        <f>IF(Tableau1[[#This Row],[Colonne1]]="",Tableau3[[#This Row],[Dates de Début 
Contrat]]+720,Tableau1[[#This Row],[Colonne1]]+720)</f>
        <v>43093</v>
      </c>
      <c r="V101" s="36" t="s">
        <v>272</v>
      </c>
      <c r="W101" s="312">
        <v>43546</v>
      </c>
      <c r="X101" s="35"/>
      <c r="Y101" s="218"/>
    </row>
    <row r="102" spans="1:25" ht="19.149999999999999" customHeight="1" x14ac:dyDescent="0.25">
      <c r="A102" s="419" t="s">
        <v>152</v>
      </c>
      <c r="B102" s="95" t="str">
        <f>IF(Tableau1[[#This Row],[NBR]]&lt;&gt;"",Tableau1[[#This Row],[NBR]],"")</f>
        <v/>
      </c>
      <c r="C102" s="95">
        <f>IF(Tableau1[[#This Row],[GJU]]&lt;&gt;"",Tableau1[[#This Row],[GJU]],"")</f>
        <v>1</v>
      </c>
      <c r="D102" s="22" t="str">
        <f>IF(Tableau1[[#This Row],[WMA]]&lt;&gt;"",Tableau1[[#This Row],[WMA]],"")</f>
        <v/>
      </c>
      <c r="E102" s="96" t="str">
        <f>IF(Tableau1[[#This Row],[ACD]]&lt;&gt;"",Tableau1[[#This Row],[ACD]],"")</f>
        <v/>
      </c>
      <c r="F102" s="96" t="str">
        <f>IF(Tableau1[[#This Row],[KAB]]&lt;&gt;"",Tableau1[[#This Row],[KAB]],"")</f>
        <v/>
      </c>
      <c r="G102" s="80">
        <f>IF(Tableau1[[#This Row],[Affaires]]="","",Tableau1[[#This Row],[Affaires]])</f>
        <v>1812010</v>
      </c>
      <c r="H102" s="316">
        <v>43467</v>
      </c>
      <c r="I102" s="316">
        <v>43557</v>
      </c>
      <c r="J102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02" s="65">
        <v>21</v>
      </c>
      <c r="L102" s="4" t="str">
        <f>IF(Tableau1[[#This Row],[IGD initiale]]="","",Tableau1[[#This Row],[IGD initiale]])</f>
        <v/>
      </c>
      <c r="M102" s="65">
        <v>29</v>
      </c>
      <c r="N102" s="6" t="str">
        <f>IF(Tableau1[[#This Row],[Panier Repas]]="","",Tableau1[[#This Row],[Panier Repas]])</f>
        <v/>
      </c>
      <c r="O102" s="56"/>
      <c r="P102" s="48"/>
      <c r="Q102" s="48"/>
      <c r="R102" s="48"/>
      <c r="S102" s="48"/>
      <c r="T102" s="158">
        <f>IF(Tableau1[[#This Row],[Colonne1]]="",Tableau3[[#This Row],[Dates de Début 
Contrat]]+90,Tableau1[[#This Row],[Colonne1]]+90)</f>
        <v>43557</v>
      </c>
      <c r="U102" s="103">
        <f>IF(Tableau1[[#This Row],[Colonne1]]="",Tableau3[[#This Row],[Dates de Début 
Contrat]]+720,Tableau1[[#This Row],[Colonne1]]+720)</f>
        <v>44187</v>
      </c>
      <c r="V102" s="312">
        <v>43552</v>
      </c>
      <c r="W102" s="312">
        <v>43552</v>
      </c>
      <c r="X102" s="35"/>
      <c r="Y102" s="218"/>
    </row>
    <row r="103" spans="1:25" x14ac:dyDescent="0.25">
      <c r="A103" s="419" t="s">
        <v>54</v>
      </c>
      <c r="B103" s="95" t="str">
        <f>IF(Tableau1[[#This Row],[NBR]]&lt;&gt;"",Tableau1[[#This Row],[NBR]],"")</f>
        <v/>
      </c>
      <c r="C103" s="95" t="str">
        <f>IF(Tableau1[[#This Row],[GJU]]&lt;&gt;"",Tableau1[[#This Row],[GJU]],"")</f>
        <v/>
      </c>
      <c r="D103" s="22">
        <f>IF(Tableau1[[#This Row],[WMA]]&lt;&gt;"",Tableau1[[#This Row],[WMA]],"")</f>
        <v>1</v>
      </c>
      <c r="E103" s="96" t="str">
        <f>IF(Tableau1[[#This Row],[ACD]]&lt;&gt;"",Tableau1[[#This Row],[ACD]],"")</f>
        <v/>
      </c>
      <c r="F103" s="96" t="str">
        <f>IF(Tableau1[[#This Row],[KAB]]&lt;&gt;"",Tableau1[[#This Row],[KAB]],"")</f>
        <v/>
      </c>
      <c r="G103" s="80">
        <f>IF(Tableau1[[#This Row],[Affaires]]="","",Tableau1[[#This Row],[Affaires]])</f>
        <v>1508002</v>
      </c>
      <c r="H103" s="316">
        <v>42217</v>
      </c>
      <c r="I103" s="316" t="str">
        <f ca="1">IF(AND(TODAY()&gt;=Tableau3[[#This Row],[Dates de Fin
Contrat]],TODAY()&lt;=Tableau3[[#This Row],[Dates de Fin
Contrat]]+31),Tableau3[[#This Row],[Dates de Fin
Contrat]],"")</f>
        <v/>
      </c>
      <c r="J103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03" s="66">
        <v>17</v>
      </c>
      <c r="L103" s="4" t="str">
        <f>IF(Tableau1[[#This Row],[IGD initiale]]="","",Tableau1[[#This Row],[IGD initiale]])</f>
        <v/>
      </c>
      <c r="M103" s="66"/>
      <c r="N103" s="9" t="str">
        <f>IF(Tableau1[[#This Row],[Panier Repas]]="","",Tableau1[[#This Row],[Panier Repas]])</f>
        <v/>
      </c>
      <c r="O103" s="57"/>
      <c r="P103" s="49"/>
      <c r="Q103" s="49"/>
      <c r="R103" s="49"/>
      <c r="S103" s="49"/>
      <c r="T103" s="158">
        <f>IF(Tableau1[[#This Row],[Colonne1]]="",Tableau3[[#This Row],[Dates de Début 
Contrat]]+90,Tableau1[[#This Row],[Colonne1]]+90)</f>
        <v>42581</v>
      </c>
      <c r="U103" s="103">
        <f>IF(Tableau1[[#This Row],[Colonne1]]="",Tableau3[[#This Row],[Dates de Début 
Contrat]]+720,Tableau1[[#This Row],[Colonne1]]+720)</f>
        <v>43211</v>
      </c>
      <c r="V103" s="312">
        <v>43558</v>
      </c>
      <c r="W103" s="312">
        <v>43558</v>
      </c>
      <c r="X103" s="35"/>
      <c r="Y103" s="218"/>
    </row>
    <row r="104" spans="1:25" x14ac:dyDescent="0.25">
      <c r="A104" s="425" t="s">
        <v>231</v>
      </c>
      <c r="B104" s="95" t="str">
        <f>IF(Tableau1[[#This Row],[NBR]]&lt;&gt;"",Tableau1[[#This Row],[NBR]],"")</f>
        <v/>
      </c>
      <c r="C104" s="95">
        <f>IF(Tableau1[[#This Row],[GJU]]&lt;&gt;"",Tableau1[[#This Row],[GJU]],"")</f>
        <v>1</v>
      </c>
      <c r="D104" s="22" t="str">
        <f>IF(Tableau1[[#This Row],[WMA]]&lt;&gt;"",Tableau1[[#This Row],[WMA]],"")</f>
        <v/>
      </c>
      <c r="E104" s="96" t="str">
        <f>IF(Tableau1[[#This Row],[ACD]]&lt;&gt;"",Tableau1[[#This Row],[ACD]],"")</f>
        <v/>
      </c>
      <c r="F104" s="96" t="str">
        <f>IF(Tableau1[[#This Row],[KAB]]&lt;&gt;"",Tableau1[[#This Row],[KAB]],"")</f>
        <v/>
      </c>
      <c r="G104" s="80">
        <f>IF(Tableau1[[#This Row],[Affaires]]="","",Tableau1[[#This Row],[Affaires]])</f>
        <v>1902038</v>
      </c>
      <c r="H104" s="316" t="str">
        <f ca="1">IF(AND(TODAY()&gt;=Tableau3[[#This Row],[Dates de Début 
Contrat]],TODAY()&lt;Tableau3[[#This Row],[Dates de Début 
Contrat]]+31),Tableau3[[#This Row],[Dates de Début 
Contrat]],"")</f>
        <v/>
      </c>
      <c r="I104" s="316" t="str">
        <f ca="1">IF(AND(TODAY()&gt;=Tableau3[[#This Row],[Dates de Fin
Contrat]],TODAY()&lt;=Tableau3[[#This Row],[Dates de Fin
Contrat]]+31),Tableau3[[#This Row],[Dates de Fin
Contrat]],"")</f>
        <v/>
      </c>
      <c r="J104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04" s="65">
        <v>20</v>
      </c>
      <c r="L104" s="4" t="str">
        <f>IF(Tableau1[[#This Row],[IGD initiale]]="","",Tableau1[[#This Row],[IGD initiale]])</f>
        <v/>
      </c>
      <c r="M104" s="65">
        <v>28</v>
      </c>
      <c r="N104" s="6" t="str">
        <f>IF(Tableau1[[#This Row],[Panier Repas]]="","",Tableau1[[#This Row],[Panier Repas]])</f>
        <v/>
      </c>
      <c r="O104" s="56"/>
      <c r="P104" s="48"/>
      <c r="Q104" s="48"/>
      <c r="R104" s="48"/>
      <c r="S104" s="48"/>
      <c r="T104" s="158">
        <f>IF(Tableau1[[#This Row],[Colonne1]]="",Tableau3[[#This Row],[Dates de Début 
Contrat]]+90,Tableau1[[#This Row],[Colonne1]]+90)</f>
        <v>43618</v>
      </c>
      <c r="U104" s="103">
        <f>IF(Tableau1[[#This Row],[Colonne1]]="",Tableau3[[#This Row],[Dates de Début 
Contrat]]+720,Tableau1[[#This Row],[Colonne1]]+720)</f>
        <v>44248</v>
      </c>
      <c r="V104" s="312">
        <v>43550</v>
      </c>
      <c r="W104" s="312">
        <v>43550</v>
      </c>
      <c r="X104" s="35"/>
      <c r="Y104" s="218"/>
    </row>
    <row r="105" spans="1:25" ht="24.4" customHeight="1" x14ac:dyDescent="0.25">
      <c r="A105" s="96" t="s">
        <v>91</v>
      </c>
      <c r="B105" s="95" t="str">
        <f>IF(Tableau1[[#This Row],[NBR]]&lt;&gt;"",Tableau1[[#This Row],[NBR]],"")</f>
        <v/>
      </c>
      <c r="C105" s="95" t="str">
        <f>IF(Tableau1[[#This Row],[GJU]]&lt;&gt;"",Tableau1[[#This Row],[GJU]],"")</f>
        <v/>
      </c>
      <c r="D105" s="22">
        <f>IF(Tableau1[[#This Row],[WMA]]&lt;&gt;"",Tableau1[[#This Row],[WMA]],"")</f>
        <v>1</v>
      </c>
      <c r="E105" s="96" t="str">
        <f>IF(Tableau1[[#This Row],[ACD]]&lt;&gt;"",Tableau1[[#This Row],[ACD]],"")</f>
        <v/>
      </c>
      <c r="F105" s="96" t="str">
        <f>IF(Tableau1[[#This Row],[KAB]]&lt;&gt;"",Tableau1[[#This Row],[KAB]],"")</f>
        <v/>
      </c>
      <c r="G105" s="80">
        <f>IF(Tableau1[[#This Row],[Affaires]]="","",Tableau1[[#This Row],[Affaires]])</f>
        <v>1804087</v>
      </c>
      <c r="H105" s="316">
        <v>43290</v>
      </c>
      <c r="I105" s="316">
        <v>43559</v>
      </c>
      <c r="J105" s="5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05" s="65">
        <v>20.05</v>
      </c>
      <c r="L105" s="420" t="str">
        <f>IF(Tableau1[[#This Row],[IGD initiale]]="","",Tableau1[[#This Row],[IGD initiale]])</f>
        <v/>
      </c>
      <c r="M105" s="65" t="s">
        <v>285</v>
      </c>
      <c r="N105" s="6" t="str">
        <f>IF(Tableau1[[#This Row],[Panier Repas]]="","",Tableau1[[#This Row],[Panier Repas]])</f>
        <v/>
      </c>
      <c r="O105" s="56"/>
      <c r="P105" s="48"/>
      <c r="Q105" s="48"/>
      <c r="R105" s="48"/>
      <c r="S105" s="48"/>
      <c r="T105" s="158">
        <f>IF(Tableau1[[#This Row],[Colonne1]]="",Tableau3[[#This Row],[Dates de Début 
Contrat]]+90,Tableau1[[#This Row],[Colonne1]]+90)</f>
        <v>43380</v>
      </c>
      <c r="U105" s="103">
        <f>IF(Tableau1[[#This Row],[Colonne1]]="",Tableau3[[#This Row],[Dates de Début 
Contrat]]+720,Tableau1[[#This Row],[Colonne1]]+720)</f>
        <v>44010</v>
      </c>
      <c r="V105" s="309">
        <v>43556</v>
      </c>
      <c r="W105" s="309">
        <v>43556</v>
      </c>
      <c r="X105" s="33"/>
      <c r="Y105" s="216"/>
    </row>
    <row r="106" spans="1:25" ht="23.65" customHeight="1" x14ac:dyDescent="0.25">
      <c r="A106" s="96" t="s">
        <v>85</v>
      </c>
      <c r="B106" s="95" t="str">
        <f>IF(Tableau1[[#This Row],[NBR]]&lt;&gt;"",Tableau1[[#This Row],[NBR]],"")</f>
        <v/>
      </c>
      <c r="C106" s="95" t="str">
        <f>IF(Tableau1[[#This Row],[GJU]]&lt;&gt;"",Tableau1[[#This Row],[GJU]],"")</f>
        <v/>
      </c>
      <c r="D106" s="22">
        <f>IF(Tableau1[[#This Row],[WMA]]&lt;&gt;"",Tableau1[[#This Row],[WMA]],"")</f>
        <v>1</v>
      </c>
      <c r="E106" s="96" t="str">
        <f>IF(Tableau1[[#This Row],[ACD]]&lt;&gt;"",Tableau1[[#This Row],[ACD]],"")</f>
        <v/>
      </c>
      <c r="F106" s="96" t="str">
        <f>IF(Tableau1[[#This Row],[KAB]]&lt;&gt;"",Tableau1[[#This Row],[KAB]],"")</f>
        <v/>
      </c>
      <c r="G106" s="80">
        <f>IF(Tableau1[[#This Row],[Affaires]]="","",Tableau1[[#This Row],[Affaires]])</f>
        <v>1806063</v>
      </c>
      <c r="H106" s="316">
        <v>43290</v>
      </c>
      <c r="I106" s="316">
        <v>43533</v>
      </c>
      <c r="J106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06" s="66">
        <v>6</v>
      </c>
      <c r="L106" s="4">
        <v>85</v>
      </c>
      <c r="M106" s="66">
        <v>8</v>
      </c>
      <c r="N106" s="9" t="str">
        <f>IF(Tableau1[[#This Row],[Panier Repas]]="","",Tableau1[[#This Row],[Panier Repas]])</f>
        <v/>
      </c>
      <c r="O106" s="57"/>
      <c r="P106" s="49"/>
      <c r="Q106" s="49"/>
      <c r="R106" s="49"/>
      <c r="S106" s="49"/>
      <c r="T106" s="158">
        <f>IF(Tableau1[[#This Row],[Colonne1]]="",Tableau3[[#This Row],[Dates de Début 
Contrat]]+90,Tableau1[[#This Row],[Colonne1]]+90)</f>
        <v>43380</v>
      </c>
      <c r="U106" s="103">
        <f>IF(Tableau1[[#This Row],[Colonne1]]="",Tableau3[[#This Row],[Dates de Début 
Contrat]]+720,Tableau1[[#This Row],[Colonne1]]+720)</f>
        <v>44010</v>
      </c>
      <c r="V106" s="36"/>
      <c r="W106" s="36"/>
      <c r="X106" s="35"/>
      <c r="Y106" s="218" t="s">
        <v>31</v>
      </c>
    </row>
    <row r="107" spans="1:25" hidden="1" x14ac:dyDescent="0.25">
      <c r="A107" s="96" t="s">
        <v>64</v>
      </c>
      <c r="B107" s="95" t="str">
        <f>IF(Tableau1[[#This Row],[NBR]]&lt;&gt;"",Tableau1[[#This Row],[NBR]],"")</f>
        <v/>
      </c>
      <c r="C107" s="95" t="str">
        <f>IF(Tableau1[[#This Row],[GJU]]&lt;&gt;"",Tableau1[[#This Row],[GJU]],"")</f>
        <v/>
      </c>
      <c r="D107" s="22">
        <f>IF(Tableau1[[#This Row],[WMA]]&lt;&gt;"",Tableau1[[#This Row],[WMA]],"")</f>
        <v>1</v>
      </c>
      <c r="E107" s="96" t="str">
        <f>IF(Tableau1[[#This Row],[ACD]]&lt;&gt;"",Tableau1[[#This Row],[ACD]],"")</f>
        <v/>
      </c>
      <c r="F107" s="96" t="str">
        <f>IF(Tableau1[[#This Row],[KAB]]&lt;&gt;"",Tableau1[[#This Row],[KAB]],"")</f>
        <v/>
      </c>
      <c r="G107" s="80">
        <f>IF(Tableau1[[#This Row],[Affaires]]="","",Tableau1[[#This Row],[Affaires]])</f>
        <v>1712034</v>
      </c>
      <c r="H107" s="316" t="str">
        <f ca="1">IF(AND(TODAY()&gt;=Tableau3[[#This Row],[Dates de Début 
Contrat]],TODAY()&lt;Tableau3[[#This Row],[Dates de Début 
Contrat]]+31),Tableau3[[#This Row],[Dates de Début 
Contrat]],"")</f>
        <v/>
      </c>
      <c r="I107" s="316" t="str">
        <f ca="1">IF(AND(TODAY()&gt;=Tableau3[[#This Row],[Dates de Fin
Contrat]],TODAY()&lt;=Tableau3[[#This Row],[Dates de Fin
Contrat]]+31),Tableau3[[#This Row],[Dates de Fin
Contrat]],"")</f>
        <v/>
      </c>
      <c r="J107" s="5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107" s="65"/>
      <c r="L107" s="4" t="str">
        <f>IF(Tableau1[[#This Row],[IGD initiale]]="","",Tableau1[[#This Row],[IGD initiale]])</f>
        <v/>
      </c>
      <c r="M107" s="65"/>
      <c r="N107" s="6" t="str">
        <f>IF(Tableau1[[#This Row],[Panier Repas]]="","",Tableau1[[#This Row],[Panier Repas]])</f>
        <v/>
      </c>
      <c r="O107" s="56"/>
      <c r="P107" s="48"/>
      <c r="Q107" s="48"/>
      <c r="R107" s="48"/>
      <c r="S107" s="48"/>
      <c r="T107" s="158">
        <f>IF(Tableau1[[#This Row],[Colonne1]]="",Tableau3[[#This Row],[Dates de Début 
Contrat]]+90,Tableau1[[#This Row],[Colonne1]]+90)</f>
        <v>43240</v>
      </c>
      <c r="U107" s="103">
        <f>IF(Tableau1[[#This Row],[Colonne1]]="",Tableau3[[#This Row],[Dates de Début 
Contrat]]+720,Tableau1[[#This Row],[Colonne1]]+720)</f>
        <v>43870</v>
      </c>
      <c r="V107" s="32"/>
      <c r="W107" s="32"/>
      <c r="X107" s="33"/>
      <c r="Y107" s="216"/>
    </row>
    <row r="108" spans="1:25" x14ac:dyDescent="0.25">
      <c r="A108" s="189" t="s">
        <v>265</v>
      </c>
      <c r="B108" s="95" t="str">
        <f>IF(Tableau1[[#This Row],[NBR]]&lt;&gt;"",Tableau1[[#This Row],[NBR]],"")</f>
        <v/>
      </c>
      <c r="C108" s="95">
        <f>IF(Tableau1[[#This Row],[GJU]]&lt;&gt;"",Tableau1[[#This Row],[GJU]],"")</f>
        <v>1</v>
      </c>
      <c r="D108" s="22" t="str">
        <f>IF(Tableau1[[#This Row],[WMA]]&lt;&gt;"",Tableau1[[#This Row],[WMA]],"")</f>
        <v/>
      </c>
      <c r="E108" s="96" t="str">
        <f>IF(Tableau1[[#This Row],[ACD]]&lt;&gt;"",Tableau1[[#This Row],[ACD]],"")</f>
        <v/>
      </c>
      <c r="F108" s="96" t="str">
        <f>IF(Tableau1[[#This Row],[KAB]]&lt;&gt;"",Tableau1[[#This Row],[KAB]],"")</f>
        <v/>
      </c>
      <c r="G108" s="80">
        <f>IF(Tableau1[[#This Row],[Affaires]]="","",Tableau1[[#This Row],[Affaires]])</f>
        <v>1902041</v>
      </c>
      <c r="H108" s="314">
        <v>43556</v>
      </c>
      <c r="I108" s="328" t="str">
        <f ca="1">IF(AND(TODAY()&gt;=Tableau3[[#This Row],[Dates de Fin
Contrat]],TODAY()&lt;=Tableau3[[#This Row],[Dates de Fin
Contrat]]+31),Tableau3[[#This Row],[Dates de Fin
Contrat]],"")</f>
        <v/>
      </c>
      <c r="J108" s="323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08" s="65"/>
      <c r="L108" s="4" t="str">
        <f>IF(Tableau1[[#This Row],[IGD initiale]]="","",Tableau1[[#This Row],[IGD initiale]])</f>
        <v/>
      </c>
      <c r="M108" s="65"/>
      <c r="N108" s="6" t="str">
        <f>IF(Tableau1[[#This Row],[Panier Repas]]="","",Tableau1[[#This Row],[Panier Repas]])</f>
        <v/>
      </c>
      <c r="O108" s="56"/>
      <c r="P108" s="48"/>
      <c r="Q108" s="48"/>
      <c r="R108" s="48"/>
      <c r="S108" s="48"/>
      <c r="T108" s="158">
        <f>IF(Tableau1[[#This Row],[Colonne1]]="",Tableau3[[#This Row],[Dates de Début 
Contrat]]+90,Tableau1[[#This Row],[Colonne1]]+90)</f>
        <v>43646</v>
      </c>
      <c r="U108" s="103">
        <f>IF(Tableau1[[#This Row],[Colonne1]]="",Tableau3[[#This Row],[Dates de Début 
Contrat]]+720,Tableau1[[#This Row],[Colonne1]]+720)</f>
        <v>44276</v>
      </c>
      <c r="V108" s="36"/>
      <c r="W108" s="36"/>
      <c r="X108" s="35"/>
      <c r="Y108" s="218"/>
    </row>
    <row r="109" spans="1:25" hidden="1" x14ac:dyDescent="0.25">
      <c r="A109" s="96" t="s">
        <v>88</v>
      </c>
      <c r="B109" s="95">
        <f>IF(Tableau1[[#This Row],[NBR]]&lt;&gt;"",Tableau1[[#This Row],[NBR]],"")</f>
        <v>1</v>
      </c>
      <c r="C109" s="95" t="str">
        <f>IF(Tableau1[[#This Row],[GJU]]&lt;&gt;"",Tableau1[[#This Row],[GJU]],"")</f>
        <v/>
      </c>
      <c r="D109" s="22" t="str">
        <f>IF(Tableau1[[#This Row],[WMA]]&lt;&gt;"",Tableau1[[#This Row],[WMA]],"")</f>
        <v/>
      </c>
      <c r="E109" s="96" t="str">
        <f>IF(Tableau1[[#This Row],[ACD]]&lt;&gt;"",Tableau1[[#This Row],[ACD]],"")</f>
        <v/>
      </c>
      <c r="F109" s="96" t="str">
        <f>IF(Tableau1[[#This Row],[KAB]]&lt;&gt;"",Tableau1[[#This Row],[KAB]],"")</f>
        <v/>
      </c>
      <c r="G109" s="80">
        <f>IF(Tableau1[[#This Row],[Affaires]]="","",Tableau1[[#This Row],[Affaires]])</f>
        <v>1806045</v>
      </c>
      <c r="H109" s="316">
        <v>43282</v>
      </c>
      <c r="I109" s="316">
        <v>43472</v>
      </c>
      <c r="J109" s="8" t="str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/>
      </c>
      <c r="K109" s="65"/>
      <c r="L109" s="4" t="str">
        <f>IF(Tableau1[[#This Row],[IGD initiale]]="","",Tableau1[[#This Row],[IGD initiale]])</f>
        <v/>
      </c>
      <c r="M109" s="65"/>
      <c r="N109" s="6" t="str">
        <f>IF(Tableau1[[#This Row],[Panier Repas]]="","",Tableau1[[#This Row],[Panier Repas]])</f>
        <v/>
      </c>
      <c r="O109" s="56"/>
      <c r="P109" s="48"/>
      <c r="Q109" s="48"/>
      <c r="R109" s="48"/>
      <c r="S109" s="48"/>
      <c r="T109" s="158">
        <f>IF(Tableau1[[#This Row],[Colonne1]]="",Tableau3[[#This Row],[Dates de Début 
Contrat]]+90,Tableau1[[#This Row],[Colonne1]]+90)</f>
        <v>43372</v>
      </c>
      <c r="U109" s="103">
        <f>IF(Tableau1[[#This Row],[Colonne1]]="",Tableau3[[#This Row],[Dates de Début 
Contrat]]+720,Tableau1[[#This Row],[Colonne1]]+720)</f>
        <v>44002</v>
      </c>
      <c r="V109" s="36"/>
      <c r="W109" s="36"/>
      <c r="X109" s="35"/>
      <c r="Y109" s="218"/>
    </row>
    <row r="110" spans="1:25" x14ac:dyDescent="0.25">
      <c r="A110" s="96" t="s">
        <v>77</v>
      </c>
      <c r="B110" s="95">
        <f>IF(Tableau1[[#This Row],[NBR]]&lt;&gt;"",Tableau1[[#This Row],[NBR]],"")</f>
        <v>1</v>
      </c>
      <c r="C110" s="95" t="str">
        <f>IF(Tableau1[[#This Row],[GJU]]&lt;&gt;"",Tableau1[[#This Row],[GJU]],"")</f>
        <v/>
      </c>
      <c r="D110" s="22" t="str">
        <f>IF(Tableau1[[#This Row],[WMA]]&lt;&gt;"",Tableau1[[#This Row],[WMA]],"")</f>
        <v/>
      </c>
      <c r="E110" s="96" t="str">
        <f>IF(Tableau1[[#This Row],[ACD]]&lt;&gt;"",Tableau1[[#This Row],[ACD]],"")</f>
        <v/>
      </c>
      <c r="F110" s="96" t="str">
        <f>IF(Tableau1[[#This Row],[KAB]]&lt;&gt;"",Tableau1[[#This Row],[KAB]],"")</f>
        <v/>
      </c>
      <c r="G110" s="80">
        <f>IF(Tableau1[[#This Row],[Affaires]]="","",Tableau1[[#This Row],[Affaires]])</f>
        <v>1804987</v>
      </c>
      <c r="H110" s="316">
        <v>43227</v>
      </c>
      <c r="I110" s="316" t="str">
        <f ca="1">IF(AND(TODAY()&gt;=Tableau3[[#This Row],[Dates de Fin
Contrat]],TODAY()&lt;=Tableau3[[#This Row],[Dates de Fin
Contrat]]+31),Tableau3[[#This Row],[Dates de Fin
Contrat]],"")</f>
        <v/>
      </c>
      <c r="J110" s="8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10" s="66">
        <v>21</v>
      </c>
      <c r="L110" s="6" t="str">
        <f>IF(Tableau1[[#This Row],[IGD initiale]]="","",Tableau1[[#This Row],[IGD initiale]])</f>
        <v/>
      </c>
      <c r="M110" s="66"/>
      <c r="N110" s="9" t="str">
        <f>IF(Tableau1[[#This Row],[Panier Repas]]="","",Tableau1[[#This Row],[Panier Repas]])</f>
        <v/>
      </c>
      <c r="O110" s="57"/>
      <c r="P110" s="49"/>
      <c r="Q110" s="49"/>
      <c r="R110" s="49"/>
      <c r="S110" s="49"/>
      <c r="T110" s="158">
        <f>IF(Tableau1[[#This Row],[Colonne1]]="",Tableau3[[#This Row],[Dates de Début 
Contrat]]+90,Tableau1[[#This Row],[Colonne1]]+90)</f>
        <v>43317</v>
      </c>
      <c r="U110" s="158">
        <f>IF(Tableau1[[#This Row],[Colonne1]]="",Tableau3[[#This Row],[Dates de Début 
Contrat]]+720,Tableau1[[#This Row],[Colonne1]]+720)</f>
        <v>43947</v>
      </c>
      <c r="V110" s="312"/>
      <c r="W110" s="312">
        <v>43549</v>
      </c>
      <c r="X110" s="35"/>
      <c r="Y110" s="218"/>
    </row>
    <row r="111" spans="1:25" ht="19.5" customHeight="1" thickBot="1" x14ac:dyDescent="0.3">
      <c r="A111" s="190" t="s">
        <v>164</v>
      </c>
      <c r="B111" s="191">
        <f>IF(Tableau1[[#This Row],[NBR]]&lt;&gt;"",Tableau1[[#This Row],[NBR]],"")</f>
        <v>1</v>
      </c>
      <c r="C111" s="191" t="str">
        <f>IF(Tableau1[[#This Row],[GJU]]&lt;&gt;"",Tableau1[[#This Row],[GJU]],"")</f>
        <v/>
      </c>
      <c r="D111" s="192" t="str">
        <f>IF(Tableau1[[#This Row],[WMA]]&lt;&gt;"",Tableau1[[#This Row],[WMA]],"")</f>
        <v/>
      </c>
      <c r="E111" s="190" t="str">
        <f>IF(Tableau1[[#This Row],[ACD]]&lt;&gt;"",Tableau1[[#This Row],[ACD]],"")</f>
        <v/>
      </c>
      <c r="F111" s="190" t="str">
        <f>IF(Tableau1[[#This Row],[KAB]]&lt;&gt;"",Tableau1[[#This Row],[KAB]],"")</f>
        <v/>
      </c>
      <c r="G111" s="219">
        <f>IF(Tableau1[[#This Row],[Affaires]]="","",Tableau1[[#This Row],[Affaires]])</f>
        <v>1901017</v>
      </c>
      <c r="H111" s="317">
        <v>43479</v>
      </c>
      <c r="I111" s="317" t="str">
        <f ca="1">IF(AND(TODAY()&gt;=Tableau3[[#This Row],[Dates de Fin
Contrat]],TODAY()&lt;=Tableau3[[#This Row],[Dates de Fin
Contrat]]+31),Tableau3[[#This Row],[Dates de Fin
Contrat]],"")</f>
        <v/>
      </c>
      <c r="J111" s="172">
        <f ca="1">IF(OR(AND(Tableau1[[#This Row],[Colonne2]]&lt;&gt;"",TODAY()&gt;=Tableau1[[#This Row],[Colonne2]],TODAY()&lt;=Tableau1[[#This Row],[Colonne2]]+30),AND(Tableau1[[#This Row],[Colonne1]]&lt;&gt;"",TODAY()&gt;=Tableau1[[#This Row],[Colonne1]],TODAY()&lt;=Tableau1[[#This Row],[Colonne1]]+30),AND(Tableau1[[#This Row],[Colonne4]]&lt;&gt;"",TODAY()&gt;=Tableau1[[#This Row],[Colonne4]],TODAY()&lt;=Tableau1[[#This Row],[Colonne4]]+30),AND(Tableau1[[#This Row],[Colonne3]]&lt;&gt;"",TODAY()&gt;=Tableau1[[#This Row],[Colonne3]],TODAY()&lt;=Tableau1[[#This Row],[Colonne3]]+30)),1,"")</f>
        <v>1</v>
      </c>
      <c r="K111" s="221">
        <v>19</v>
      </c>
      <c r="L111" s="428" t="str">
        <f>IF(Tableau1[[#This Row],[IGD initiale]]="","",Tableau1[[#This Row],[IGD initiale]])</f>
        <v/>
      </c>
      <c r="M111" s="221"/>
      <c r="N111" s="320" t="str">
        <f>IF(Tableau1[[#This Row],[Panier Repas]]="","",Tableau1[[#This Row],[Panier Repas]])</f>
        <v/>
      </c>
      <c r="O111" s="220"/>
      <c r="P111" s="222"/>
      <c r="Q111" s="222"/>
      <c r="R111" s="222"/>
      <c r="S111" s="222"/>
      <c r="T111" s="173">
        <f>IF(Tableau1[[#This Row],[Colonne1]]="",Tableau3[[#This Row],[Dates de Début 
Contrat]]+90,Tableau1[[#This Row],[Colonne1]]+90)</f>
        <v>43569</v>
      </c>
      <c r="U111" s="173">
        <f>IF(Tableau1[[#This Row],[Colonne1]]="",Tableau3[[#This Row],[Dates de Début 
Contrat]]+720,Tableau1[[#This Row],[Colonne1]]+720)</f>
        <v>44199</v>
      </c>
      <c r="V111" s="416">
        <v>43553</v>
      </c>
      <c r="W111" s="416">
        <v>43553</v>
      </c>
      <c r="X111" s="223"/>
      <c r="Y111" s="224" t="s">
        <v>273</v>
      </c>
    </row>
    <row r="112" spans="1:25" ht="13.5" thickTop="1" thickBot="1" x14ac:dyDescent="0.3">
      <c r="A112" s="24"/>
      <c r="B112" s="25">
        <f>SUM(B2:B111)</f>
        <v>26</v>
      </c>
      <c r="C112" s="25">
        <f>SUM(C2:C111)</f>
        <v>43</v>
      </c>
      <c r="D112" s="25">
        <f>SUM(D2:D111)</f>
        <v>26</v>
      </c>
      <c r="E112" s="25">
        <f>SUM(E2:E111)</f>
        <v>3</v>
      </c>
      <c r="F112" s="25">
        <f>SUM(F2:F111)</f>
        <v>10</v>
      </c>
      <c r="G112" s="2"/>
      <c r="H112" s="2"/>
      <c r="I112" s="2"/>
      <c r="J112" s="2"/>
      <c r="K112" s="69"/>
      <c r="L112" s="2"/>
      <c r="M112" s="69"/>
      <c r="N112" s="2"/>
      <c r="O112" s="60"/>
      <c r="P112" s="52"/>
      <c r="Q112" s="52"/>
      <c r="R112" s="52"/>
      <c r="S112" s="52"/>
      <c r="T112" s="2"/>
      <c r="U112" s="2"/>
      <c r="V112" s="2"/>
      <c r="W112" s="2"/>
      <c r="X112" s="41"/>
      <c r="Y112" s="41"/>
    </row>
    <row r="113" ht="12.75" thickTop="1" x14ac:dyDescent="0.25"/>
  </sheetData>
  <sheetProtection algorithmName="SHA-512" hashValue="uXW+fTMoMD+HJpGFDj//1eEJd78/NlAosPxKkJ5JHNKpOYXk2JAjTwPWSOSEaDm32YcqE3bFxxrWyaf86hT4aw==" saltValue="tDOinriVUFQfUDt6r6RlZQ==" spinCount="100000" sheet="1" objects="1" scenarios="1"/>
  <protectedRanges>
    <protectedRange algorithmName="SHA-512" hashValue="KNpyUro1M2bn08h9w13cj44Zaqxm+9eeLEO3uOWimToG1yeSsShu3twq92pG7Xs0fQG5Gvtdz58WEmhaSnvClg==" saltValue="76HZNYkuT9/CuGnOGWcvmQ==" spinCount="100000" sqref="A1:XFD1048576" name="Plage1" securityDescriptor="O:WDG:WDD:(A;;CC;;;S-1-5-21-2671407683-3578501609-2443888817-7063)"/>
  </protectedRanges>
  <conditionalFormatting sqref="B2:B111">
    <cfRule type="cellIs" dxfId="217" priority="25" operator="equal">
      <formula>1</formula>
    </cfRule>
  </conditionalFormatting>
  <conditionalFormatting sqref="C2:C111">
    <cfRule type="cellIs" dxfId="216" priority="24" operator="equal">
      <formula>1</formula>
    </cfRule>
  </conditionalFormatting>
  <conditionalFormatting sqref="D2:D111">
    <cfRule type="cellIs" dxfId="215" priority="23" operator="equal">
      <formula>1</formula>
    </cfRule>
  </conditionalFormatting>
  <conditionalFormatting sqref="E2:E111">
    <cfRule type="cellIs" dxfId="214" priority="22" operator="equal">
      <formula>1</formula>
    </cfRule>
  </conditionalFormatting>
  <conditionalFormatting sqref="F2:F111">
    <cfRule type="cellIs" dxfId="213" priority="21" operator="equal">
      <formula>1</formula>
    </cfRule>
  </conditionalFormatting>
  <conditionalFormatting sqref="A2:A54 A94:A111 A56:A91">
    <cfRule type="expression" dxfId="212" priority="16">
      <formula>$F2=1</formula>
    </cfRule>
    <cfRule type="expression" dxfId="211" priority="17">
      <formula>$E2=1</formula>
    </cfRule>
    <cfRule type="expression" dxfId="210" priority="18">
      <formula>$D2=1</formula>
    </cfRule>
    <cfRule type="expression" dxfId="209" priority="19">
      <formula>$C2=1</formula>
    </cfRule>
    <cfRule type="expression" dxfId="208" priority="20">
      <formula>$B2=1</formula>
    </cfRule>
  </conditionalFormatting>
  <conditionalFormatting sqref="A55">
    <cfRule type="expression" dxfId="207" priority="6">
      <formula>$F55=1</formula>
    </cfRule>
    <cfRule type="expression" dxfId="206" priority="7">
      <formula>$E55=1</formula>
    </cfRule>
    <cfRule type="expression" dxfId="205" priority="8">
      <formula>$D55=1</formula>
    </cfRule>
    <cfRule type="expression" dxfId="204" priority="9">
      <formula>$C55=1</formula>
    </cfRule>
    <cfRule type="expression" dxfId="203" priority="10">
      <formula>$B55=1</formula>
    </cfRule>
  </conditionalFormatting>
  <conditionalFormatting sqref="A92:A93">
    <cfRule type="expression" dxfId="202" priority="1">
      <formula>$F92=1</formula>
    </cfRule>
    <cfRule type="expression" dxfId="201" priority="2">
      <formula>$E92=1</formula>
    </cfRule>
    <cfRule type="expression" dxfId="200" priority="3">
      <formula>$D92=1</formula>
    </cfRule>
    <cfRule type="expression" dxfId="199" priority="4">
      <formula>$C92=1</formula>
    </cfRule>
    <cfRule type="expression" dxfId="198" priority="5">
      <formula>$B92=1</formula>
    </cfRule>
  </conditionalFormatting>
  <pageMargins left="0.70866141732283472" right="0.70866141732283472" top="0.74803149606299213" bottom="0.74803149606299213" header="0.31496062992125984" footer="0.31496062992125984"/>
  <pageSetup paperSize="9" fitToHeight="0" orientation="landscape" r:id="rId1"/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6" id="{51DC3C8C-1F1C-46F1-AB7E-3894D0D9319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T112:T1048576 T1</xm:sqref>
        </x14:conditionalFormatting>
        <x14:conditionalFormatting xmlns:xm="http://schemas.microsoft.com/office/excel/2006/main">
          <x14:cfRule type="iconSet" priority="71" id="{2AA152F6-CD87-4A27-B726-3105555FF39B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J2</xm:sqref>
        </x14:conditionalFormatting>
        <x14:conditionalFormatting xmlns:xm="http://schemas.microsoft.com/office/excel/2006/main">
          <x14:cfRule type="iconSet" priority="70" id="{D7A8891B-2A98-43D5-A29E-1111BE398FF9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J102 J70:J71 J16 J6 J8 J25 J76 J79 J86 J111</xm:sqref>
        </x14:conditionalFormatting>
        <x14:conditionalFormatting xmlns:xm="http://schemas.microsoft.com/office/excel/2006/main">
          <x14:cfRule type="iconSet" priority="65" id="{E11B8801-4BCD-4F18-90D1-DCAC9722027A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J3:J5</xm:sqref>
        </x14:conditionalFormatting>
        <x14:conditionalFormatting xmlns:xm="http://schemas.microsoft.com/office/excel/2006/main">
          <x14:cfRule type="iconSet" priority="62" id="{CF2D246F-D8D3-48DC-8384-0A3D5F1B443B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J7</xm:sqref>
        </x14:conditionalFormatting>
        <x14:conditionalFormatting xmlns:xm="http://schemas.microsoft.com/office/excel/2006/main">
          <x14:cfRule type="iconSet" priority="56" id="{E715C3DA-6107-4E52-B0B7-4F854761185F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J17:J24</xm:sqref>
        </x14:conditionalFormatting>
        <x14:conditionalFormatting xmlns:xm="http://schemas.microsoft.com/office/excel/2006/main">
          <x14:cfRule type="iconSet" priority="44" id="{3D8577EC-5600-4CBF-9E63-190615AA73EF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J64:J69</xm:sqref>
        </x14:conditionalFormatting>
        <x14:conditionalFormatting xmlns:xm="http://schemas.microsoft.com/office/excel/2006/main">
          <x14:cfRule type="iconSet" priority="41" id="{CF6AA99C-7693-4C94-A9F0-C7A701B722EF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J72:J75</xm:sqref>
        </x14:conditionalFormatting>
        <x14:conditionalFormatting xmlns:xm="http://schemas.microsoft.com/office/excel/2006/main">
          <x14:cfRule type="iconSet" priority="38" id="{3324C747-4CC2-4FEF-8CA2-F7C62C8F7994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J77:J78</xm:sqref>
        </x14:conditionalFormatting>
        <x14:conditionalFormatting xmlns:xm="http://schemas.microsoft.com/office/excel/2006/main">
          <x14:cfRule type="iconSet" priority="32" id="{B3288D4B-7A3A-4903-B2E8-DB2CA2E19CB1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J87:J96</xm:sqref>
        </x14:conditionalFormatting>
        <x14:conditionalFormatting xmlns:xm="http://schemas.microsoft.com/office/excel/2006/main">
          <x14:cfRule type="iconSet" priority="26" id="{39349DDF-3BBB-40DB-AE08-F1959A105F1B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J103 J105:J110</xm:sqref>
        </x14:conditionalFormatting>
        <x14:conditionalFormatting xmlns:xm="http://schemas.microsoft.com/office/excel/2006/main">
          <x14:cfRule type="iconSet" priority="1158" id="{38AD030B-7019-4494-AA49-BB75140132AD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J9:J15</xm:sqref>
        </x14:conditionalFormatting>
        <x14:conditionalFormatting xmlns:xm="http://schemas.microsoft.com/office/excel/2006/main">
          <x14:cfRule type="iconSet" priority="1272" id="{442AA511-C44E-42B6-A6B5-BA77705808DE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J26:J63</xm:sqref>
        </x14:conditionalFormatting>
        <x14:conditionalFormatting xmlns:xm="http://schemas.microsoft.com/office/excel/2006/main">
          <x14:cfRule type="iconSet" priority="1334" id="{DAF5123F-10C7-448C-9FCF-AAB4A729A4BF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J104 J97:J101</xm:sqref>
        </x14:conditionalFormatting>
        <x14:conditionalFormatting xmlns:xm="http://schemas.microsoft.com/office/excel/2006/main">
          <x14:cfRule type="iconSet" priority="1530" id="{3B37B2F8-9A30-46C2-9C5C-9173A955BA7E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J80:J85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03C9CD-FC73-4F35-82BE-D33792EAD693}">
  <sheetPr codeName="Feuil1"/>
  <dimension ref="A1:AL114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L14" sqref="L14"/>
    </sheetView>
  </sheetViews>
  <sheetFormatPr baseColWidth="10" defaultRowHeight="15" x14ac:dyDescent="0.25"/>
  <cols>
    <col min="1" max="1" width="26" customWidth="1"/>
    <col min="2" max="2" width="8" customWidth="1"/>
    <col min="3" max="3" width="7.42578125" customWidth="1"/>
    <col min="4" max="4" width="8.5703125" customWidth="1"/>
    <col min="5" max="5" width="8" customWidth="1"/>
    <col min="6" max="6" width="7.85546875" customWidth="1"/>
    <col min="7" max="7" width="12.7109375" customWidth="1"/>
    <col min="8" max="8" width="14" style="1" customWidth="1"/>
    <col min="9" max="9" width="14.140625" style="1" customWidth="1"/>
    <col min="10" max="10" width="10.5703125" style="1" customWidth="1"/>
    <col min="11" max="11" width="11.140625" style="1" customWidth="1"/>
    <col min="12" max="12" width="10.85546875" customWidth="1"/>
    <col min="13" max="13" width="11.28515625" customWidth="1"/>
    <col min="14" max="14" width="11.140625" customWidth="1"/>
    <col min="15" max="15" width="10.28515625" customWidth="1"/>
    <col min="17" max="17" width="10" customWidth="1"/>
    <col min="18" max="18" width="10.42578125" customWidth="1"/>
    <col min="19" max="19" width="9.42578125" customWidth="1"/>
    <col min="21" max="21" width="9.7109375" customWidth="1"/>
    <col min="25" max="25" width="10.140625" customWidth="1"/>
    <col min="26" max="27" width="13.7109375" customWidth="1"/>
    <col min="30" max="32" width="13.28515625" customWidth="1"/>
    <col min="33" max="33" width="13.140625" customWidth="1"/>
    <col min="35" max="35" width="12" customWidth="1"/>
    <col min="36" max="38" width="12" bestFit="1" customWidth="1"/>
  </cols>
  <sheetData>
    <row r="1" spans="1:38" ht="30.95" customHeight="1" thickTop="1" thickBot="1" x14ac:dyDescent="0.3">
      <c r="A1" s="318" t="s">
        <v>117</v>
      </c>
      <c r="B1" s="143" t="s">
        <v>16</v>
      </c>
      <c r="C1" s="18" t="s">
        <v>99</v>
      </c>
      <c r="D1" s="19" t="s">
        <v>57</v>
      </c>
      <c r="E1" s="20" t="s">
        <v>106</v>
      </c>
      <c r="F1" s="17" t="s">
        <v>142</v>
      </c>
      <c r="G1" s="319" t="s">
        <v>246</v>
      </c>
      <c r="H1" s="319" t="s">
        <v>179</v>
      </c>
      <c r="I1" s="3" t="s">
        <v>180</v>
      </c>
      <c r="J1" s="248" t="s">
        <v>188</v>
      </c>
      <c r="K1" s="249" t="s">
        <v>189</v>
      </c>
      <c r="L1" s="248" t="s">
        <v>190</v>
      </c>
      <c r="M1" s="249" t="s">
        <v>191</v>
      </c>
      <c r="N1" s="248" t="s">
        <v>192</v>
      </c>
      <c r="O1" s="249" t="s">
        <v>193</v>
      </c>
      <c r="P1" s="248" t="s">
        <v>194</v>
      </c>
      <c r="Q1" s="249" t="s">
        <v>195</v>
      </c>
      <c r="R1" s="248" t="s">
        <v>196</v>
      </c>
      <c r="S1" s="249" t="s">
        <v>197</v>
      </c>
      <c r="T1" s="248" t="s">
        <v>198</v>
      </c>
      <c r="U1" s="249" t="s">
        <v>199</v>
      </c>
      <c r="V1" s="248" t="s">
        <v>200</v>
      </c>
      <c r="W1" s="249" t="s">
        <v>201</v>
      </c>
      <c r="X1" s="248" t="s">
        <v>202</v>
      </c>
      <c r="Y1" s="249" t="s">
        <v>203</v>
      </c>
      <c r="Z1" s="248" t="s">
        <v>204</v>
      </c>
      <c r="AA1" s="249" t="s">
        <v>205</v>
      </c>
      <c r="AB1" s="248" t="s">
        <v>206</v>
      </c>
      <c r="AC1" s="249" t="s">
        <v>207</v>
      </c>
      <c r="AD1" s="248" t="s">
        <v>208</v>
      </c>
      <c r="AE1" s="249" t="s">
        <v>209</v>
      </c>
      <c r="AF1" s="248" t="s">
        <v>210</v>
      </c>
      <c r="AG1" s="249" t="s">
        <v>211</v>
      </c>
      <c r="AJ1" t="s">
        <v>247</v>
      </c>
      <c r="AK1" t="s">
        <v>248</v>
      </c>
      <c r="AL1" t="s">
        <v>249</v>
      </c>
    </row>
    <row r="2" spans="1:38" ht="15.75" thickTop="1" x14ac:dyDescent="0.25">
      <c r="A2" s="176" t="s">
        <v>128</v>
      </c>
      <c r="B2" s="142" t="str">
        <f>IF(Tableau1[[#This Row],[NBR]]&lt;&gt;"",Tableau1[[#This Row],[NBR]],"")</f>
        <v/>
      </c>
      <c r="C2" s="142">
        <f>IF(Tableau1[[#This Row],[GJU]]&lt;&gt;"",Tableau1[[#This Row],[GJU]],"")</f>
        <v>1</v>
      </c>
      <c r="D2" s="44" t="str">
        <f>IF(Tableau1[[#This Row],[WMA]]&lt;&gt;"",Tableau1[[#This Row],[WMA]],"")</f>
        <v/>
      </c>
      <c r="E2" s="176" t="str">
        <f>IF(Tableau1[[#This Row],[ACD]]&lt;&gt;"",Tableau1[[#This Row],[ACD]],"")</f>
        <v/>
      </c>
      <c r="F2" s="176" t="str">
        <f>IF(Tableau1[[#This Row],[KAB]]&lt;&gt;"",Tableau1[[#This Row],[KAB]],"")</f>
        <v/>
      </c>
      <c r="G2" s="176">
        <v>5</v>
      </c>
      <c r="H2" s="336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11.191780821917808</v>
      </c>
      <c r="I2" s="333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2" s="108"/>
      <c r="K2" s="109"/>
      <c r="L2" s="252"/>
      <c r="M2" s="253"/>
      <c r="N2" s="252"/>
      <c r="O2" s="253"/>
      <c r="P2" s="252">
        <v>1</v>
      </c>
      <c r="Q2" s="253"/>
      <c r="R2" s="252"/>
      <c r="S2" s="253"/>
      <c r="T2" s="252"/>
      <c r="U2" s="253"/>
      <c r="V2" s="252"/>
      <c r="W2" s="253"/>
      <c r="X2" s="252"/>
      <c r="Y2" s="253"/>
      <c r="Z2" s="252"/>
      <c r="AA2" s="278"/>
      <c r="AB2" s="252"/>
      <c r="AC2" s="253"/>
      <c r="AD2" s="252"/>
      <c r="AE2" s="253"/>
      <c r="AF2" s="252"/>
      <c r="AG2" s="253"/>
      <c r="AI2" s="326"/>
      <c r="AJ2" s="326">
        <v>43466</v>
      </c>
      <c r="AK2" s="326">
        <v>43830</v>
      </c>
      <c r="AL2" s="326">
        <f ca="1">TODAY()</f>
        <v>43570</v>
      </c>
    </row>
    <row r="3" spans="1:38" x14ac:dyDescent="0.25">
      <c r="A3" s="96" t="s">
        <v>79</v>
      </c>
      <c r="B3" s="95">
        <f>IF(Tableau1[[#This Row],[NBR]]&lt;&gt;"",Tableau1[[#This Row],[NBR]],"")</f>
        <v>1</v>
      </c>
      <c r="C3" s="95" t="str">
        <f>IF(Tableau1[[#This Row],[GJU]]&lt;&gt;"",Tableau1[[#This Row],[GJU]],"")</f>
        <v/>
      </c>
      <c r="D3" s="22" t="str">
        <f>IF(Tableau1[[#This Row],[WMA]]&lt;&gt;"",Tableau1[[#This Row],[WMA]],"")</f>
        <v/>
      </c>
      <c r="E3" s="96" t="str">
        <f>IF(Tableau1[[#This Row],[ACD]]&lt;&gt;"",Tableau1[[#This Row],[ACD]],"")</f>
        <v/>
      </c>
      <c r="F3" s="96" t="str">
        <f>IF(Tableau1[[#This Row],[KAB]]&lt;&gt;"",Tableau1[[#This Row],[KAB]],"")</f>
        <v/>
      </c>
      <c r="G3" s="96">
        <f>14-6</f>
        <v>8</v>
      </c>
      <c r="H3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15.191780821917808</v>
      </c>
      <c r="I3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3" s="5"/>
      <c r="K3" s="15"/>
      <c r="L3" s="254"/>
      <c r="M3" s="245"/>
      <c r="N3" s="254"/>
      <c r="O3" s="245"/>
      <c r="P3" s="254"/>
      <c r="Q3" s="245"/>
      <c r="R3" s="254"/>
      <c r="S3" s="245"/>
      <c r="T3" s="254"/>
      <c r="U3" s="245"/>
      <c r="V3" s="254"/>
      <c r="W3" s="245"/>
      <c r="X3" s="254"/>
      <c r="Y3" s="245"/>
      <c r="Z3" s="254"/>
      <c r="AA3" s="245"/>
      <c r="AB3" s="254"/>
      <c r="AC3" s="245"/>
      <c r="AD3" s="254"/>
      <c r="AE3" s="245"/>
      <c r="AF3" s="254"/>
      <c r="AG3" s="245"/>
    </row>
    <row r="4" spans="1:38" x14ac:dyDescent="0.25">
      <c r="A4" s="96" t="s">
        <v>37</v>
      </c>
      <c r="B4" s="95" t="str">
        <f>IF(Tableau1[[#This Row],[NBR]]&lt;&gt;"",Tableau1[[#This Row],[NBR]],"")</f>
        <v/>
      </c>
      <c r="C4" s="95">
        <f>IF(Tableau1[[#This Row],[GJU]]&lt;&gt;"",Tableau1[[#This Row],[GJU]],"")</f>
        <v>1</v>
      </c>
      <c r="D4" s="22" t="str">
        <f>IF(Tableau1[[#This Row],[WMA]]&lt;&gt;"",Tableau1[[#This Row],[WMA]],"")</f>
        <v/>
      </c>
      <c r="E4" s="96" t="str">
        <f>IF(Tableau1[[#This Row],[ACD]]&lt;&gt;"",Tableau1[[#This Row],[ACD]],"")</f>
        <v/>
      </c>
      <c r="F4" s="96" t="str">
        <f>IF(Tableau1[[#This Row],[KAB]]&lt;&gt;"",Tableau1[[#This Row],[KAB]],"")</f>
        <v/>
      </c>
      <c r="G4" s="96">
        <f>25-17</f>
        <v>8</v>
      </c>
      <c r="H4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15.191780821917808</v>
      </c>
      <c r="I4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4" s="11"/>
      <c r="K4" s="14"/>
      <c r="L4" s="254"/>
      <c r="M4" s="245"/>
      <c r="N4" s="254"/>
      <c r="O4" s="245"/>
      <c r="P4" s="254"/>
      <c r="Q4" s="245"/>
      <c r="R4" s="254"/>
      <c r="S4" s="245"/>
      <c r="T4" s="254"/>
      <c r="U4" s="245"/>
      <c r="V4" s="254"/>
      <c r="W4" s="245"/>
      <c r="X4" s="254"/>
      <c r="Y4" s="245"/>
      <c r="Z4" s="254"/>
      <c r="AA4" s="245"/>
      <c r="AB4" s="254"/>
      <c r="AC4" s="245"/>
      <c r="AD4" s="254"/>
      <c r="AE4" s="245"/>
      <c r="AF4" s="254"/>
      <c r="AG4" s="245"/>
    </row>
    <row r="5" spans="1:38" hidden="1" x14ac:dyDescent="0.25">
      <c r="A5" s="96" t="s">
        <v>96</v>
      </c>
      <c r="B5" s="95" t="str">
        <f>IF(Tableau1[[#This Row],[NBR]]&lt;&gt;"",Tableau1[[#This Row],[NBR]],"")</f>
        <v/>
      </c>
      <c r="C5" s="95" t="str">
        <f>IF(Tableau1[[#This Row],[GJU]]&lt;&gt;"",Tableau1[[#This Row],[GJU]],"")</f>
        <v/>
      </c>
      <c r="D5" s="22">
        <f>IF(Tableau1[[#This Row],[WMA]]&lt;&gt;"",Tableau1[[#This Row],[WMA]],"")</f>
        <v>1</v>
      </c>
      <c r="E5" s="96" t="str">
        <f>IF(Tableau1[[#This Row],[ACD]]&lt;&gt;"",Tableau1[[#This Row],[ACD]],"")</f>
        <v/>
      </c>
      <c r="F5" s="96" t="str">
        <f>IF(Tableau1[[#This Row],[KAB]]&lt;&gt;"",Tableau1[[#This Row],[KAB]],"")</f>
        <v/>
      </c>
      <c r="G5" s="96">
        <v>0</v>
      </c>
      <c r="H5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5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5" s="11"/>
      <c r="K5" s="14"/>
      <c r="L5" s="254"/>
      <c r="M5" s="245"/>
      <c r="N5" s="254"/>
      <c r="O5" s="245"/>
      <c r="P5" s="254"/>
      <c r="Q5" s="245"/>
      <c r="R5" s="254"/>
      <c r="S5" s="245"/>
      <c r="T5" s="254"/>
      <c r="U5" s="245"/>
      <c r="V5" s="254"/>
      <c r="W5" s="245"/>
      <c r="X5" s="254"/>
      <c r="Y5" s="245"/>
      <c r="Z5" s="254"/>
      <c r="AA5" s="245"/>
      <c r="AB5" s="254"/>
      <c r="AC5" s="245"/>
      <c r="AD5" s="254"/>
      <c r="AE5" s="245"/>
      <c r="AF5" s="254"/>
      <c r="AG5" s="245"/>
    </row>
    <row r="6" spans="1:38" x14ac:dyDescent="0.25">
      <c r="A6" s="96" t="s">
        <v>155</v>
      </c>
      <c r="B6" s="95" t="str">
        <f>IF(Tableau1[[#This Row],[NBR]]&lt;&gt;"",Tableau1[[#This Row],[NBR]],"")</f>
        <v/>
      </c>
      <c r="C6" s="95">
        <f>IF(Tableau1[[#This Row],[GJU]]&lt;&gt;"",Tableau1[[#This Row],[GJU]],"")</f>
        <v>1</v>
      </c>
      <c r="D6" s="22" t="str">
        <f>IF(Tableau1[[#This Row],[WMA]]&lt;&gt;"",Tableau1[[#This Row],[WMA]],"")</f>
        <v/>
      </c>
      <c r="E6" s="96" t="str">
        <f>IF(Tableau1[[#This Row],[ACD]]&lt;&gt;"",Tableau1[[#This Row],[ACD]],"")</f>
        <v/>
      </c>
      <c r="F6" s="96" t="str">
        <f>IF(Tableau1[[#This Row],[KAB]]&lt;&gt;"",Tableau1[[#This Row],[KAB]],"")</f>
        <v/>
      </c>
      <c r="G6" s="96"/>
      <c r="H6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6.7808219178082192</v>
      </c>
      <c r="I6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1.8986301369863015</v>
      </c>
      <c r="J6" s="11"/>
      <c r="K6" s="14"/>
      <c r="L6" s="254"/>
      <c r="M6" s="245"/>
      <c r="N6" s="254"/>
      <c r="O6" s="245"/>
      <c r="P6" s="254"/>
      <c r="Q6" s="245"/>
      <c r="R6" s="254"/>
      <c r="S6" s="245"/>
      <c r="T6" s="254"/>
      <c r="U6" s="245"/>
      <c r="V6" s="254"/>
      <c r="W6" s="245"/>
      <c r="X6" s="254"/>
      <c r="Y6" s="245"/>
      <c r="Z6" s="254"/>
      <c r="AA6" s="245"/>
      <c r="AB6" s="254"/>
      <c r="AC6" s="245"/>
      <c r="AD6" s="254"/>
      <c r="AE6" s="245"/>
      <c r="AF6" s="254"/>
      <c r="AG6" s="245"/>
    </row>
    <row r="7" spans="1:38" x14ac:dyDescent="0.25">
      <c r="A7" s="96" t="s">
        <v>59</v>
      </c>
      <c r="B7" s="95" t="str">
        <f>IF(Tableau1[[#This Row],[NBR]]&lt;&gt;"",Tableau1[[#This Row],[NBR]],"")</f>
        <v/>
      </c>
      <c r="C7" s="95" t="str">
        <f>IF(Tableau1[[#This Row],[GJU]]&lt;&gt;"",Tableau1[[#This Row],[GJU]],"")</f>
        <v/>
      </c>
      <c r="D7" s="22">
        <f>IF(Tableau1[[#This Row],[WMA]]&lt;&gt;"",Tableau1[[#This Row],[WMA]],"")</f>
        <v>1</v>
      </c>
      <c r="E7" s="96" t="str">
        <f>IF(Tableau1[[#This Row],[ACD]]&lt;&gt;"",Tableau1[[#This Row],[ACD]],"")</f>
        <v/>
      </c>
      <c r="F7" s="96" t="str">
        <f>IF(Tableau1[[#This Row],[KAB]]&lt;&gt;"",Tableau1[[#This Row],[KAB]],"")</f>
        <v/>
      </c>
      <c r="G7" s="96"/>
      <c r="H7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7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7" s="11"/>
      <c r="K7" s="14"/>
      <c r="L7" s="254"/>
      <c r="M7" s="245"/>
      <c r="N7" s="254"/>
      <c r="O7" s="245"/>
      <c r="P7" s="254"/>
      <c r="Q7" s="245"/>
      <c r="R7" s="254"/>
      <c r="S7" s="245"/>
      <c r="T7" s="254"/>
      <c r="U7" s="245"/>
      <c r="V7" s="254"/>
      <c r="W7" s="245"/>
      <c r="X7" s="254"/>
      <c r="Y7" s="245"/>
      <c r="Z7" s="254"/>
      <c r="AA7" s="245"/>
      <c r="AB7" s="254"/>
      <c r="AC7" s="245"/>
      <c r="AD7" s="254"/>
      <c r="AE7" s="245"/>
      <c r="AF7" s="254"/>
      <c r="AG7" s="245"/>
    </row>
    <row r="8" spans="1:38" x14ac:dyDescent="0.25">
      <c r="A8" s="96" t="s">
        <v>166</v>
      </c>
      <c r="B8" s="95">
        <f>IF(Tableau1[[#This Row],[NBR]]&lt;&gt;"",Tableau1[[#This Row],[NBR]],"")</f>
        <v>1</v>
      </c>
      <c r="C8" s="95" t="str">
        <f>IF(Tableau1[[#This Row],[GJU]]&lt;&gt;"",Tableau1[[#This Row],[GJU]],"")</f>
        <v/>
      </c>
      <c r="D8" s="22" t="str">
        <f>IF(Tableau1[[#This Row],[WMA]]&lt;&gt;"",Tableau1[[#This Row],[WMA]],"")</f>
        <v/>
      </c>
      <c r="E8" s="96" t="str">
        <f>IF(Tableau1[[#This Row],[ACD]]&lt;&gt;"",Tableau1[[#This Row],[ACD]],"")</f>
        <v/>
      </c>
      <c r="F8" s="96" t="str">
        <f>IF(Tableau1[[#This Row],[KAB]]&lt;&gt;"",Tableau1[[#This Row],[KAB]],"")</f>
        <v/>
      </c>
      <c r="G8" s="96"/>
      <c r="H8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8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8" s="11"/>
      <c r="K8" s="14"/>
      <c r="L8" s="257"/>
      <c r="M8" s="258"/>
      <c r="N8" s="254"/>
      <c r="O8" s="245"/>
      <c r="P8" s="254"/>
      <c r="Q8" s="245"/>
      <c r="R8" s="254"/>
      <c r="S8" s="245"/>
      <c r="T8" s="254"/>
      <c r="U8" s="245"/>
      <c r="V8" s="254"/>
      <c r="W8" s="245"/>
      <c r="X8" s="254"/>
      <c r="Y8" s="245"/>
      <c r="Z8" s="254"/>
      <c r="AA8" s="245"/>
      <c r="AB8" s="254"/>
      <c r="AC8" s="245"/>
      <c r="AD8" s="254"/>
      <c r="AE8" s="245"/>
      <c r="AF8" s="254"/>
      <c r="AG8" s="245"/>
    </row>
    <row r="9" spans="1:38" x14ac:dyDescent="0.25">
      <c r="A9" s="96" t="s">
        <v>60</v>
      </c>
      <c r="B9" s="95" t="str">
        <f>IF(Tableau1[[#This Row],[NBR]]&lt;&gt;"",Tableau1[[#This Row],[NBR]],"")</f>
        <v/>
      </c>
      <c r="C9" s="95" t="str">
        <f>IF(Tableau1[[#This Row],[GJU]]&lt;&gt;"",Tableau1[[#This Row],[GJU]],"")</f>
        <v/>
      </c>
      <c r="D9" s="22">
        <f>IF(Tableau1[[#This Row],[WMA]]&lt;&gt;"",Tableau1[[#This Row],[WMA]],"")</f>
        <v>1</v>
      </c>
      <c r="E9" s="96" t="str">
        <f>IF(Tableau1[[#This Row],[ACD]]&lt;&gt;"",Tableau1[[#This Row],[ACD]],"")</f>
        <v/>
      </c>
      <c r="F9" s="96" t="str">
        <f>IF(Tableau1[[#This Row],[KAB]]&lt;&gt;"",Tableau1[[#This Row],[KAB]],"")</f>
        <v/>
      </c>
      <c r="G9" s="96">
        <f>25-17</f>
        <v>8</v>
      </c>
      <c r="H9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15.191780821917808</v>
      </c>
      <c r="I9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9" s="11"/>
      <c r="K9" s="14"/>
      <c r="L9" s="254"/>
      <c r="M9" s="245"/>
      <c r="N9" s="254"/>
      <c r="O9" s="245"/>
      <c r="P9" s="254"/>
      <c r="Q9" s="245"/>
      <c r="R9" s="254"/>
      <c r="S9" s="245"/>
      <c r="T9" s="254"/>
      <c r="U9" s="245"/>
      <c r="V9" s="254"/>
      <c r="W9" s="245"/>
      <c r="X9" s="254"/>
      <c r="Y9" s="245"/>
      <c r="Z9" s="254"/>
      <c r="AA9" s="245"/>
      <c r="AB9" s="254"/>
      <c r="AC9" s="245"/>
      <c r="AD9" s="254"/>
      <c r="AE9" s="245"/>
      <c r="AF9" s="254"/>
      <c r="AG9" s="245"/>
    </row>
    <row r="10" spans="1:38" x14ac:dyDescent="0.25">
      <c r="A10" s="96" t="s">
        <v>74</v>
      </c>
      <c r="B10" s="95" t="str">
        <f>IF(Tableau1[[#This Row],[NBR]]&lt;&gt;"",Tableau1[[#This Row],[NBR]],"")</f>
        <v/>
      </c>
      <c r="C10" s="95" t="str">
        <f>IF(Tableau1[[#This Row],[GJU]]&lt;&gt;"",Tableau1[[#This Row],[GJU]],"")</f>
        <v/>
      </c>
      <c r="D10" s="22">
        <f>IF(Tableau1[[#This Row],[WMA]]&lt;&gt;"",Tableau1[[#This Row],[WMA]],"")</f>
        <v>1</v>
      </c>
      <c r="E10" s="96" t="str">
        <f>IF(Tableau1[[#This Row],[ACD]]&lt;&gt;"",Tableau1[[#This Row],[ACD]],"")</f>
        <v/>
      </c>
      <c r="F10" s="96" t="str">
        <f>IF(Tableau1[[#This Row],[KAB]]&lt;&gt;"",Tableau1[[#This Row],[KAB]],"")</f>
        <v/>
      </c>
      <c r="G10" s="96">
        <f>16-10</f>
        <v>6</v>
      </c>
      <c r="H10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13.191780821917808</v>
      </c>
      <c r="I10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10" s="11"/>
      <c r="K10" s="14"/>
      <c r="L10" s="254"/>
      <c r="M10" s="245"/>
      <c r="N10" s="254"/>
      <c r="O10" s="245"/>
      <c r="P10" s="254"/>
      <c r="Q10" s="245"/>
      <c r="R10" s="254"/>
      <c r="S10" s="245"/>
      <c r="T10" s="254"/>
      <c r="U10" s="245"/>
      <c r="V10" s="254"/>
      <c r="W10" s="245"/>
      <c r="X10" s="254"/>
      <c r="Y10" s="245"/>
      <c r="Z10" s="254"/>
      <c r="AA10" s="245"/>
      <c r="AB10" s="254"/>
      <c r="AC10" s="245"/>
      <c r="AD10" s="254"/>
      <c r="AE10" s="245"/>
      <c r="AF10" s="254"/>
      <c r="AG10" s="245"/>
    </row>
    <row r="11" spans="1:38" x14ac:dyDescent="0.25">
      <c r="A11" s="96" t="s">
        <v>42</v>
      </c>
      <c r="B11" s="95" t="str">
        <f>IF(Tableau1[[#This Row],[NBR]]&lt;&gt;"",Tableau1[[#This Row],[NBR]],"")</f>
        <v/>
      </c>
      <c r="C11" s="95">
        <f>IF(Tableau1[[#This Row],[GJU]]&lt;&gt;"",Tableau1[[#This Row],[GJU]],"")</f>
        <v>1</v>
      </c>
      <c r="D11" s="22" t="str">
        <f>IF(Tableau1[[#This Row],[WMA]]&lt;&gt;"",Tableau1[[#This Row],[WMA]],"")</f>
        <v/>
      </c>
      <c r="E11" s="96" t="str">
        <f>IF(Tableau1[[#This Row],[ACD]]&lt;&gt;"",Tableau1[[#This Row],[ACD]],"")</f>
        <v/>
      </c>
      <c r="F11" s="96" t="str">
        <f>IF(Tableau1[[#This Row],[KAB]]&lt;&gt;"",Tableau1[[#This Row],[KAB]],"")</f>
        <v/>
      </c>
      <c r="G11" s="96">
        <f>20-12</f>
        <v>8</v>
      </c>
      <c r="H11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15.191780821917808</v>
      </c>
      <c r="I11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11" s="5"/>
      <c r="K11" s="15"/>
      <c r="L11" s="254"/>
      <c r="M11" s="245"/>
      <c r="N11" s="254"/>
      <c r="O11" s="245"/>
      <c r="P11" s="254"/>
      <c r="Q11" s="245"/>
      <c r="R11" s="254"/>
      <c r="S11" s="245"/>
      <c r="T11" s="254"/>
      <c r="U11" s="245"/>
      <c r="V11" s="254"/>
      <c r="W11" s="245"/>
      <c r="X11" s="254"/>
      <c r="Y11" s="245"/>
      <c r="Z11" s="254"/>
      <c r="AA11" s="245"/>
      <c r="AB11" s="254"/>
      <c r="AC11" s="245"/>
      <c r="AD11" s="254"/>
      <c r="AE11" s="245"/>
      <c r="AF11" s="254"/>
      <c r="AG11" s="245"/>
    </row>
    <row r="12" spans="1:38" x14ac:dyDescent="0.25">
      <c r="A12" s="271" t="s">
        <v>226</v>
      </c>
      <c r="B12" s="95" t="str">
        <f>IF(Tableau1[[#This Row],[NBR]]&lt;&gt;"",Tableau1[[#This Row],[NBR]],"")</f>
        <v/>
      </c>
      <c r="C12" s="95">
        <f>IF(Tableau1[[#This Row],[GJU]]&lt;&gt;"",Tableau1[[#This Row],[GJU]],"")</f>
        <v>1</v>
      </c>
      <c r="D12" s="22" t="str">
        <f>IF(Tableau1[[#This Row],[WMA]]&lt;&gt;"",Tableau1[[#This Row],[WMA]],"")</f>
        <v/>
      </c>
      <c r="E12" s="96" t="str">
        <f>IF(Tableau1[[#This Row],[ACD]]&lt;&gt;"",Tableau1[[#This Row],[ACD]],"")</f>
        <v/>
      </c>
      <c r="F12" s="96" t="str">
        <f>IF(Tableau1[[#This Row],[KAB]]&lt;&gt;"",Tableau1[[#This Row],[KAB]],"")</f>
        <v/>
      </c>
      <c r="G12" s="96"/>
      <c r="H12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2.9452054794520546</v>
      </c>
      <c r="I12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0.8246575342465754</v>
      </c>
      <c r="J12" s="11"/>
      <c r="K12" s="14"/>
      <c r="L12" s="254"/>
      <c r="M12" s="245"/>
      <c r="N12" s="254"/>
      <c r="O12" s="245"/>
      <c r="P12" s="254"/>
      <c r="Q12" s="245"/>
      <c r="R12" s="254"/>
      <c r="S12" s="245"/>
      <c r="T12" s="254"/>
      <c r="U12" s="245"/>
      <c r="V12" s="254"/>
      <c r="W12" s="245"/>
      <c r="X12" s="254"/>
      <c r="Y12" s="245"/>
      <c r="Z12" s="254"/>
      <c r="AA12" s="245"/>
      <c r="AB12" s="254"/>
      <c r="AC12" s="245"/>
      <c r="AD12" s="254"/>
      <c r="AE12" s="245"/>
      <c r="AF12" s="254"/>
      <c r="AG12" s="245"/>
    </row>
    <row r="13" spans="1:38" x14ac:dyDescent="0.25">
      <c r="A13" s="96" t="s">
        <v>24</v>
      </c>
      <c r="B13" s="95">
        <f>IF(Tableau1[[#This Row],[NBR]]&lt;&gt;"",Tableau1[[#This Row],[NBR]],"")</f>
        <v>1</v>
      </c>
      <c r="C13" s="95" t="str">
        <f>IF(Tableau1[[#This Row],[GJU]]&lt;&gt;"",Tableau1[[#This Row],[GJU]],"")</f>
        <v/>
      </c>
      <c r="D13" s="22" t="str">
        <f>IF(Tableau1[[#This Row],[WMA]]&lt;&gt;"",Tableau1[[#This Row],[WMA]],"")</f>
        <v/>
      </c>
      <c r="E13" s="96" t="str">
        <f>IF(Tableau1[[#This Row],[ACD]]&lt;&gt;"",Tableau1[[#This Row],[ACD]],"")</f>
        <v/>
      </c>
      <c r="F13" s="96" t="str">
        <f>IF(Tableau1[[#This Row],[KAB]]&lt;&gt;"",Tableau1[[#This Row],[KAB]],"")</f>
        <v/>
      </c>
      <c r="G13" s="96">
        <f>25+12</f>
        <v>37</v>
      </c>
      <c r="H13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44.19178082191781</v>
      </c>
      <c r="I13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13" s="5"/>
      <c r="K13" s="15"/>
      <c r="L13" s="254"/>
      <c r="M13" s="245"/>
      <c r="N13" s="254"/>
      <c r="O13" s="245"/>
      <c r="P13" s="254"/>
      <c r="Q13" s="245"/>
      <c r="R13" s="254"/>
      <c r="S13" s="245"/>
      <c r="T13" s="254"/>
      <c r="U13" s="245"/>
      <c r="V13" s="254"/>
      <c r="W13" s="245"/>
      <c r="X13" s="254"/>
      <c r="Y13" s="245"/>
      <c r="Z13" s="254"/>
      <c r="AA13" s="245"/>
      <c r="AB13" s="254"/>
      <c r="AC13" s="245"/>
      <c r="AD13" s="254"/>
      <c r="AE13" s="245"/>
      <c r="AF13" s="254"/>
      <c r="AG13" s="245"/>
    </row>
    <row r="14" spans="1:38" x14ac:dyDescent="0.25">
      <c r="A14" s="271" t="s">
        <v>225</v>
      </c>
      <c r="B14" s="95">
        <f>IF(Tableau1[[#This Row],[NBR]]&lt;&gt;"",Tableau1[[#This Row],[NBR]],"")</f>
        <v>1</v>
      </c>
      <c r="C14" s="95" t="str">
        <f>IF(Tableau1[[#This Row],[GJU]]&lt;&gt;"",Tableau1[[#This Row],[GJU]],"")</f>
        <v/>
      </c>
      <c r="D14" s="22" t="str">
        <f>IF(Tableau1[[#This Row],[WMA]]&lt;&gt;"",Tableau1[[#This Row],[WMA]],"")</f>
        <v/>
      </c>
      <c r="E14" s="96" t="str">
        <f>IF(Tableau1[[#This Row],[ACD]]&lt;&gt;"",Tableau1[[#This Row],[ACD]],"")</f>
        <v/>
      </c>
      <c r="F14" s="96" t="str">
        <f>IF(Tableau1[[#This Row],[KAB]]&lt;&gt;"",Tableau1[[#This Row],[KAB]],"")</f>
        <v/>
      </c>
      <c r="G14" s="96"/>
      <c r="H14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1.3835616438356162</v>
      </c>
      <c r="I14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1.2273972602739727</v>
      </c>
      <c r="J14" s="11"/>
      <c r="K14" s="14"/>
      <c r="L14" s="254">
        <v>2</v>
      </c>
      <c r="M14" s="245"/>
      <c r="N14" s="254">
        <v>1</v>
      </c>
      <c r="O14" s="245"/>
      <c r="P14" s="254"/>
      <c r="Q14" s="245"/>
      <c r="R14" s="254"/>
      <c r="S14" s="245"/>
      <c r="T14" s="254"/>
      <c r="U14" s="245"/>
      <c r="V14" s="254"/>
      <c r="W14" s="245"/>
      <c r="X14" s="254"/>
      <c r="Y14" s="245"/>
      <c r="Z14" s="254"/>
      <c r="AA14" s="245"/>
      <c r="AB14" s="254"/>
      <c r="AC14" s="245"/>
      <c r="AD14" s="254"/>
      <c r="AE14" s="245"/>
      <c r="AF14" s="254"/>
      <c r="AG14" s="245"/>
    </row>
    <row r="15" spans="1:38" x14ac:dyDescent="0.25">
      <c r="A15" s="96" t="s">
        <v>51</v>
      </c>
      <c r="B15" s="95" t="str">
        <f>IF(Tableau1[[#This Row],[NBR]]&lt;&gt;"",Tableau1[[#This Row],[NBR]],"")</f>
        <v/>
      </c>
      <c r="C15" s="95">
        <f>IF(Tableau1[[#This Row],[GJU]]&lt;&gt;"",Tableau1[[#This Row],[GJU]],"")</f>
        <v>1</v>
      </c>
      <c r="D15" s="22" t="str">
        <f>IF(Tableau1[[#This Row],[WMA]]&lt;&gt;"",Tableau1[[#This Row],[WMA]],"")</f>
        <v/>
      </c>
      <c r="E15" s="96" t="str">
        <f>IF(Tableau1[[#This Row],[ACD]]&lt;&gt;"",Tableau1[[#This Row],[ACD]],"")</f>
        <v/>
      </c>
      <c r="F15" s="96" t="str">
        <f>IF(Tableau1[[#This Row],[KAB]]&lt;&gt;"",Tableau1[[#This Row],[KAB]],"")</f>
        <v/>
      </c>
      <c r="G15" s="96">
        <f>25-32</f>
        <v>-7</v>
      </c>
      <c r="H15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-3.8082191780821919</v>
      </c>
      <c r="I15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1.0136986301369864</v>
      </c>
      <c r="J15" s="11"/>
      <c r="K15" s="14"/>
      <c r="L15" s="254"/>
      <c r="M15" s="245"/>
      <c r="N15" s="254">
        <v>4</v>
      </c>
      <c r="O15" s="245">
        <v>1</v>
      </c>
      <c r="P15" s="254"/>
      <c r="Q15" s="245"/>
      <c r="R15" s="254"/>
      <c r="S15" s="245"/>
      <c r="T15" s="254"/>
      <c r="U15" s="245"/>
      <c r="V15" s="254"/>
      <c r="W15" s="245"/>
      <c r="X15" s="254"/>
      <c r="Y15" s="245"/>
      <c r="Z15" s="254"/>
      <c r="AA15" s="245"/>
      <c r="AB15" s="254"/>
      <c r="AC15" s="245"/>
      <c r="AD15" s="254"/>
      <c r="AE15" s="245"/>
      <c r="AF15" s="254"/>
      <c r="AG15" s="245"/>
    </row>
    <row r="16" spans="1:38" x14ac:dyDescent="0.25">
      <c r="A16" s="96" t="s">
        <v>167</v>
      </c>
      <c r="B16" s="95" t="str">
        <f>IF(Tableau1[[#This Row],[NBR]]&lt;&gt;"",Tableau1[[#This Row],[NBR]],"")</f>
        <v/>
      </c>
      <c r="C16" s="95">
        <f>IF(Tableau1[[#This Row],[GJU]]&lt;&gt;"",Tableau1[[#This Row],[GJU]],"")</f>
        <v>1</v>
      </c>
      <c r="D16" s="22" t="str">
        <f>IF(Tableau1[[#This Row],[WMA]]&lt;&gt;"",Tableau1[[#This Row],[WMA]],"")</f>
        <v/>
      </c>
      <c r="E16" s="96" t="str">
        <f>IF(Tableau1[[#This Row],[ACD]]&lt;&gt;"",Tableau1[[#This Row],[ACD]],"")</f>
        <v/>
      </c>
      <c r="F16" s="96" t="str">
        <f>IF(Tableau1[[#This Row],[KAB]]&lt;&gt;"",Tableau1[[#This Row],[KAB]],"")</f>
        <v/>
      </c>
      <c r="G16" s="96"/>
      <c r="H16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6.095890410958904</v>
      </c>
      <c r="I16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1.7068493150684931</v>
      </c>
      <c r="J16" s="11"/>
      <c r="K16" s="14"/>
      <c r="L16" s="257"/>
      <c r="M16" s="258"/>
      <c r="N16" s="254"/>
      <c r="O16" s="245"/>
      <c r="P16" s="254"/>
      <c r="Q16" s="245"/>
      <c r="R16" s="254"/>
      <c r="S16" s="245"/>
      <c r="T16" s="254"/>
      <c r="U16" s="245"/>
      <c r="V16" s="254"/>
      <c r="W16" s="245"/>
      <c r="X16" s="254"/>
      <c r="Y16" s="245"/>
      <c r="Z16" s="254"/>
      <c r="AA16" s="245"/>
      <c r="AB16" s="254"/>
      <c r="AC16" s="245"/>
      <c r="AD16" s="254"/>
      <c r="AE16" s="245"/>
      <c r="AF16" s="254"/>
      <c r="AG16" s="245"/>
    </row>
    <row r="17" spans="1:33" x14ac:dyDescent="0.25">
      <c r="A17" s="96" t="s">
        <v>58</v>
      </c>
      <c r="B17" s="95" t="str">
        <f>IF(Tableau1[[#This Row],[NBR]]&lt;&gt;"",Tableau1[[#This Row],[NBR]],"")</f>
        <v/>
      </c>
      <c r="C17" s="95">
        <f>IF(Tableau1[[#This Row],[GJU]]&lt;&gt;"",Tableau1[[#This Row],[GJU]],"")</f>
        <v>1</v>
      </c>
      <c r="D17" s="22" t="str">
        <f>IF(Tableau1[[#This Row],[WMA]]&lt;&gt;"",Tableau1[[#This Row],[WMA]],"")</f>
        <v/>
      </c>
      <c r="E17" s="96" t="str">
        <f>IF(Tableau1[[#This Row],[ACD]]&lt;&gt;"",Tableau1[[#This Row],[ACD]],"")</f>
        <v/>
      </c>
      <c r="F17" s="96" t="str">
        <f>IF(Tableau1[[#This Row],[KAB]]&lt;&gt;"",Tableau1[[#This Row],[KAB]],"")</f>
        <v/>
      </c>
      <c r="G17" s="96">
        <f>25-13</f>
        <v>12</v>
      </c>
      <c r="H17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19.19178082191781</v>
      </c>
      <c r="I17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1.3698630136986356E-2</v>
      </c>
      <c r="J17" s="11"/>
      <c r="K17" s="14"/>
      <c r="L17" s="254"/>
      <c r="M17" s="245"/>
      <c r="N17" s="254"/>
      <c r="O17" s="245">
        <v>2</v>
      </c>
      <c r="P17" s="254"/>
      <c r="Q17" s="245"/>
      <c r="R17" s="254"/>
      <c r="S17" s="245"/>
      <c r="T17" s="254"/>
      <c r="U17" s="245"/>
      <c r="V17" s="254"/>
      <c r="W17" s="245"/>
      <c r="X17" s="254"/>
      <c r="Y17" s="245"/>
      <c r="Z17" s="254"/>
      <c r="AA17" s="245"/>
      <c r="AB17" s="254"/>
      <c r="AC17" s="245"/>
      <c r="AD17" s="254"/>
      <c r="AE17" s="245"/>
      <c r="AF17" s="254"/>
      <c r="AG17" s="245"/>
    </row>
    <row r="18" spans="1:33" x14ac:dyDescent="0.25">
      <c r="A18" s="96" t="s">
        <v>4</v>
      </c>
      <c r="B18" s="95" t="str">
        <f>IF(Tableau1[[#This Row],[NBR]]&lt;&gt;"",Tableau1[[#This Row],[NBR]],"")</f>
        <v/>
      </c>
      <c r="C18" s="95">
        <f>IF(Tableau1[[#This Row],[GJU]]&lt;&gt;"",Tableau1[[#This Row],[GJU]],"")</f>
        <v>1</v>
      </c>
      <c r="D18" s="22" t="str">
        <f>IF(Tableau1[[#This Row],[WMA]]&lt;&gt;"",Tableau1[[#This Row],[WMA]],"")</f>
        <v/>
      </c>
      <c r="E18" s="96" t="str">
        <f>IF(Tableau1[[#This Row],[ACD]]&lt;&gt;"",Tableau1[[#This Row],[ACD]],"")</f>
        <v/>
      </c>
      <c r="F18" s="96" t="str">
        <f>IF(Tableau1[[#This Row],[KAB]]&lt;&gt;"",Tableau1[[#This Row],[KAB]],"")</f>
        <v/>
      </c>
      <c r="G18" s="96">
        <f>27-2</f>
        <v>25</v>
      </c>
      <c r="H18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18.19178082191781</v>
      </c>
      <c r="I18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18" s="11"/>
      <c r="K18" s="14"/>
      <c r="L18" s="254"/>
      <c r="M18" s="245"/>
      <c r="N18" s="254"/>
      <c r="O18" s="245"/>
      <c r="P18" s="254"/>
      <c r="Q18" s="245"/>
      <c r="R18" s="254"/>
      <c r="S18" s="245"/>
      <c r="T18" s="254"/>
      <c r="U18" s="245"/>
      <c r="V18" s="254">
        <v>10</v>
      </c>
      <c r="W18" s="245"/>
      <c r="X18" s="254">
        <v>4</v>
      </c>
      <c r="Y18" s="245"/>
      <c r="Z18" s="254"/>
      <c r="AA18" s="245"/>
      <c r="AB18" s="254"/>
      <c r="AC18" s="245"/>
      <c r="AD18" s="254"/>
      <c r="AE18" s="245"/>
      <c r="AF18" s="254"/>
      <c r="AG18" s="245"/>
    </row>
    <row r="19" spans="1:33" hidden="1" x14ac:dyDescent="0.25">
      <c r="A19" s="96" t="s">
        <v>89</v>
      </c>
      <c r="B19" s="95">
        <f>IF(Tableau1[[#This Row],[NBR]]&lt;&gt;"",Tableau1[[#This Row],[NBR]],"")</f>
        <v>1</v>
      </c>
      <c r="C19" s="95" t="str">
        <f>IF(Tableau1[[#This Row],[GJU]]&lt;&gt;"",Tableau1[[#This Row],[GJU]],"")</f>
        <v/>
      </c>
      <c r="D19" s="22" t="str">
        <f>IF(Tableau1[[#This Row],[WMA]]&lt;&gt;"",Tableau1[[#This Row],[WMA]],"")</f>
        <v/>
      </c>
      <c r="E19" s="96" t="str">
        <f>IF(Tableau1[[#This Row],[ACD]]&lt;&gt;"",Tableau1[[#This Row],[ACD]],"")</f>
        <v/>
      </c>
      <c r="F19" s="96" t="str">
        <f>IF(Tableau1[[#This Row],[KAB]]&lt;&gt;"",Tableau1[[#This Row],[KAB]],"")</f>
        <v/>
      </c>
      <c r="G19" s="96"/>
      <c r="H19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19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19" s="11"/>
      <c r="K19" s="14"/>
      <c r="L19" s="254"/>
      <c r="M19" s="245"/>
      <c r="N19" s="254"/>
      <c r="O19" s="245"/>
      <c r="P19" s="254"/>
      <c r="Q19" s="245"/>
      <c r="R19" s="254"/>
      <c r="S19" s="245"/>
      <c r="T19" s="254"/>
      <c r="U19" s="245"/>
      <c r="V19" s="254"/>
      <c r="W19" s="245"/>
      <c r="X19" s="254"/>
      <c r="Y19" s="245"/>
      <c r="Z19" s="254"/>
      <c r="AA19" s="245"/>
      <c r="AB19" s="254"/>
      <c r="AC19" s="245"/>
      <c r="AD19" s="254"/>
      <c r="AE19" s="245"/>
      <c r="AF19" s="254"/>
      <c r="AG19" s="245"/>
    </row>
    <row r="20" spans="1:33" hidden="1" x14ac:dyDescent="0.25">
      <c r="A20" s="96" t="s">
        <v>33</v>
      </c>
      <c r="B20" s="95">
        <f>IF(Tableau1[[#This Row],[NBR]]&lt;&gt;"",Tableau1[[#This Row],[NBR]],"")</f>
        <v>1</v>
      </c>
      <c r="C20" s="95" t="str">
        <f>IF(Tableau1[[#This Row],[GJU]]&lt;&gt;"",Tableau1[[#This Row],[GJU]],"")</f>
        <v/>
      </c>
      <c r="D20" s="22" t="str">
        <f>IF(Tableau1[[#This Row],[WMA]]&lt;&gt;"",Tableau1[[#This Row],[WMA]],"")</f>
        <v/>
      </c>
      <c r="E20" s="96" t="str">
        <f>IF(Tableau1[[#This Row],[ACD]]&lt;&gt;"",Tableau1[[#This Row],[ACD]],"")</f>
        <v/>
      </c>
      <c r="F20" s="96" t="str">
        <f>IF(Tableau1[[#This Row],[KAB]]&lt;&gt;"",Tableau1[[#This Row],[KAB]],"")</f>
        <v/>
      </c>
      <c r="G20" s="96"/>
      <c r="H20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20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20" s="11"/>
      <c r="K20" s="14"/>
      <c r="L20" s="254"/>
      <c r="M20" s="245"/>
      <c r="N20" s="254"/>
      <c r="O20" s="245"/>
      <c r="P20" s="254"/>
      <c r="Q20" s="245"/>
      <c r="R20" s="254"/>
      <c r="S20" s="245"/>
      <c r="T20" s="254"/>
      <c r="U20" s="245"/>
      <c r="V20" s="254"/>
      <c r="W20" s="245"/>
      <c r="X20" s="254"/>
      <c r="Y20" s="245"/>
      <c r="Z20" s="254"/>
      <c r="AA20" s="245"/>
      <c r="AB20" s="254"/>
      <c r="AC20" s="245"/>
      <c r="AD20" s="254"/>
      <c r="AE20" s="245"/>
      <c r="AF20" s="254"/>
      <c r="AG20" s="245"/>
    </row>
    <row r="21" spans="1:33" x14ac:dyDescent="0.25">
      <c r="A21" s="96" t="s">
        <v>62</v>
      </c>
      <c r="B21" s="95">
        <f>IF(Tableau1[[#This Row],[NBR]]&lt;&gt;"",Tableau1[[#This Row],[NBR]],"")</f>
        <v>1</v>
      </c>
      <c r="C21" s="95" t="str">
        <f>IF(Tableau1[[#This Row],[GJU]]&lt;&gt;"",Tableau1[[#This Row],[GJU]],"")</f>
        <v/>
      </c>
      <c r="D21" s="22" t="str">
        <f>IF(Tableau1[[#This Row],[WMA]]&lt;&gt;"",Tableau1[[#This Row],[WMA]],"")</f>
        <v/>
      </c>
      <c r="E21" s="96" t="str">
        <f>IF(Tableau1[[#This Row],[ACD]]&lt;&gt;"",Tableau1[[#This Row],[ACD]],"")</f>
        <v/>
      </c>
      <c r="F21" s="96" t="str">
        <f>IF(Tableau1[[#This Row],[KAB]]&lt;&gt;"",Tableau1[[#This Row],[KAB]],"")</f>
        <v/>
      </c>
      <c r="G21" s="96">
        <f>24-12</f>
        <v>12</v>
      </c>
      <c r="H21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19.19178082191781</v>
      </c>
      <c r="I21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1.3698630136986356E-2</v>
      </c>
      <c r="J21" s="11"/>
      <c r="K21" s="14"/>
      <c r="L21" s="254"/>
      <c r="M21" s="245"/>
      <c r="N21" s="254"/>
      <c r="O21" s="245"/>
      <c r="P21" s="254"/>
      <c r="Q21" s="245">
        <v>2</v>
      </c>
      <c r="R21" s="254"/>
      <c r="S21" s="245"/>
      <c r="T21" s="254"/>
      <c r="U21" s="245"/>
      <c r="V21" s="254"/>
      <c r="W21" s="245"/>
      <c r="X21" s="254"/>
      <c r="Y21" s="245"/>
      <c r="Z21" s="254"/>
      <c r="AA21" s="245"/>
      <c r="AB21" s="254"/>
      <c r="AC21" s="245"/>
      <c r="AD21" s="254"/>
      <c r="AE21" s="245"/>
      <c r="AF21" s="254"/>
      <c r="AG21" s="245"/>
    </row>
    <row r="22" spans="1:33" x14ac:dyDescent="0.25">
      <c r="A22" s="96" t="s">
        <v>81</v>
      </c>
      <c r="B22" s="95">
        <f>IF(Tableau1[[#This Row],[NBR]]&lt;&gt;"",Tableau1[[#This Row],[NBR]],"")</f>
        <v>1</v>
      </c>
      <c r="C22" s="95" t="str">
        <f>IF(Tableau1[[#This Row],[GJU]]&lt;&gt;"",Tableau1[[#This Row],[GJU]],"")</f>
        <v/>
      </c>
      <c r="D22" s="22" t="str">
        <f>IF(Tableau1[[#This Row],[WMA]]&lt;&gt;"",Tableau1[[#This Row],[WMA]],"")</f>
        <v/>
      </c>
      <c r="E22" s="96" t="str">
        <f>IF(Tableau1[[#This Row],[ACD]]&lt;&gt;"",Tableau1[[#This Row],[ACD]],"")</f>
        <v/>
      </c>
      <c r="F22" s="96" t="str">
        <f>IF(Tableau1[[#This Row],[KAB]]&lt;&gt;"",Tableau1[[#This Row],[KAB]],"")</f>
        <v/>
      </c>
      <c r="G22" s="96">
        <f>12-0</f>
        <v>12</v>
      </c>
      <c r="H22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-11.80821917808219</v>
      </c>
      <c r="I22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22" s="11"/>
      <c r="K22" s="14"/>
      <c r="L22" s="254"/>
      <c r="M22" s="245"/>
      <c r="N22" s="254">
        <v>31</v>
      </c>
      <c r="O22" s="245"/>
      <c r="P22" s="254"/>
      <c r="Q22" s="245"/>
      <c r="R22" s="254"/>
      <c r="S22" s="245"/>
      <c r="T22" s="254"/>
      <c r="U22" s="245"/>
      <c r="V22" s="254"/>
      <c r="W22" s="245"/>
      <c r="X22" s="254"/>
      <c r="Y22" s="245"/>
      <c r="Z22" s="254"/>
      <c r="AA22" s="245"/>
      <c r="AB22" s="254"/>
      <c r="AC22" s="245"/>
      <c r="AD22" s="254"/>
      <c r="AE22" s="245"/>
      <c r="AF22" s="254"/>
      <c r="AG22" s="245"/>
    </row>
    <row r="23" spans="1:33" x14ac:dyDescent="0.25">
      <c r="A23" s="96" t="s">
        <v>56</v>
      </c>
      <c r="B23" s="95" t="str">
        <f>IF(Tableau1[[#This Row],[NBR]]&lt;&gt;"",Tableau1[[#This Row],[NBR]],"")</f>
        <v/>
      </c>
      <c r="C23" s="95" t="str">
        <f>IF(Tableau1[[#This Row],[GJU]]&lt;&gt;"",Tableau1[[#This Row],[GJU]],"")</f>
        <v/>
      </c>
      <c r="D23" s="22">
        <f>IF(Tableau1[[#This Row],[WMA]]&lt;&gt;"",Tableau1[[#This Row],[WMA]],"")</f>
        <v>1</v>
      </c>
      <c r="E23" s="96" t="str">
        <f>IF(Tableau1[[#This Row],[ACD]]&lt;&gt;"",Tableau1[[#This Row],[ACD]],"")</f>
        <v/>
      </c>
      <c r="F23" s="96" t="str">
        <f>IF(Tableau1[[#This Row],[KAB]]&lt;&gt;"",Tableau1[[#This Row],[KAB]],"")</f>
        <v/>
      </c>
      <c r="G23" s="96">
        <f>25-9</f>
        <v>16</v>
      </c>
      <c r="H23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23.19178082191781</v>
      </c>
      <c r="I23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23" s="11"/>
      <c r="K23" s="14"/>
      <c r="L23" s="254"/>
      <c r="M23" s="245"/>
      <c r="N23" s="254"/>
      <c r="O23" s="245"/>
      <c r="P23" s="254"/>
      <c r="Q23" s="245"/>
      <c r="R23" s="254"/>
      <c r="S23" s="245"/>
      <c r="T23" s="254"/>
      <c r="U23" s="245"/>
      <c r="V23" s="254"/>
      <c r="W23" s="245"/>
      <c r="X23" s="254"/>
      <c r="Y23" s="245"/>
      <c r="Z23" s="254"/>
      <c r="AA23" s="245"/>
      <c r="AB23" s="254"/>
      <c r="AC23" s="245"/>
      <c r="AD23" s="254"/>
      <c r="AE23" s="245"/>
      <c r="AF23" s="254"/>
      <c r="AG23" s="245"/>
    </row>
    <row r="24" spans="1:33" x14ac:dyDescent="0.25">
      <c r="A24" s="96" t="s">
        <v>71</v>
      </c>
      <c r="B24" s="95" t="str">
        <f>IF(Tableau1[[#This Row],[NBR]]&lt;&gt;"",Tableau1[[#This Row],[NBR]],"")</f>
        <v/>
      </c>
      <c r="C24" s="95" t="str">
        <f>IF(Tableau1[[#This Row],[GJU]]&lt;&gt;"",Tableau1[[#This Row],[GJU]],"")</f>
        <v/>
      </c>
      <c r="D24" s="22">
        <f>IF(Tableau1[[#This Row],[WMA]]&lt;&gt;"",Tableau1[[#This Row],[WMA]],"")</f>
        <v>1</v>
      </c>
      <c r="E24" s="96" t="str">
        <f>IF(Tableau1[[#This Row],[ACD]]&lt;&gt;"",Tableau1[[#This Row],[ACD]],"")</f>
        <v/>
      </c>
      <c r="F24" s="96" t="str">
        <f>IF(Tableau1[[#This Row],[KAB]]&lt;&gt;"",Tableau1[[#This Row],[KAB]],"")</f>
        <v/>
      </c>
      <c r="G24" s="96">
        <f>20-5</f>
        <v>15</v>
      </c>
      <c r="H24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19.19178082191781</v>
      </c>
      <c r="I24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24" s="11"/>
      <c r="K24" s="14"/>
      <c r="L24" s="254"/>
      <c r="M24" s="245"/>
      <c r="N24" s="254"/>
      <c r="O24" s="245"/>
      <c r="P24" s="254">
        <v>3</v>
      </c>
      <c r="Q24" s="245"/>
      <c r="R24" s="254"/>
      <c r="S24" s="245"/>
      <c r="T24" s="254"/>
      <c r="U24" s="245"/>
      <c r="V24" s="254"/>
      <c r="W24" s="245"/>
      <c r="X24" s="254"/>
      <c r="Y24" s="245"/>
      <c r="Z24" s="254"/>
      <c r="AA24" s="245"/>
      <c r="AB24" s="254"/>
      <c r="AC24" s="245"/>
      <c r="AD24" s="254"/>
      <c r="AE24" s="245"/>
      <c r="AF24" s="254"/>
      <c r="AG24" s="245"/>
    </row>
    <row r="25" spans="1:33" x14ac:dyDescent="0.25">
      <c r="A25" s="96" t="s">
        <v>154</v>
      </c>
      <c r="B25" s="95" t="str">
        <f>IF(Tableau1[[#This Row],[NBR]]&lt;&gt;"",Tableau1[[#This Row],[NBR]],"")</f>
        <v/>
      </c>
      <c r="C25" s="95">
        <f>IF(Tableau1[[#This Row],[GJU]]&lt;&gt;"",Tableau1[[#This Row],[GJU]],"")</f>
        <v>1</v>
      </c>
      <c r="D25" s="22" t="str">
        <f>IF(Tableau1[[#This Row],[WMA]]&lt;&gt;"",Tableau1[[#This Row],[WMA]],"")</f>
        <v/>
      </c>
      <c r="E25" s="96" t="str">
        <f>IF(Tableau1[[#This Row],[ACD]]&lt;&gt;"",Tableau1[[#This Row],[ACD]],"")</f>
        <v/>
      </c>
      <c r="F25" s="96" t="str">
        <f>IF(Tableau1[[#This Row],[KAB]]&lt;&gt;"",Tableau1[[#This Row],[KAB]],"")</f>
        <v/>
      </c>
      <c r="G25" s="96"/>
      <c r="H25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-11.178082191780822</v>
      </c>
      <c r="I25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0.63013698630136994</v>
      </c>
      <c r="J25" s="11"/>
      <c r="K25" s="14"/>
      <c r="L25" s="254"/>
      <c r="M25" s="245"/>
      <c r="N25" s="254"/>
      <c r="O25" s="245">
        <v>1</v>
      </c>
      <c r="P25" s="254"/>
      <c r="Q25" s="245"/>
      <c r="R25" s="254">
        <v>4</v>
      </c>
      <c r="S25" s="245"/>
      <c r="T25" s="254"/>
      <c r="U25" s="245"/>
      <c r="V25" s="254">
        <v>6</v>
      </c>
      <c r="W25" s="245"/>
      <c r="X25" s="254">
        <v>7</v>
      </c>
      <c r="Y25" s="245"/>
      <c r="Z25" s="254"/>
      <c r="AA25" s="245"/>
      <c r="AB25" s="254"/>
      <c r="AC25" s="245"/>
      <c r="AD25" s="254"/>
      <c r="AE25" s="245"/>
      <c r="AF25" s="254"/>
      <c r="AG25" s="245"/>
    </row>
    <row r="26" spans="1:33" hidden="1" x14ac:dyDescent="0.25">
      <c r="A26" s="96" t="s">
        <v>84</v>
      </c>
      <c r="B26" s="95">
        <f>IF(Tableau1[[#This Row],[NBR]]&lt;&gt;"",Tableau1[[#This Row],[NBR]],"")</f>
        <v>1</v>
      </c>
      <c r="C26" s="95" t="str">
        <f>IF(Tableau1[[#This Row],[GJU]]&lt;&gt;"",Tableau1[[#This Row],[GJU]],"")</f>
        <v/>
      </c>
      <c r="D26" s="22" t="str">
        <f>IF(Tableau1[[#This Row],[WMA]]&lt;&gt;"",Tableau1[[#This Row],[WMA]],"")</f>
        <v/>
      </c>
      <c r="E26" s="96" t="str">
        <f>IF(Tableau1[[#This Row],[ACD]]&lt;&gt;"",Tableau1[[#This Row],[ACD]],"")</f>
        <v/>
      </c>
      <c r="F26" s="96" t="str">
        <f>IF(Tableau1[[#This Row],[KAB]]&lt;&gt;"",Tableau1[[#This Row],[KAB]],"")</f>
        <v/>
      </c>
      <c r="G26" s="96"/>
      <c r="H26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26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26" s="11"/>
      <c r="K26" s="14"/>
      <c r="L26" s="254"/>
      <c r="M26" s="245"/>
      <c r="N26" s="254"/>
      <c r="O26" s="245"/>
      <c r="P26" s="254"/>
      <c r="Q26" s="245"/>
      <c r="R26" s="254"/>
      <c r="S26" s="245"/>
      <c r="T26" s="254"/>
      <c r="U26" s="245"/>
      <c r="V26" s="254"/>
      <c r="W26" s="245"/>
      <c r="X26" s="254"/>
      <c r="Y26" s="245"/>
      <c r="Z26" s="254"/>
      <c r="AA26" s="245"/>
      <c r="AB26" s="254"/>
      <c r="AC26" s="245"/>
      <c r="AD26" s="254"/>
      <c r="AE26" s="245"/>
      <c r="AF26" s="254"/>
      <c r="AG26" s="245"/>
    </row>
    <row r="27" spans="1:33" x14ac:dyDescent="0.25">
      <c r="A27" s="96" t="s">
        <v>87</v>
      </c>
      <c r="B27" s="95">
        <f>IF(Tableau1[[#This Row],[NBR]]&lt;&gt;"",Tableau1[[#This Row],[NBR]],"")</f>
        <v>1</v>
      </c>
      <c r="C27" s="95" t="str">
        <f>IF(Tableau1[[#This Row],[GJU]]&lt;&gt;"",Tableau1[[#This Row],[GJU]],"")</f>
        <v/>
      </c>
      <c r="D27" s="22" t="str">
        <f>IF(Tableau1[[#This Row],[WMA]]&lt;&gt;"",Tableau1[[#This Row],[WMA]],"")</f>
        <v/>
      </c>
      <c r="E27" s="96" t="str">
        <f>IF(Tableau1[[#This Row],[ACD]]&lt;&gt;"",Tableau1[[#This Row],[ACD]],"")</f>
        <v/>
      </c>
      <c r="F27" s="96" t="str">
        <f>IF(Tableau1[[#This Row],[KAB]]&lt;&gt;"",Tableau1[[#This Row],[KAB]],"")</f>
        <v/>
      </c>
      <c r="G27" s="96">
        <f>10-7</f>
        <v>3</v>
      </c>
      <c r="H27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10.191780821917808</v>
      </c>
      <c r="I27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27" s="11"/>
      <c r="K27" s="14"/>
      <c r="L27" s="254"/>
      <c r="M27" s="245"/>
      <c r="N27" s="254"/>
      <c r="O27" s="245"/>
      <c r="P27" s="254"/>
      <c r="Q27" s="245"/>
      <c r="R27" s="254"/>
      <c r="S27" s="245"/>
      <c r="T27" s="254"/>
      <c r="U27" s="245"/>
      <c r="V27" s="254"/>
      <c r="W27" s="245"/>
      <c r="X27" s="254"/>
      <c r="Y27" s="245"/>
      <c r="Z27" s="254"/>
      <c r="AA27" s="245"/>
      <c r="AB27" s="254"/>
      <c r="AC27" s="245"/>
      <c r="AD27" s="254"/>
      <c r="AE27" s="245"/>
      <c r="AF27" s="254"/>
      <c r="AG27" s="245"/>
    </row>
    <row r="28" spans="1:33" x14ac:dyDescent="0.25">
      <c r="A28" s="96" t="s">
        <v>136</v>
      </c>
      <c r="B28" s="95">
        <f>IF(Tableau1[[#This Row],[NBR]]&lt;&gt;"",Tableau1[[#This Row],[NBR]],"")</f>
        <v>1</v>
      </c>
      <c r="C28" s="95" t="str">
        <f>IF(Tableau1[[#This Row],[GJU]]&lt;&gt;"",Tableau1[[#This Row],[GJU]],"")</f>
        <v/>
      </c>
      <c r="D28" s="22" t="str">
        <f>IF(Tableau1[[#This Row],[WMA]]&lt;&gt;"",Tableau1[[#This Row],[WMA]],"")</f>
        <v/>
      </c>
      <c r="E28" s="96" t="str">
        <f>IF(Tableau1[[#This Row],[ACD]]&lt;&gt;"",Tableau1[[#This Row],[ACD]],"")</f>
        <v/>
      </c>
      <c r="F28" s="96" t="str">
        <f>IF(Tableau1[[#This Row],[KAB]]&lt;&gt;"",Tableau1[[#This Row],[KAB]],"")</f>
        <v/>
      </c>
      <c r="G28" s="96">
        <f>10-0</f>
        <v>10</v>
      </c>
      <c r="H28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12.191780821917808</v>
      </c>
      <c r="I28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28" s="11"/>
      <c r="K28" s="14"/>
      <c r="L28" s="254"/>
      <c r="M28" s="245"/>
      <c r="N28" s="254">
        <v>5</v>
      </c>
      <c r="O28" s="245"/>
      <c r="P28" s="254"/>
      <c r="Q28" s="245"/>
      <c r="R28" s="254"/>
      <c r="S28" s="245"/>
      <c r="T28" s="254"/>
      <c r="U28" s="245"/>
      <c r="V28" s="254"/>
      <c r="W28" s="245"/>
      <c r="X28" s="254"/>
      <c r="Y28" s="245"/>
      <c r="Z28" s="254"/>
      <c r="AA28" s="245"/>
      <c r="AB28" s="254"/>
      <c r="AC28" s="245"/>
      <c r="AD28" s="254"/>
      <c r="AE28" s="245"/>
      <c r="AF28" s="254"/>
      <c r="AG28" s="245"/>
    </row>
    <row r="29" spans="1:33" x14ac:dyDescent="0.25">
      <c r="A29" s="96" t="s">
        <v>36</v>
      </c>
      <c r="B29" s="95" t="str">
        <f>IF(Tableau1[[#This Row],[NBR]]&lt;&gt;"",Tableau1[[#This Row],[NBR]],"")</f>
        <v/>
      </c>
      <c r="C29" s="95" t="str">
        <f>IF(Tableau1[[#This Row],[GJU]]&lt;&gt;"",Tableau1[[#This Row],[GJU]],"")</f>
        <v/>
      </c>
      <c r="D29" s="22">
        <f>IF(Tableau1[[#This Row],[WMA]]&lt;&gt;"",Tableau1[[#This Row],[WMA]],"")</f>
        <v>1</v>
      </c>
      <c r="E29" s="96" t="str">
        <f>IF(Tableau1[[#This Row],[ACD]]&lt;&gt;"",Tableau1[[#This Row],[ACD]],"")</f>
        <v/>
      </c>
      <c r="F29" s="96" t="str">
        <f>IF(Tableau1[[#This Row],[KAB]]&lt;&gt;"",Tableau1[[#This Row],[KAB]],"")</f>
        <v/>
      </c>
      <c r="G29" s="96">
        <f>25-15</f>
        <v>10</v>
      </c>
      <c r="H29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17.19178082191781</v>
      </c>
      <c r="I29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29" s="11"/>
      <c r="K29" s="14"/>
      <c r="L29" s="254"/>
      <c r="M29" s="245"/>
      <c r="N29" s="254"/>
      <c r="O29" s="245"/>
      <c r="P29" s="254"/>
      <c r="Q29" s="245"/>
      <c r="R29" s="254"/>
      <c r="S29" s="245"/>
      <c r="T29" s="254"/>
      <c r="U29" s="245"/>
      <c r="V29" s="254"/>
      <c r="W29" s="245"/>
      <c r="X29" s="254"/>
      <c r="Y29" s="245"/>
      <c r="Z29" s="254"/>
      <c r="AA29" s="245"/>
      <c r="AB29" s="254"/>
      <c r="AC29" s="245"/>
      <c r="AD29" s="254"/>
      <c r="AE29" s="245"/>
      <c r="AF29" s="254"/>
      <c r="AG29" s="245"/>
    </row>
    <row r="30" spans="1:33" x14ac:dyDescent="0.25">
      <c r="A30" s="96" t="s">
        <v>82</v>
      </c>
      <c r="B30" s="95" t="str">
        <f>IF(Tableau1[[#This Row],[NBR]]&lt;&gt;"",Tableau1[[#This Row],[NBR]],"")</f>
        <v/>
      </c>
      <c r="C30" s="95">
        <f>IF(Tableau1[[#This Row],[GJU]]&lt;&gt;"",Tableau1[[#This Row],[GJU]],"")</f>
        <v>1</v>
      </c>
      <c r="D30" s="22" t="str">
        <f>IF(Tableau1[[#This Row],[WMA]]&lt;&gt;"",Tableau1[[#This Row],[WMA]],"")</f>
        <v/>
      </c>
      <c r="E30" s="96" t="str">
        <f>IF(Tableau1[[#This Row],[ACD]]&lt;&gt;"",Tableau1[[#This Row],[ACD]],"")</f>
        <v/>
      </c>
      <c r="F30" s="96" t="str">
        <f>IF(Tableau1[[#This Row],[KAB]]&lt;&gt;"",Tableau1[[#This Row],[KAB]],"")</f>
        <v/>
      </c>
      <c r="G30" s="96">
        <f>15-0</f>
        <v>15</v>
      </c>
      <c r="H30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22.19178082191781</v>
      </c>
      <c r="I30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30" s="11"/>
      <c r="K30" s="14"/>
      <c r="L30" s="254"/>
      <c r="M30" s="245"/>
      <c r="N30" s="254"/>
      <c r="O30" s="245"/>
      <c r="P30" s="254"/>
      <c r="Q30" s="245"/>
      <c r="R30" s="254"/>
      <c r="S30" s="245"/>
      <c r="T30" s="254"/>
      <c r="U30" s="245"/>
      <c r="V30" s="254"/>
      <c r="W30" s="245"/>
      <c r="X30" s="254"/>
      <c r="Y30" s="245"/>
      <c r="Z30" s="254"/>
      <c r="AA30" s="245"/>
      <c r="AB30" s="254"/>
      <c r="AC30" s="245"/>
      <c r="AD30" s="254"/>
      <c r="AE30" s="245"/>
      <c r="AF30" s="254"/>
      <c r="AG30" s="245"/>
    </row>
    <row r="31" spans="1:33" x14ac:dyDescent="0.25">
      <c r="A31" s="96" t="s">
        <v>103</v>
      </c>
      <c r="B31" s="95" t="str">
        <f>IF(Tableau1[[#This Row],[NBR]]&lt;&gt;"",Tableau1[[#This Row],[NBR]],"")</f>
        <v/>
      </c>
      <c r="C31" s="95">
        <f>IF(Tableau1[[#This Row],[GJU]]&lt;&gt;"",Tableau1[[#This Row],[GJU]],"")</f>
        <v>1</v>
      </c>
      <c r="D31" s="22" t="str">
        <f>IF(Tableau1[[#This Row],[WMA]]&lt;&gt;"",Tableau1[[#This Row],[WMA]],"")</f>
        <v/>
      </c>
      <c r="E31" s="96" t="str">
        <f>IF(Tableau1[[#This Row],[ACD]]&lt;&gt;"",Tableau1[[#This Row],[ACD]],"")</f>
        <v/>
      </c>
      <c r="F31" s="96" t="str">
        <f>IF(Tableau1[[#This Row],[KAB]]&lt;&gt;"",Tableau1[[#This Row],[KAB]],"")</f>
        <v/>
      </c>
      <c r="G31" s="96">
        <f>3-3</f>
        <v>0</v>
      </c>
      <c r="H31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2.1917808219178081</v>
      </c>
      <c r="I31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31" s="11"/>
      <c r="K31" s="14"/>
      <c r="L31" s="254"/>
      <c r="M31" s="245"/>
      <c r="N31" s="254"/>
      <c r="O31" s="245"/>
      <c r="P31" s="254">
        <v>5</v>
      </c>
      <c r="Q31" s="245"/>
      <c r="R31" s="254"/>
      <c r="S31" s="245"/>
      <c r="T31" s="254"/>
      <c r="U31" s="245"/>
      <c r="V31" s="254"/>
      <c r="W31" s="245"/>
      <c r="X31" s="254"/>
      <c r="Y31" s="245"/>
      <c r="Z31" s="254"/>
      <c r="AA31" s="245"/>
      <c r="AB31" s="254"/>
      <c r="AC31" s="245"/>
      <c r="AD31" s="254"/>
      <c r="AE31" s="245"/>
      <c r="AF31" s="254"/>
      <c r="AG31" s="245"/>
    </row>
    <row r="32" spans="1:33" x14ac:dyDescent="0.25">
      <c r="A32" s="96" t="s">
        <v>61</v>
      </c>
      <c r="B32" s="95" t="str">
        <f>IF(Tableau1[[#This Row],[NBR]]&lt;&gt;"",Tableau1[[#This Row],[NBR]],"")</f>
        <v/>
      </c>
      <c r="C32" s="95" t="str">
        <f>IF(Tableau1[[#This Row],[GJU]]&lt;&gt;"",Tableau1[[#This Row],[GJU]],"")</f>
        <v/>
      </c>
      <c r="D32" s="22">
        <f>IF(Tableau1[[#This Row],[WMA]]&lt;&gt;"",Tableau1[[#This Row],[WMA]],"")</f>
        <v>1</v>
      </c>
      <c r="E32" s="96" t="str">
        <f>IF(Tableau1[[#This Row],[ACD]]&lt;&gt;"",Tableau1[[#This Row],[ACD]],"")</f>
        <v/>
      </c>
      <c r="F32" s="96" t="str">
        <f>IF(Tableau1[[#This Row],[KAB]]&lt;&gt;"",Tableau1[[#This Row],[KAB]],"")</f>
        <v/>
      </c>
      <c r="G32" s="96">
        <f>25-16</f>
        <v>9</v>
      </c>
      <c r="H32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16.19178082191781</v>
      </c>
      <c r="I32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32" s="11"/>
      <c r="K32" s="14"/>
      <c r="L32" s="254"/>
      <c r="M32" s="245"/>
      <c r="N32" s="254"/>
      <c r="O32" s="245"/>
      <c r="P32" s="254"/>
      <c r="Q32" s="245"/>
      <c r="R32" s="254"/>
      <c r="S32" s="245"/>
      <c r="T32" s="254"/>
      <c r="U32" s="245"/>
      <c r="V32" s="254"/>
      <c r="W32" s="245"/>
      <c r="X32" s="254"/>
      <c r="Y32" s="245"/>
      <c r="Z32" s="254"/>
      <c r="AA32" s="245"/>
      <c r="AB32" s="254"/>
      <c r="AC32" s="245"/>
      <c r="AD32" s="254"/>
      <c r="AE32" s="245"/>
      <c r="AF32" s="254"/>
      <c r="AG32" s="245"/>
    </row>
    <row r="33" spans="1:33" x14ac:dyDescent="0.25">
      <c r="A33" s="96" t="s">
        <v>46</v>
      </c>
      <c r="B33" s="95" t="str">
        <f>IF(Tableau1[[#This Row],[NBR]]&lt;&gt;"",Tableau1[[#This Row],[NBR]],"")</f>
        <v/>
      </c>
      <c r="C33" s="95">
        <f>IF(Tableau1[[#This Row],[GJU]]&lt;&gt;"",Tableau1[[#This Row],[GJU]],"")</f>
        <v>1</v>
      </c>
      <c r="D33" s="22" t="str">
        <f>IF(Tableau1[[#This Row],[WMA]]&lt;&gt;"",Tableau1[[#This Row],[WMA]],"")</f>
        <v/>
      </c>
      <c r="E33" s="96" t="str">
        <f>IF(Tableau1[[#This Row],[ACD]]&lt;&gt;"",Tableau1[[#This Row],[ACD]],"")</f>
        <v/>
      </c>
      <c r="F33" s="96" t="str">
        <f>IF(Tableau1[[#This Row],[KAB]]&lt;&gt;"",Tableau1[[#This Row],[KAB]],"")</f>
        <v/>
      </c>
      <c r="G33" s="96">
        <f>25-4</f>
        <v>21</v>
      </c>
      <c r="H33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28.19178082191781</v>
      </c>
      <c r="I33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33" s="11"/>
      <c r="K33" s="14"/>
      <c r="L33" s="254"/>
      <c r="M33" s="245"/>
      <c r="N33" s="254"/>
      <c r="O33" s="245"/>
      <c r="P33" s="254"/>
      <c r="Q33" s="245"/>
      <c r="R33" s="254"/>
      <c r="S33" s="245"/>
      <c r="T33" s="254"/>
      <c r="U33" s="245"/>
      <c r="V33" s="254"/>
      <c r="W33" s="245"/>
      <c r="X33" s="254"/>
      <c r="Y33" s="245"/>
      <c r="Z33" s="254"/>
      <c r="AA33" s="245"/>
      <c r="AB33" s="254"/>
      <c r="AC33" s="245"/>
      <c r="AD33" s="254"/>
      <c r="AE33" s="245"/>
      <c r="AF33" s="254"/>
      <c r="AG33" s="245"/>
    </row>
    <row r="34" spans="1:33" x14ac:dyDescent="0.25">
      <c r="A34" s="96" t="s">
        <v>3</v>
      </c>
      <c r="B34" s="95" t="str">
        <f>IF(Tableau1[[#This Row],[NBR]]&lt;&gt;"",Tableau1[[#This Row],[NBR]],"")</f>
        <v/>
      </c>
      <c r="C34" s="95" t="str">
        <f>IF(Tableau1[[#This Row],[GJU]]&lt;&gt;"",Tableau1[[#This Row],[GJU]],"")</f>
        <v/>
      </c>
      <c r="D34" s="22" t="str">
        <f>IF(Tableau1[[#This Row],[WMA]]&lt;&gt;"",Tableau1[[#This Row],[WMA]],"")</f>
        <v/>
      </c>
      <c r="E34" s="96" t="str">
        <f>IF(Tableau1[[#This Row],[ACD]]&lt;&gt;"",Tableau1[[#This Row],[ACD]],"")</f>
        <v/>
      </c>
      <c r="F34" s="96">
        <f>IF(Tableau1[[#This Row],[KAB]]&lt;&gt;"",Tableau1[[#This Row],[KAB]],"")</f>
        <v>1</v>
      </c>
      <c r="G34" s="96"/>
      <c r="H34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34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34" s="246"/>
      <c r="K34" s="130"/>
      <c r="L34" s="254"/>
      <c r="M34" s="245"/>
      <c r="N34" s="254"/>
      <c r="O34" s="245"/>
      <c r="P34" s="254"/>
      <c r="Q34" s="245"/>
      <c r="R34" s="254"/>
      <c r="S34" s="245"/>
      <c r="T34" s="254"/>
      <c r="U34" s="245"/>
      <c r="V34" s="254"/>
      <c r="W34" s="245"/>
      <c r="X34" s="254"/>
      <c r="Y34" s="245"/>
      <c r="Z34" s="254"/>
      <c r="AA34" s="245"/>
      <c r="AB34" s="254"/>
      <c r="AC34" s="245"/>
      <c r="AD34" s="254"/>
      <c r="AE34" s="245"/>
      <c r="AF34" s="254"/>
      <c r="AG34" s="245"/>
    </row>
    <row r="35" spans="1:33" x14ac:dyDescent="0.25">
      <c r="A35" s="96" t="s">
        <v>3</v>
      </c>
      <c r="B35" s="95" t="str">
        <f>IF(Tableau1[[#This Row],[NBR]]&lt;&gt;"",Tableau1[[#This Row],[NBR]],"")</f>
        <v/>
      </c>
      <c r="C35" s="95" t="str">
        <f>IF(Tableau1[[#This Row],[GJU]]&lt;&gt;"",Tableau1[[#This Row],[GJU]],"")</f>
        <v/>
      </c>
      <c r="D35" s="22">
        <f>IF(Tableau1[[#This Row],[WMA]]&lt;&gt;"",Tableau1[[#This Row],[WMA]],"")</f>
        <v>1</v>
      </c>
      <c r="E35" s="96" t="str">
        <f>IF(Tableau1[[#This Row],[ACD]]&lt;&gt;"",Tableau1[[#This Row],[ACD]],"")</f>
        <v/>
      </c>
      <c r="F35" s="96" t="str">
        <f>IF(Tableau1[[#This Row],[KAB]]&lt;&gt;"",Tableau1[[#This Row],[KAB]],"")</f>
        <v/>
      </c>
      <c r="G35" s="96"/>
      <c r="H35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35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35" s="247"/>
      <c r="K35" s="23"/>
      <c r="L35" s="254"/>
      <c r="M35" s="245"/>
      <c r="N35" s="254"/>
      <c r="O35" s="245"/>
      <c r="P35" s="254"/>
      <c r="Q35" s="245"/>
      <c r="R35" s="254"/>
      <c r="S35" s="245"/>
      <c r="T35" s="254"/>
      <c r="U35" s="245"/>
      <c r="V35" s="254"/>
      <c r="W35" s="245"/>
      <c r="X35" s="254"/>
      <c r="Y35" s="245"/>
      <c r="Z35" s="254"/>
      <c r="AA35" s="245"/>
      <c r="AB35" s="254"/>
      <c r="AC35" s="245"/>
      <c r="AD35" s="254"/>
      <c r="AE35" s="245"/>
      <c r="AF35" s="254"/>
      <c r="AG35" s="245"/>
    </row>
    <row r="36" spans="1:33" x14ac:dyDescent="0.25">
      <c r="A36" s="96" t="s">
        <v>3</v>
      </c>
      <c r="B36" s="95" t="str">
        <f>IF(Tableau1[[#This Row],[NBR]]&lt;&gt;"",Tableau1[[#This Row],[NBR]],"")</f>
        <v/>
      </c>
      <c r="C36" s="95" t="str">
        <f>IF(Tableau1[[#This Row],[GJU]]&lt;&gt;"",Tableau1[[#This Row],[GJU]],"")</f>
        <v/>
      </c>
      <c r="D36" s="22">
        <f>IF(Tableau1[[#This Row],[WMA]]&lt;&gt;"",Tableau1[[#This Row],[WMA]],"")</f>
        <v>1</v>
      </c>
      <c r="E36" s="96" t="str">
        <f>IF(Tableau1[[#This Row],[ACD]]&lt;&gt;"",Tableau1[[#This Row],[ACD]],"")</f>
        <v/>
      </c>
      <c r="F36" s="96" t="str">
        <f>IF(Tableau1[[#This Row],[KAB]]&lt;&gt;"",Tableau1[[#This Row],[KAB]],"")</f>
        <v/>
      </c>
      <c r="G36" s="96"/>
      <c r="H36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36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36" s="247"/>
      <c r="K36" s="23"/>
      <c r="L36" s="254"/>
      <c r="M36" s="245"/>
      <c r="N36" s="254"/>
      <c r="O36" s="245"/>
      <c r="P36" s="254"/>
      <c r="Q36" s="245"/>
      <c r="R36" s="254"/>
      <c r="S36" s="245"/>
      <c r="T36" s="254"/>
      <c r="U36" s="245"/>
      <c r="V36" s="254"/>
      <c r="W36" s="245"/>
      <c r="X36" s="254"/>
      <c r="Y36" s="245"/>
      <c r="Z36" s="254"/>
      <c r="AA36" s="245"/>
      <c r="AB36" s="254"/>
      <c r="AC36" s="245"/>
      <c r="AD36" s="254"/>
      <c r="AE36" s="245"/>
      <c r="AF36" s="254"/>
      <c r="AG36" s="245"/>
    </row>
    <row r="37" spans="1:33" x14ac:dyDescent="0.25">
      <c r="A37" s="96" t="s">
        <v>101</v>
      </c>
      <c r="B37" s="95" t="str">
        <f>IF(Tableau1[[#This Row],[NBR]]&lt;&gt;"",Tableau1[[#This Row],[NBR]],"")</f>
        <v/>
      </c>
      <c r="C37" s="95">
        <f>IF(Tableau1[[#This Row],[GJU]]&lt;&gt;"",Tableau1[[#This Row],[GJU]],"")</f>
        <v>1</v>
      </c>
      <c r="D37" s="22" t="str">
        <f>IF(Tableau1[[#This Row],[WMA]]&lt;&gt;"",Tableau1[[#This Row],[WMA]],"")</f>
        <v/>
      </c>
      <c r="E37" s="96" t="str">
        <f>IF(Tableau1[[#This Row],[ACD]]&lt;&gt;"",Tableau1[[#This Row],[ACD]],"")</f>
        <v/>
      </c>
      <c r="F37" s="96" t="str">
        <f>IF(Tableau1[[#This Row],[KAB]]&lt;&gt;"",Tableau1[[#This Row],[KAB]],"")</f>
        <v/>
      </c>
      <c r="G37" s="96">
        <f>4-0</f>
        <v>4</v>
      </c>
      <c r="H37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6.1917808219178081</v>
      </c>
      <c r="I37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37" s="11"/>
      <c r="K37" s="14"/>
      <c r="L37" s="254"/>
      <c r="M37" s="245"/>
      <c r="N37" s="254">
        <v>5</v>
      </c>
      <c r="O37" s="245"/>
      <c r="P37" s="254"/>
      <c r="Q37" s="245"/>
      <c r="R37" s="254"/>
      <c r="S37" s="245"/>
      <c r="T37" s="254"/>
      <c r="U37" s="245"/>
      <c r="V37" s="254"/>
      <c r="W37" s="245"/>
      <c r="X37" s="254"/>
      <c r="Y37" s="245"/>
      <c r="Z37" s="254"/>
      <c r="AA37" s="245"/>
      <c r="AB37" s="254"/>
      <c r="AC37" s="245"/>
      <c r="AD37" s="254"/>
      <c r="AE37" s="245"/>
      <c r="AF37" s="254"/>
      <c r="AG37" s="245"/>
    </row>
    <row r="38" spans="1:33" x14ac:dyDescent="0.25">
      <c r="A38" s="96" t="s">
        <v>55</v>
      </c>
      <c r="B38" s="95" t="str">
        <f>IF(Tableau1[[#This Row],[NBR]]&lt;&gt;"",Tableau1[[#This Row],[NBR]],"")</f>
        <v/>
      </c>
      <c r="C38" s="95">
        <f>IF(Tableau1[[#This Row],[GJU]]&lt;&gt;"",Tableau1[[#This Row],[GJU]],"")</f>
        <v>1</v>
      </c>
      <c r="D38" s="22" t="str">
        <f>IF(Tableau1[[#This Row],[WMA]]&lt;&gt;"",Tableau1[[#This Row],[WMA]],"")</f>
        <v/>
      </c>
      <c r="E38" s="96" t="str">
        <f>IF(Tableau1[[#This Row],[ACD]]&lt;&gt;"",Tableau1[[#This Row],[ACD]],"")</f>
        <v/>
      </c>
      <c r="F38" s="96" t="str">
        <f>IF(Tableau1[[#This Row],[KAB]]&lt;&gt;"",Tableau1[[#This Row],[KAB]],"")</f>
        <v/>
      </c>
      <c r="G38" s="96">
        <f>25-17</f>
        <v>8</v>
      </c>
      <c r="H38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15.191780821917808</v>
      </c>
      <c r="I38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1.0136986301369864</v>
      </c>
      <c r="J38" s="5"/>
      <c r="K38" s="15"/>
      <c r="L38" s="254"/>
      <c r="M38" s="245"/>
      <c r="N38" s="254"/>
      <c r="O38" s="245">
        <v>1</v>
      </c>
      <c r="P38" s="254"/>
      <c r="Q38" s="245"/>
      <c r="R38" s="254"/>
      <c r="S38" s="245"/>
      <c r="T38" s="254"/>
      <c r="U38" s="245"/>
      <c r="V38" s="254"/>
      <c r="W38" s="245"/>
      <c r="X38" s="254"/>
      <c r="Y38" s="245"/>
      <c r="Z38" s="254"/>
      <c r="AA38" s="245"/>
      <c r="AB38" s="254"/>
      <c r="AC38" s="245"/>
      <c r="AD38" s="254"/>
      <c r="AE38" s="245"/>
      <c r="AF38" s="254"/>
      <c r="AG38" s="245"/>
    </row>
    <row r="39" spans="1:33" x14ac:dyDescent="0.25">
      <c r="A39" s="189" t="s">
        <v>287</v>
      </c>
      <c r="B39" s="95" t="str">
        <f>IF(Tableau1[[#This Row],[NBR]]&lt;&gt;"",Tableau1[[#This Row],[NBR]],"")</f>
        <v/>
      </c>
      <c r="C39" s="95" t="str">
        <f>IF(Tableau1[[#This Row],[GJU]]&lt;&gt;"",Tableau1[[#This Row],[GJU]],"")</f>
        <v/>
      </c>
      <c r="D39" s="22" t="str">
        <f>IF(Tableau1[[#This Row],[WMA]]&lt;&gt;"",Tableau1[[#This Row],[WMA]],"")</f>
        <v/>
      </c>
      <c r="E39" s="96" t="str">
        <f>IF(Tableau1[[#This Row],[ACD]]&lt;&gt;"",Tableau1[[#This Row],[ACD]],"")</f>
        <v/>
      </c>
      <c r="F39" s="96" t="str">
        <f>IF(Tableau1[[#This Row],[KAB]]&lt;&gt;"",Tableau1[[#This Row],[KAB]],"")</f>
        <v/>
      </c>
      <c r="G39" s="96"/>
      <c r="H39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0.82191780821917804</v>
      </c>
      <c r="I39" s="362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0.23013698630136986</v>
      </c>
      <c r="J39" s="11"/>
      <c r="K39" s="14"/>
      <c r="L39" s="254"/>
      <c r="M39" s="245"/>
      <c r="N39" s="254"/>
      <c r="O39" s="245"/>
      <c r="P39" s="254"/>
      <c r="Q39" s="245"/>
      <c r="R39" s="254"/>
      <c r="S39" s="245"/>
      <c r="T39" s="254"/>
      <c r="U39" s="245"/>
      <c r="V39" s="254"/>
      <c r="W39" s="245"/>
      <c r="X39" s="254"/>
      <c r="Y39" s="245"/>
      <c r="Z39" s="254"/>
      <c r="AA39" s="245"/>
      <c r="AB39" s="254"/>
      <c r="AC39" s="245"/>
      <c r="AD39" s="254"/>
      <c r="AE39" s="245"/>
      <c r="AF39" s="254"/>
      <c r="AG39" s="245"/>
    </row>
    <row r="40" spans="1:33" ht="24" x14ac:dyDescent="0.25">
      <c r="A40" s="96" t="s">
        <v>76</v>
      </c>
      <c r="B40" s="95" t="str">
        <f>IF(Tableau1[[#This Row],[NBR]]&lt;&gt;"",Tableau1[[#This Row],[NBR]],"")</f>
        <v/>
      </c>
      <c r="C40" s="95">
        <f>IF(Tableau1[[#This Row],[GJU]]&lt;&gt;"",Tableau1[[#This Row],[GJU]],"")</f>
        <v>1</v>
      </c>
      <c r="D40" s="22" t="str">
        <f>IF(Tableau1[[#This Row],[WMA]]&lt;&gt;"",Tableau1[[#This Row],[WMA]],"")</f>
        <v/>
      </c>
      <c r="E40" s="96" t="str">
        <f>IF(Tableau1[[#This Row],[ACD]]&lt;&gt;"",Tableau1[[#This Row],[ACD]],"")</f>
        <v/>
      </c>
      <c r="F40" s="96" t="str">
        <f>IF(Tableau1[[#This Row],[KAB]]&lt;&gt;"",Tableau1[[#This Row],[KAB]],"")</f>
        <v/>
      </c>
      <c r="G40" s="96">
        <f>16-10</f>
        <v>6</v>
      </c>
      <c r="H40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13.191780821917808</v>
      </c>
      <c r="I40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40" s="11"/>
      <c r="K40" s="14"/>
      <c r="L40" s="254"/>
      <c r="M40" s="245"/>
      <c r="N40" s="254"/>
      <c r="O40" s="245"/>
      <c r="P40" s="254"/>
      <c r="Q40" s="245"/>
      <c r="R40" s="254"/>
      <c r="S40" s="245"/>
      <c r="T40" s="254"/>
      <c r="U40" s="245"/>
      <c r="V40" s="254"/>
      <c r="W40" s="245"/>
      <c r="X40" s="254"/>
      <c r="Y40" s="245"/>
      <c r="Z40" s="254"/>
      <c r="AA40" s="245"/>
      <c r="AB40" s="254"/>
      <c r="AC40" s="245"/>
      <c r="AD40" s="254"/>
      <c r="AE40" s="245"/>
      <c r="AF40" s="254"/>
      <c r="AG40" s="245"/>
    </row>
    <row r="41" spans="1:33" hidden="1" x14ac:dyDescent="0.25">
      <c r="A41" s="96" t="s">
        <v>83</v>
      </c>
      <c r="B41" s="95">
        <f>IF(Tableau1[[#This Row],[NBR]]&lt;&gt;"",Tableau1[[#This Row],[NBR]],"")</f>
        <v>1</v>
      </c>
      <c r="C41" s="95" t="str">
        <f>IF(Tableau1[[#This Row],[GJU]]&lt;&gt;"",Tableau1[[#This Row],[GJU]],"")</f>
        <v/>
      </c>
      <c r="D41" s="22" t="str">
        <f>IF(Tableau1[[#This Row],[WMA]]&lt;&gt;"",Tableau1[[#This Row],[WMA]],"")</f>
        <v/>
      </c>
      <c r="E41" s="96" t="str">
        <f>IF(Tableau1[[#This Row],[ACD]]&lt;&gt;"",Tableau1[[#This Row],[ACD]],"")</f>
        <v/>
      </c>
      <c r="F41" s="96" t="str">
        <f>IF(Tableau1[[#This Row],[KAB]]&lt;&gt;"",Tableau1[[#This Row],[KAB]],"")</f>
        <v/>
      </c>
      <c r="G41" s="96"/>
      <c r="H41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41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41" s="5"/>
      <c r="K41" s="15"/>
      <c r="L41" s="254"/>
      <c r="M41" s="245"/>
      <c r="N41" s="254"/>
      <c r="O41" s="245"/>
      <c r="P41" s="254"/>
      <c r="Q41" s="245"/>
      <c r="R41" s="254"/>
      <c r="S41" s="245"/>
      <c r="T41" s="254"/>
      <c r="U41" s="245"/>
      <c r="V41" s="254"/>
      <c r="W41" s="245"/>
      <c r="X41" s="254"/>
      <c r="Y41" s="245"/>
      <c r="Z41" s="254"/>
      <c r="AA41" s="245"/>
      <c r="AB41" s="254"/>
      <c r="AC41" s="245"/>
      <c r="AD41" s="254"/>
      <c r="AE41" s="245"/>
      <c r="AF41" s="254"/>
      <c r="AG41" s="245"/>
    </row>
    <row r="42" spans="1:33" x14ac:dyDescent="0.25">
      <c r="A42" s="459" t="s">
        <v>295</v>
      </c>
      <c r="B42" s="448" t="str">
        <f>IF(Tableau1[[#This Row],[NBR]]&lt;&gt;"",Tableau1[[#This Row],[NBR]],"")</f>
        <v/>
      </c>
      <c r="C42" s="448">
        <f>IF(Tableau1[[#This Row],[GJU]]&lt;&gt;"",Tableau1[[#This Row],[GJU]],"")</f>
        <v>1</v>
      </c>
      <c r="D42" s="449" t="str">
        <f>IF(Tableau1[[#This Row],[WMA]]&lt;&gt;"",Tableau1[[#This Row],[WMA]],"")</f>
        <v/>
      </c>
      <c r="E42" s="450" t="str">
        <f>IF(Tableau1[[#This Row],[ACD]]&lt;&gt;"",Tableau1[[#This Row],[ACD]],"")</f>
        <v/>
      </c>
      <c r="F42" s="450" t="str">
        <f>IF(Tableau1[[#This Row],[KAB]]&lt;&gt;"",Tableau1[[#This Row],[KAB]],"")</f>
        <v/>
      </c>
      <c r="G42" s="450"/>
      <c r="H42" s="337" t="e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#NUM!</v>
      </c>
      <c r="I42" s="477" t="e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#NUM!</v>
      </c>
      <c r="J42" s="460"/>
      <c r="K42" s="458"/>
      <c r="L42" s="254"/>
      <c r="M42" s="245"/>
      <c r="N42" s="254"/>
      <c r="O42" s="245"/>
      <c r="P42" s="254"/>
      <c r="Q42" s="245"/>
      <c r="R42" s="254"/>
      <c r="S42" s="245"/>
      <c r="T42" s="254"/>
      <c r="U42" s="245"/>
      <c r="V42" s="254"/>
      <c r="W42" s="245"/>
      <c r="X42" s="254"/>
      <c r="Y42" s="245"/>
      <c r="Z42" s="254"/>
      <c r="AA42" s="245"/>
      <c r="AB42" s="254"/>
      <c r="AC42" s="245"/>
      <c r="AD42" s="254"/>
      <c r="AE42" s="245"/>
      <c r="AF42" s="254"/>
      <c r="AG42" s="245"/>
    </row>
    <row r="43" spans="1:33" x14ac:dyDescent="0.25">
      <c r="A43" s="271" t="s">
        <v>212</v>
      </c>
      <c r="B43" s="95" t="str">
        <f>IF(Tableau1[[#This Row],[NBR]]&lt;&gt;"",Tableau1[[#This Row],[NBR]],"")</f>
        <v/>
      </c>
      <c r="C43" s="95">
        <f>IF(Tableau1[[#This Row],[GJU]]&lt;&gt;"",Tableau1[[#This Row],[GJU]],"")</f>
        <v>1</v>
      </c>
      <c r="D43" s="22" t="str">
        <f>IF(Tableau1[[#This Row],[WMA]]&lt;&gt;"",Tableau1[[#This Row],[WMA]],"")</f>
        <v/>
      </c>
      <c r="E43" s="96" t="str">
        <f>IF(Tableau1[[#This Row],[ACD]]&lt;&gt;"",Tableau1[[#This Row],[ACD]],"")</f>
        <v/>
      </c>
      <c r="F43" s="96" t="str">
        <f>IF(Tableau1[[#This Row],[KAB]]&lt;&gt;"",Tableau1[[#This Row],[KAB]],"")</f>
        <v/>
      </c>
      <c r="G43" s="96"/>
      <c r="H43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4.8630136986301364</v>
      </c>
      <c r="I43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1.3616438356164384</v>
      </c>
      <c r="J43" s="11"/>
      <c r="K43" s="14"/>
      <c r="L43" s="254"/>
      <c r="M43" s="245"/>
      <c r="N43" s="254"/>
      <c r="O43" s="245"/>
      <c r="P43" s="254"/>
      <c r="Q43" s="245"/>
      <c r="R43" s="254"/>
      <c r="S43" s="245"/>
      <c r="T43" s="254"/>
      <c r="U43" s="245"/>
      <c r="V43" s="254"/>
      <c r="W43" s="245"/>
      <c r="X43" s="254"/>
      <c r="Y43" s="245"/>
      <c r="Z43" s="254"/>
      <c r="AA43" s="245"/>
      <c r="AB43" s="254"/>
      <c r="AC43" s="245"/>
      <c r="AD43" s="254"/>
      <c r="AE43" s="245"/>
      <c r="AF43" s="254"/>
      <c r="AG43" s="245"/>
    </row>
    <row r="44" spans="1:33" x14ac:dyDescent="0.25">
      <c r="A44" s="96" t="s">
        <v>93</v>
      </c>
      <c r="B44" s="95">
        <f>IF(Tableau1[[#This Row],[NBR]]&lt;&gt;"",Tableau1[[#This Row],[NBR]],"")</f>
        <v>1</v>
      </c>
      <c r="C44" s="95" t="str">
        <f>IF(Tableau1[[#This Row],[GJU]]&lt;&gt;"",Tableau1[[#This Row],[GJU]],"")</f>
        <v/>
      </c>
      <c r="D44" s="22" t="str">
        <f>IF(Tableau1[[#This Row],[WMA]]&lt;&gt;"",Tableau1[[#This Row],[WMA]],"")</f>
        <v/>
      </c>
      <c r="E44" s="96" t="str">
        <f>IF(Tableau1[[#This Row],[ACD]]&lt;&gt;"",Tableau1[[#This Row],[ACD]],"")</f>
        <v/>
      </c>
      <c r="F44" s="96" t="str">
        <f>IF(Tableau1[[#This Row],[KAB]]&lt;&gt;"",Tableau1[[#This Row],[KAB]],"")</f>
        <v/>
      </c>
      <c r="G44" s="96">
        <f>8-4</f>
        <v>4</v>
      </c>
      <c r="H44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11.191780821917808</v>
      </c>
      <c r="I44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44" s="5"/>
      <c r="K44" s="15"/>
      <c r="L44" s="254"/>
      <c r="M44" s="245"/>
      <c r="N44" s="254"/>
      <c r="O44" s="245"/>
      <c r="P44" s="254"/>
      <c r="Q44" s="245"/>
      <c r="R44" s="254"/>
      <c r="S44" s="245"/>
      <c r="T44" s="254"/>
      <c r="U44" s="245"/>
      <c r="V44" s="254"/>
      <c r="W44" s="245"/>
      <c r="X44" s="254"/>
      <c r="Y44" s="245"/>
      <c r="Z44" s="254"/>
      <c r="AA44" s="245"/>
      <c r="AB44" s="254"/>
      <c r="AC44" s="245"/>
      <c r="AD44" s="254"/>
      <c r="AE44" s="245"/>
      <c r="AF44" s="254"/>
      <c r="AG44" s="245"/>
    </row>
    <row r="45" spans="1:33" x14ac:dyDescent="0.25">
      <c r="A45" s="96" t="s">
        <v>138</v>
      </c>
      <c r="B45" s="95" t="str">
        <f>IF(Tableau1[[#This Row],[NBR]]&lt;&gt;"",Tableau1[[#This Row],[NBR]],"")</f>
        <v/>
      </c>
      <c r="C45" s="95" t="str">
        <f>IF(Tableau1[[#This Row],[GJU]]&lt;&gt;"",Tableau1[[#This Row],[GJU]],"")</f>
        <v/>
      </c>
      <c r="D45" s="22">
        <f>IF(Tableau1[[#This Row],[WMA]]&lt;&gt;"",Tableau1[[#This Row],[WMA]],"")</f>
        <v>1</v>
      </c>
      <c r="E45" s="96" t="str">
        <f>IF(Tableau1[[#This Row],[ACD]]&lt;&gt;"",Tableau1[[#This Row],[ACD]],"")</f>
        <v/>
      </c>
      <c r="F45" s="96" t="str">
        <f>IF(Tableau1[[#This Row],[KAB]]&lt;&gt;"",Tableau1[[#This Row],[KAB]],"")</f>
        <v/>
      </c>
      <c r="G45" s="96">
        <v>15</v>
      </c>
      <c r="H45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22.19178082191781</v>
      </c>
      <c r="I45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45" s="11"/>
      <c r="K45" s="14"/>
      <c r="L45" s="254"/>
      <c r="M45" s="245"/>
      <c r="N45" s="254"/>
      <c r="O45" s="245"/>
      <c r="P45" s="254"/>
      <c r="Q45" s="245"/>
      <c r="R45" s="254"/>
      <c r="S45" s="245"/>
      <c r="T45" s="254"/>
      <c r="U45" s="245"/>
      <c r="V45" s="254"/>
      <c r="W45" s="245"/>
      <c r="X45" s="254"/>
      <c r="Y45" s="245"/>
      <c r="Z45" s="254"/>
      <c r="AA45" s="245"/>
      <c r="AB45" s="254"/>
      <c r="AC45" s="245"/>
      <c r="AD45" s="254"/>
      <c r="AE45" s="245"/>
      <c r="AF45" s="254"/>
      <c r="AG45" s="245"/>
    </row>
    <row r="46" spans="1:33" x14ac:dyDescent="0.25">
      <c r="A46" s="96" t="s">
        <v>34</v>
      </c>
      <c r="B46" s="95" t="str">
        <f>IF(Tableau1[[#This Row],[NBR]]&lt;&gt;"",Tableau1[[#This Row],[NBR]],"")</f>
        <v/>
      </c>
      <c r="C46" s="95" t="str">
        <f>IF(Tableau1[[#This Row],[GJU]]&lt;&gt;"",Tableau1[[#This Row],[GJU]],"")</f>
        <v/>
      </c>
      <c r="D46" s="22" t="str">
        <f>IF(Tableau1[[#This Row],[WMA]]&lt;&gt;"",Tableau1[[#This Row],[WMA]],"")</f>
        <v/>
      </c>
      <c r="E46" s="96" t="str">
        <f>IF(Tableau1[[#This Row],[ACD]]&lt;&gt;"",Tableau1[[#This Row],[ACD]],"")</f>
        <v/>
      </c>
      <c r="F46" s="96">
        <f>IF(Tableau1[[#This Row],[KAB]]&lt;&gt;"",Tableau1[[#This Row],[KAB]],"")</f>
        <v>1</v>
      </c>
      <c r="G46" s="96">
        <f>25-26</f>
        <v>-1</v>
      </c>
      <c r="H46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1.6917808219178081</v>
      </c>
      <c r="I46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1.0136986301369864</v>
      </c>
      <c r="J46" s="11"/>
      <c r="K46" s="14"/>
      <c r="L46" s="254">
        <v>2.5</v>
      </c>
      <c r="M46" s="245"/>
      <c r="N46" s="254">
        <v>2</v>
      </c>
      <c r="O46" s="245">
        <v>1</v>
      </c>
      <c r="P46" s="254"/>
      <c r="Q46" s="245"/>
      <c r="R46" s="254"/>
      <c r="S46" s="245"/>
      <c r="T46" s="254"/>
      <c r="U46" s="245"/>
      <c r="V46" s="254"/>
      <c r="W46" s="245"/>
      <c r="X46" s="254"/>
      <c r="Y46" s="245"/>
      <c r="Z46" s="254"/>
      <c r="AA46" s="245"/>
      <c r="AB46" s="254"/>
      <c r="AC46" s="245"/>
      <c r="AD46" s="254"/>
      <c r="AE46" s="245"/>
      <c r="AF46" s="254"/>
      <c r="AG46" s="245"/>
    </row>
    <row r="47" spans="1:33" hidden="1" x14ac:dyDescent="0.25">
      <c r="A47" s="96" t="s">
        <v>44</v>
      </c>
      <c r="B47" s="95" t="str">
        <f>IF(Tableau1[[#This Row],[NBR]]&lt;&gt;"",Tableau1[[#This Row],[NBR]],"")</f>
        <v/>
      </c>
      <c r="C47" s="95" t="str">
        <f>IF(Tableau1[[#This Row],[GJU]]&lt;&gt;"",Tableau1[[#This Row],[GJU]],"")</f>
        <v/>
      </c>
      <c r="D47" s="22">
        <f>IF(Tableau1[[#This Row],[WMA]]&lt;&gt;"",Tableau1[[#This Row],[WMA]],"")</f>
        <v>1</v>
      </c>
      <c r="E47" s="96" t="str">
        <f>IF(Tableau1[[#This Row],[ACD]]&lt;&gt;"",Tableau1[[#This Row],[ACD]],"")</f>
        <v/>
      </c>
      <c r="F47" s="96" t="str">
        <f>IF(Tableau1[[#This Row],[KAB]]&lt;&gt;"",Tableau1[[#This Row],[KAB]],"")</f>
        <v/>
      </c>
      <c r="G47" s="96"/>
      <c r="H47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47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47" s="11"/>
      <c r="K47" s="14"/>
      <c r="L47" s="254"/>
      <c r="M47" s="245"/>
      <c r="N47" s="254"/>
      <c r="O47" s="245"/>
      <c r="P47" s="254"/>
      <c r="Q47" s="245"/>
      <c r="R47" s="254"/>
      <c r="S47" s="245"/>
      <c r="T47" s="254"/>
      <c r="U47" s="245"/>
      <c r="V47" s="254"/>
      <c r="W47" s="245"/>
      <c r="X47" s="254"/>
      <c r="Y47" s="245"/>
      <c r="Z47" s="254"/>
      <c r="AA47" s="245"/>
      <c r="AB47" s="254"/>
      <c r="AC47" s="245"/>
      <c r="AD47" s="254"/>
      <c r="AE47" s="245"/>
      <c r="AF47" s="254"/>
      <c r="AG47" s="245"/>
    </row>
    <row r="48" spans="1:33" x14ac:dyDescent="0.25">
      <c r="A48" s="96" t="s">
        <v>100</v>
      </c>
      <c r="B48" s="95" t="str">
        <f>IF(Tableau1[[#This Row],[NBR]]&lt;&gt;"",Tableau1[[#This Row],[NBR]],"")</f>
        <v/>
      </c>
      <c r="C48" s="95">
        <f>IF(Tableau1[[#This Row],[GJU]]&lt;&gt;"",Tableau1[[#This Row],[GJU]],"")</f>
        <v>1</v>
      </c>
      <c r="D48" s="22" t="str">
        <f>IF(Tableau1[[#This Row],[WMA]]&lt;&gt;"",Tableau1[[#This Row],[WMA]],"")</f>
        <v/>
      </c>
      <c r="E48" s="96" t="str">
        <f>IF(Tableau1[[#This Row],[ACD]]&lt;&gt;"",Tableau1[[#This Row],[ACD]],"")</f>
        <v/>
      </c>
      <c r="F48" s="96" t="str">
        <f>IF(Tableau1[[#This Row],[KAB]]&lt;&gt;"",Tableau1[[#This Row],[KAB]],"")</f>
        <v/>
      </c>
      <c r="G48" s="96">
        <f>3-2</f>
        <v>1</v>
      </c>
      <c r="H48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48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48" s="11"/>
      <c r="K48" s="14"/>
      <c r="L48" s="254"/>
      <c r="M48" s="245"/>
      <c r="N48" s="254"/>
      <c r="O48" s="245"/>
      <c r="P48" s="254">
        <v>1</v>
      </c>
      <c r="Q48" s="245"/>
      <c r="R48" s="254"/>
      <c r="S48" s="245"/>
      <c r="T48" s="254"/>
      <c r="U48" s="245"/>
      <c r="V48" s="254"/>
      <c r="W48" s="245"/>
      <c r="X48" s="254"/>
      <c r="Y48" s="245"/>
      <c r="Z48" s="254"/>
      <c r="AA48" s="245"/>
      <c r="AB48" s="254"/>
      <c r="AC48" s="245"/>
      <c r="AD48" s="254"/>
      <c r="AE48" s="245"/>
      <c r="AF48" s="254"/>
      <c r="AG48" s="245"/>
    </row>
    <row r="49" spans="1:33" x14ac:dyDescent="0.25">
      <c r="A49" s="96" t="s">
        <v>49</v>
      </c>
      <c r="B49" s="95" t="str">
        <f>IF(Tableau1[[#This Row],[NBR]]&lt;&gt;"",Tableau1[[#This Row],[NBR]],"")</f>
        <v/>
      </c>
      <c r="C49" s="95" t="str">
        <f>IF(Tableau1[[#This Row],[GJU]]&lt;&gt;"",Tableau1[[#This Row],[GJU]],"")</f>
        <v/>
      </c>
      <c r="D49" s="22" t="str">
        <f>IF(Tableau1[[#This Row],[WMA]]&lt;&gt;"",Tableau1[[#This Row],[WMA]],"")</f>
        <v/>
      </c>
      <c r="E49" s="96" t="str">
        <f>IF(Tableau1[[#This Row],[ACD]]&lt;&gt;"",Tableau1[[#This Row],[ACD]],"")</f>
        <v/>
      </c>
      <c r="F49" s="96">
        <f>IF(Tableau1[[#This Row],[KAB]]&lt;&gt;"",Tableau1[[#This Row],[KAB]],"")</f>
        <v>1</v>
      </c>
      <c r="G49" s="96">
        <f>25-1</f>
        <v>24</v>
      </c>
      <c r="H49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29.19178082191781</v>
      </c>
      <c r="I49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49" s="11"/>
      <c r="K49" s="14"/>
      <c r="L49" s="254"/>
      <c r="M49" s="245"/>
      <c r="N49" s="254">
        <v>2</v>
      </c>
      <c r="O49" s="245"/>
      <c r="P49" s="254"/>
      <c r="Q49" s="245"/>
      <c r="R49" s="254"/>
      <c r="S49" s="245"/>
      <c r="T49" s="254"/>
      <c r="U49" s="245"/>
      <c r="V49" s="254"/>
      <c r="W49" s="245"/>
      <c r="X49" s="254"/>
      <c r="Y49" s="245"/>
      <c r="Z49" s="254"/>
      <c r="AA49" s="245"/>
      <c r="AB49" s="254"/>
      <c r="AC49" s="245"/>
      <c r="AD49" s="254"/>
      <c r="AE49" s="245"/>
      <c r="AF49" s="254"/>
      <c r="AG49" s="245"/>
    </row>
    <row r="50" spans="1:33" x14ac:dyDescent="0.25">
      <c r="A50" s="96" t="s">
        <v>6</v>
      </c>
      <c r="B50" s="95" t="str">
        <f>IF(Tableau1[[#This Row],[NBR]]&lt;&gt;"",Tableau1[[#This Row],[NBR]],"")</f>
        <v/>
      </c>
      <c r="C50" s="95" t="str">
        <f>IF(Tableau1[[#This Row],[GJU]]&lt;&gt;"",Tableau1[[#This Row],[GJU]],"")</f>
        <v/>
      </c>
      <c r="D50" s="22" t="str">
        <f>IF(Tableau1[[#This Row],[WMA]]&lt;&gt;"",Tableau1[[#This Row],[WMA]],"")</f>
        <v/>
      </c>
      <c r="E50" s="96" t="str">
        <f>IF(Tableau1[[#This Row],[ACD]]&lt;&gt;"",Tableau1[[#This Row],[ACD]],"")</f>
        <v/>
      </c>
      <c r="F50" s="96">
        <f>IF(Tableau1[[#This Row],[KAB]]&lt;&gt;"",Tableau1[[#This Row],[KAB]],"")</f>
        <v>1</v>
      </c>
      <c r="G50" s="96"/>
      <c r="H50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50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50" s="11"/>
      <c r="K50" s="14"/>
      <c r="L50" s="254"/>
      <c r="M50" s="245"/>
      <c r="N50" s="254"/>
      <c r="O50" s="245"/>
      <c r="P50" s="254"/>
      <c r="Q50" s="245"/>
      <c r="R50" s="254"/>
      <c r="S50" s="245"/>
      <c r="T50" s="254"/>
      <c r="U50" s="245"/>
      <c r="V50" s="254"/>
      <c r="W50" s="245"/>
      <c r="X50" s="254"/>
      <c r="Y50" s="245"/>
      <c r="Z50" s="254"/>
      <c r="AA50" s="245"/>
      <c r="AB50" s="254"/>
      <c r="AC50" s="245"/>
      <c r="AD50" s="254"/>
      <c r="AE50" s="245"/>
      <c r="AF50" s="254"/>
      <c r="AG50" s="245"/>
    </row>
    <row r="51" spans="1:33" x14ac:dyDescent="0.25">
      <c r="A51" s="189" t="s">
        <v>255</v>
      </c>
      <c r="B51" s="95" t="str">
        <f>IF(Tableau1[[#This Row],[NBR]]&lt;&gt;"",Tableau1[[#This Row],[NBR]],"")</f>
        <v/>
      </c>
      <c r="C51" s="95" t="str">
        <f>IF(Tableau1[[#This Row],[GJU]]&lt;&gt;"",Tableau1[[#This Row],[GJU]],"")</f>
        <v/>
      </c>
      <c r="D51" s="22" t="str">
        <f>IF(Tableau1[[#This Row],[WMA]]&lt;&gt;"",Tableau1[[#This Row],[WMA]],"")</f>
        <v/>
      </c>
      <c r="E51" s="96" t="str">
        <f>IF(Tableau1[[#This Row],[ACD]]&lt;&gt;"",Tableau1[[#This Row],[ACD]],"")</f>
        <v/>
      </c>
      <c r="F51" s="96">
        <f>IF(Tableau1[[#This Row],[KAB]]&lt;&gt;"",Tableau1[[#This Row],[KAB]],"")</f>
        <v>1</v>
      </c>
      <c r="G51" s="96"/>
      <c r="H51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3.4246575342465753</v>
      </c>
      <c r="I51" s="362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0.95890410958904115</v>
      </c>
      <c r="J51" s="11"/>
      <c r="K51" s="14"/>
      <c r="L51" s="254"/>
      <c r="M51" s="245"/>
      <c r="N51" s="254"/>
      <c r="O51" s="245"/>
      <c r="P51" s="254"/>
      <c r="Q51" s="245"/>
      <c r="R51" s="254"/>
      <c r="S51" s="245"/>
      <c r="T51" s="254"/>
      <c r="U51" s="245"/>
      <c r="V51" s="254"/>
      <c r="W51" s="245"/>
      <c r="X51" s="254"/>
      <c r="Y51" s="245"/>
      <c r="Z51" s="254"/>
      <c r="AA51" s="245"/>
      <c r="AB51" s="254"/>
      <c r="AC51" s="245"/>
      <c r="AD51" s="254"/>
      <c r="AE51" s="245"/>
      <c r="AF51" s="254"/>
      <c r="AG51" s="245"/>
    </row>
    <row r="52" spans="1:33" x14ac:dyDescent="0.25">
      <c r="A52" s="96" t="s">
        <v>17</v>
      </c>
      <c r="B52" s="95" t="str">
        <f>IF(Tableau1[[#This Row],[NBR]]&lt;&gt;"",Tableau1[[#This Row],[NBR]],"")</f>
        <v/>
      </c>
      <c r="C52" s="95" t="str">
        <f>IF(Tableau1[[#This Row],[GJU]]&lt;&gt;"",Tableau1[[#This Row],[GJU]],"")</f>
        <v/>
      </c>
      <c r="D52" s="22" t="str">
        <f>IF(Tableau1[[#This Row],[WMA]]&lt;&gt;"",Tableau1[[#This Row],[WMA]],"")</f>
        <v/>
      </c>
      <c r="E52" s="96">
        <f>IF(Tableau1[[#This Row],[ACD]]&lt;&gt;"",Tableau1[[#This Row],[ACD]],"")</f>
        <v>1</v>
      </c>
      <c r="F52" s="96" t="str">
        <f>IF(Tableau1[[#This Row],[KAB]]&lt;&gt;"",Tableau1[[#This Row],[KAB]],"")</f>
        <v/>
      </c>
      <c r="G52" s="96">
        <f>27-13</f>
        <v>14</v>
      </c>
      <c r="H52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21.19178082191781</v>
      </c>
      <c r="I52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52" s="11"/>
      <c r="K52" s="14"/>
      <c r="L52" s="254"/>
      <c r="M52" s="245"/>
      <c r="N52" s="254"/>
      <c r="O52" s="245"/>
      <c r="P52" s="254"/>
      <c r="Q52" s="245"/>
      <c r="R52" s="254"/>
      <c r="S52" s="245"/>
      <c r="T52" s="254"/>
      <c r="U52" s="245"/>
      <c r="V52" s="254"/>
      <c r="W52" s="245"/>
      <c r="X52" s="254"/>
      <c r="Y52" s="245"/>
      <c r="Z52" s="254"/>
      <c r="AA52" s="245"/>
      <c r="AB52" s="254"/>
      <c r="AC52" s="245"/>
      <c r="AD52" s="254"/>
      <c r="AE52" s="245"/>
      <c r="AF52" s="254"/>
      <c r="AG52" s="245"/>
    </row>
    <row r="53" spans="1:33" x14ac:dyDescent="0.25">
      <c r="A53" s="189" t="s">
        <v>256</v>
      </c>
      <c r="B53" s="95" t="str">
        <f>IF(Tableau1[[#This Row],[NBR]]&lt;&gt;"",Tableau1[[#This Row],[NBR]],"")</f>
        <v/>
      </c>
      <c r="C53" s="95">
        <f>IF(Tableau1[[#This Row],[GJU]]&lt;&gt;"",Tableau1[[#This Row],[GJU]],"")</f>
        <v>1</v>
      </c>
      <c r="D53" s="22" t="str">
        <f>IF(Tableau1[[#This Row],[WMA]]&lt;&gt;"",Tableau1[[#This Row],[WMA]],"")</f>
        <v/>
      </c>
      <c r="E53" s="96" t="str">
        <f>IF(Tableau1[[#This Row],[ACD]]&lt;&gt;"",Tableau1[[#This Row],[ACD]],"")</f>
        <v/>
      </c>
      <c r="F53" s="96" t="str">
        <f>IF(Tableau1[[#This Row],[KAB]]&lt;&gt;"",Tableau1[[#This Row],[KAB]],"")</f>
        <v/>
      </c>
      <c r="G53" s="96"/>
      <c r="H53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1.9863013698630136</v>
      </c>
      <c r="I53" s="362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0.55616438356164388</v>
      </c>
      <c r="J53" s="11"/>
      <c r="K53" s="14"/>
      <c r="L53" s="254"/>
      <c r="M53" s="245"/>
      <c r="N53" s="254"/>
      <c r="O53" s="245"/>
      <c r="P53" s="254"/>
      <c r="Q53" s="245"/>
      <c r="R53" s="254"/>
      <c r="S53" s="245"/>
      <c r="T53" s="254"/>
      <c r="U53" s="245"/>
      <c r="V53" s="254"/>
      <c r="W53" s="245"/>
      <c r="X53" s="254"/>
      <c r="Y53" s="245"/>
      <c r="Z53" s="254"/>
      <c r="AA53" s="245"/>
      <c r="AB53" s="254"/>
      <c r="AC53" s="245"/>
      <c r="AD53" s="254"/>
      <c r="AE53" s="245"/>
      <c r="AF53" s="254"/>
      <c r="AG53" s="245"/>
    </row>
    <row r="54" spans="1:33" hidden="1" x14ac:dyDescent="0.25">
      <c r="A54" s="96" t="s">
        <v>5</v>
      </c>
      <c r="B54" s="95" t="str">
        <f>IF(Tableau1[[#This Row],[NBR]]&lt;&gt;"",Tableau1[[#This Row],[NBR]],"")</f>
        <v/>
      </c>
      <c r="C54" s="95" t="str">
        <f>IF(Tableau1[[#This Row],[GJU]]&lt;&gt;"",Tableau1[[#This Row],[GJU]],"")</f>
        <v/>
      </c>
      <c r="D54" s="22" t="str">
        <f>IF(Tableau1[[#This Row],[WMA]]&lt;&gt;"",Tableau1[[#This Row],[WMA]],"")</f>
        <v/>
      </c>
      <c r="E54" s="96" t="str">
        <f>IF(Tableau1[[#This Row],[ACD]]&lt;&gt;"",Tableau1[[#This Row],[ACD]],"")</f>
        <v/>
      </c>
      <c r="F54" s="96" t="str">
        <f>IF(Tableau1[[#This Row],[KAB]]&lt;&gt;"",Tableau1[[#This Row],[KAB]],"")</f>
        <v/>
      </c>
      <c r="G54" s="96"/>
      <c r="H54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54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54" s="11"/>
      <c r="K54" s="14"/>
      <c r="L54" s="254"/>
      <c r="M54" s="245"/>
      <c r="N54" s="254"/>
      <c r="O54" s="245"/>
      <c r="P54" s="254"/>
      <c r="Q54" s="245"/>
      <c r="R54" s="254"/>
      <c r="S54" s="245"/>
      <c r="T54" s="254"/>
      <c r="U54" s="245"/>
      <c r="V54" s="254"/>
      <c r="W54" s="245"/>
      <c r="X54" s="254"/>
      <c r="Y54" s="245"/>
      <c r="Z54" s="254"/>
      <c r="AA54" s="245"/>
      <c r="AB54" s="254"/>
      <c r="AC54" s="245"/>
      <c r="AD54" s="254"/>
      <c r="AE54" s="245"/>
      <c r="AF54" s="254"/>
      <c r="AG54" s="245"/>
    </row>
    <row r="55" spans="1:33" x14ac:dyDescent="0.25">
      <c r="A55" s="271" t="s">
        <v>232</v>
      </c>
      <c r="B55" s="95">
        <f>IF(Tableau1[[#This Row],[NBR]]&lt;&gt;"",Tableau1[[#This Row],[NBR]],"")</f>
        <v>1</v>
      </c>
      <c r="C55" s="95" t="str">
        <f>IF(Tableau1[[#This Row],[GJU]]&lt;&gt;"",Tableau1[[#This Row],[GJU]],"")</f>
        <v/>
      </c>
      <c r="D55" s="22" t="str">
        <f>IF(Tableau1[[#This Row],[WMA]]&lt;&gt;"",Tableau1[[#This Row],[WMA]],"")</f>
        <v/>
      </c>
      <c r="E55" s="96" t="str">
        <f>IF(Tableau1[[#This Row],[ACD]]&lt;&gt;"",Tableau1[[#This Row],[ACD]],"")</f>
        <v/>
      </c>
      <c r="F55" s="96" t="str">
        <f>IF(Tableau1[[#This Row],[KAB]]&lt;&gt;"",Tableau1[[#This Row],[KAB]],"")</f>
        <v/>
      </c>
      <c r="G55" s="96"/>
      <c r="H55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3.9726027397260273</v>
      </c>
      <c r="I55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1.1123287671232878</v>
      </c>
      <c r="J55" s="11"/>
      <c r="K55" s="14"/>
      <c r="L55" s="254"/>
      <c r="M55" s="245"/>
      <c r="N55" s="254"/>
      <c r="O55" s="245"/>
      <c r="P55" s="254"/>
      <c r="Q55" s="245"/>
      <c r="R55" s="254"/>
      <c r="S55" s="245"/>
      <c r="T55" s="254"/>
      <c r="U55" s="245"/>
      <c r="V55" s="254"/>
      <c r="W55" s="245"/>
      <c r="X55" s="254"/>
      <c r="Y55" s="245"/>
      <c r="Z55" s="254"/>
      <c r="AA55" s="245"/>
      <c r="AB55" s="254"/>
      <c r="AC55" s="245"/>
      <c r="AD55" s="254"/>
      <c r="AE55" s="245"/>
      <c r="AF55" s="254"/>
      <c r="AG55" s="245"/>
    </row>
    <row r="56" spans="1:33" x14ac:dyDescent="0.25">
      <c r="A56" s="96" t="s">
        <v>94</v>
      </c>
      <c r="B56" s="95" t="str">
        <f>IF(Tableau1[[#This Row],[NBR]]&lt;&gt;"",Tableau1[[#This Row],[NBR]],"")</f>
        <v/>
      </c>
      <c r="C56" s="95" t="str">
        <f>IF(Tableau1[[#This Row],[GJU]]&lt;&gt;"",Tableau1[[#This Row],[GJU]],"")</f>
        <v/>
      </c>
      <c r="D56" s="22">
        <f>IF(Tableau1[[#This Row],[WMA]]&lt;&gt;"",Tableau1[[#This Row],[WMA]],"")</f>
        <v>1</v>
      </c>
      <c r="E56" s="96" t="str">
        <f>IF(Tableau1[[#This Row],[ACD]]&lt;&gt;"",Tableau1[[#This Row],[ACD]],"")</f>
        <v/>
      </c>
      <c r="F56" s="96" t="str">
        <f>IF(Tableau1[[#This Row],[KAB]]&lt;&gt;"",Tableau1[[#This Row],[KAB]],"")</f>
        <v/>
      </c>
      <c r="G56" s="96">
        <v>0</v>
      </c>
      <c r="H56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56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56" s="11"/>
      <c r="K56" s="14"/>
      <c r="L56" s="254"/>
      <c r="M56" s="245"/>
      <c r="N56" s="254"/>
      <c r="O56" s="245"/>
      <c r="P56" s="254"/>
      <c r="Q56" s="245"/>
      <c r="R56" s="254"/>
      <c r="S56" s="245"/>
      <c r="T56" s="254"/>
      <c r="U56" s="245"/>
      <c r="V56" s="254"/>
      <c r="W56" s="245"/>
      <c r="X56" s="254"/>
      <c r="Y56" s="245"/>
      <c r="Z56" s="254"/>
      <c r="AA56" s="245"/>
      <c r="AB56" s="254"/>
      <c r="AC56" s="245"/>
      <c r="AD56" s="254"/>
      <c r="AE56" s="245"/>
      <c r="AF56" s="254"/>
      <c r="AG56" s="245"/>
    </row>
    <row r="57" spans="1:33" x14ac:dyDescent="0.25">
      <c r="A57" s="96" t="s">
        <v>20</v>
      </c>
      <c r="B57" s="95" t="str">
        <f>IF(Tableau1[[#This Row],[NBR]]&lt;&gt;"",Tableau1[[#This Row],[NBR]],"")</f>
        <v/>
      </c>
      <c r="C57" s="95">
        <f>IF(Tableau1[[#This Row],[GJU]]&lt;&gt;"",Tableau1[[#This Row],[GJU]],"")</f>
        <v>1</v>
      </c>
      <c r="D57" s="22" t="str">
        <f>IF(Tableau1[[#This Row],[WMA]]&lt;&gt;"",Tableau1[[#This Row],[WMA]],"")</f>
        <v/>
      </c>
      <c r="E57" s="96" t="str">
        <f>IF(Tableau1[[#This Row],[ACD]]&lt;&gt;"",Tableau1[[#This Row],[ACD]],"")</f>
        <v/>
      </c>
      <c r="F57" s="96" t="str">
        <f>IF(Tableau1[[#This Row],[KAB]]&lt;&gt;"",Tableau1[[#This Row],[KAB]],"")</f>
        <v/>
      </c>
      <c r="G57" s="96">
        <f>25-24</f>
        <v>1</v>
      </c>
      <c r="H57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8.1917808219178081</v>
      </c>
      <c r="I57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57" s="11"/>
      <c r="K57" s="14"/>
      <c r="L57" s="254"/>
      <c r="M57" s="245"/>
      <c r="N57" s="254"/>
      <c r="O57" s="245"/>
      <c r="P57" s="254"/>
      <c r="Q57" s="245"/>
      <c r="R57" s="254"/>
      <c r="S57" s="245"/>
      <c r="T57" s="254"/>
      <c r="U57" s="245"/>
      <c r="V57" s="254"/>
      <c r="W57" s="245"/>
      <c r="X57" s="254"/>
      <c r="Y57" s="245"/>
      <c r="Z57" s="254"/>
      <c r="AA57" s="245"/>
      <c r="AB57" s="254"/>
      <c r="AC57" s="245"/>
      <c r="AD57" s="254"/>
      <c r="AE57" s="245"/>
      <c r="AF57" s="254"/>
      <c r="AG57" s="245"/>
    </row>
    <row r="58" spans="1:33" x14ac:dyDescent="0.25">
      <c r="A58" s="96" t="s">
        <v>153</v>
      </c>
      <c r="B58" s="95" t="str">
        <f>IF(Tableau1[[#This Row],[NBR]]&lt;&gt;"",Tableau1[[#This Row],[NBR]],"")</f>
        <v/>
      </c>
      <c r="C58" s="95" t="str">
        <f>IF(Tableau1[[#This Row],[GJU]]&lt;&gt;"",Tableau1[[#This Row],[GJU]],"")</f>
        <v/>
      </c>
      <c r="D58" s="22">
        <f>IF(Tableau1[[#This Row],[WMA]]&lt;&gt;"",Tableau1[[#This Row],[WMA]],"")</f>
        <v>1</v>
      </c>
      <c r="E58" s="96" t="str">
        <f>IF(Tableau1[[#This Row],[ACD]]&lt;&gt;"",Tableau1[[#This Row],[ACD]],"")</f>
        <v/>
      </c>
      <c r="F58" s="96" t="str">
        <f>IF(Tableau1[[#This Row],[KAB]]&lt;&gt;"",Tableau1[[#This Row],[KAB]],"")</f>
        <v/>
      </c>
      <c r="G58" s="96"/>
      <c r="H58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1.3013698630136981</v>
      </c>
      <c r="I58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1.7643835616438357</v>
      </c>
      <c r="J58" s="11"/>
      <c r="K58" s="14"/>
      <c r="L58" s="254"/>
      <c r="M58" s="245"/>
      <c r="N58" s="254"/>
      <c r="O58" s="245"/>
      <c r="P58" s="254">
        <v>5</v>
      </c>
      <c r="Q58" s="245"/>
      <c r="R58" s="254"/>
      <c r="S58" s="245"/>
      <c r="T58" s="254"/>
      <c r="U58" s="245"/>
      <c r="V58" s="254"/>
      <c r="W58" s="245"/>
      <c r="X58" s="254"/>
      <c r="Y58" s="245"/>
      <c r="Z58" s="254"/>
      <c r="AA58" s="245"/>
      <c r="AB58" s="254"/>
      <c r="AC58" s="245"/>
      <c r="AD58" s="254"/>
      <c r="AE58" s="245"/>
      <c r="AF58" s="254"/>
      <c r="AG58" s="245"/>
    </row>
    <row r="59" spans="1:33" hidden="1" x14ac:dyDescent="0.25">
      <c r="A59" s="96" t="s">
        <v>72</v>
      </c>
      <c r="B59" s="95">
        <f>IF(Tableau1[[#This Row],[NBR]]&lt;&gt;"",Tableau1[[#This Row],[NBR]],"")</f>
        <v>1</v>
      </c>
      <c r="C59" s="95" t="str">
        <f>IF(Tableau1[[#This Row],[GJU]]&lt;&gt;"",Tableau1[[#This Row],[GJU]],"")</f>
        <v/>
      </c>
      <c r="D59" s="22" t="str">
        <f>IF(Tableau1[[#This Row],[WMA]]&lt;&gt;"",Tableau1[[#This Row],[WMA]],"")</f>
        <v/>
      </c>
      <c r="E59" s="96" t="str">
        <f>IF(Tableau1[[#This Row],[ACD]]&lt;&gt;"",Tableau1[[#This Row],[ACD]],"")</f>
        <v/>
      </c>
      <c r="F59" s="96" t="str">
        <f>IF(Tableau1[[#This Row],[KAB]]&lt;&gt;"",Tableau1[[#This Row],[KAB]],"")</f>
        <v/>
      </c>
      <c r="G59" s="96"/>
      <c r="H59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59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59" s="5"/>
      <c r="K59" s="15"/>
      <c r="L59" s="254"/>
      <c r="M59" s="245"/>
      <c r="N59" s="254"/>
      <c r="O59" s="245"/>
      <c r="P59" s="254"/>
      <c r="Q59" s="245"/>
      <c r="R59" s="254"/>
      <c r="S59" s="245"/>
      <c r="T59" s="254"/>
      <c r="U59" s="245"/>
      <c r="V59" s="254"/>
      <c r="W59" s="245"/>
      <c r="X59" s="254"/>
      <c r="Y59" s="245"/>
      <c r="Z59" s="254"/>
      <c r="AA59" s="245"/>
      <c r="AB59" s="254"/>
      <c r="AC59" s="245"/>
      <c r="AD59" s="254"/>
      <c r="AE59" s="245"/>
      <c r="AF59" s="254"/>
      <c r="AG59" s="245"/>
    </row>
    <row r="60" spans="1:33" hidden="1" x14ac:dyDescent="0.25">
      <c r="A60" s="96" t="s">
        <v>53</v>
      </c>
      <c r="B60" s="95">
        <f>IF(Tableau1[[#This Row],[NBR]]&lt;&gt;"",Tableau1[[#This Row],[NBR]],"")</f>
        <v>1</v>
      </c>
      <c r="C60" s="95" t="str">
        <f>IF(Tableau1[[#This Row],[GJU]]&lt;&gt;"",Tableau1[[#This Row],[GJU]],"")</f>
        <v/>
      </c>
      <c r="D60" s="22" t="str">
        <f>IF(Tableau1[[#This Row],[WMA]]&lt;&gt;"",Tableau1[[#This Row],[WMA]],"")</f>
        <v/>
      </c>
      <c r="E60" s="96" t="str">
        <f>IF(Tableau1[[#This Row],[ACD]]&lt;&gt;"",Tableau1[[#This Row],[ACD]],"")</f>
        <v/>
      </c>
      <c r="F60" s="96" t="str">
        <f>IF(Tableau1[[#This Row],[KAB]]&lt;&gt;"",Tableau1[[#This Row],[KAB]],"")</f>
        <v/>
      </c>
      <c r="G60" s="96"/>
      <c r="H60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60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60" s="5"/>
      <c r="K60" s="15"/>
      <c r="L60" s="254"/>
      <c r="M60" s="245"/>
      <c r="N60" s="254"/>
      <c r="O60" s="245"/>
      <c r="P60" s="254"/>
      <c r="Q60" s="245"/>
      <c r="R60" s="254"/>
      <c r="S60" s="245"/>
      <c r="T60" s="254"/>
      <c r="U60" s="245"/>
      <c r="V60" s="254"/>
      <c r="W60" s="245"/>
      <c r="X60" s="254"/>
      <c r="Y60" s="245"/>
      <c r="Z60" s="254"/>
      <c r="AA60" s="245"/>
      <c r="AB60" s="254"/>
      <c r="AC60" s="245"/>
      <c r="AD60" s="254"/>
      <c r="AE60" s="245"/>
      <c r="AF60" s="254"/>
      <c r="AG60" s="245"/>
    </row>
    <row r="61" spans="1:33" hidden="1" x14ac:dyDescent="0.25">
      <c r="A61" s="195" t="s">
        <v>172</v>
      </c>
      <c r="B61" s="95">
        <f>IF(Tableau1[[#This Row],[NBR]]&lt;&gt;"",Tableau1[[#This Row],[NBR]],"")</f>
        <v>1</v>
      </c>
      <c r="C61" s="95" t="str">
        <f>IF(Tableau1[[#This Row],[GJU]]&lt;&gt;"",Tableau1[[#This Row],[GJU]],"")</f>
        <v/>
      </c>
      <c r="D61" s="22" t="str">
        <f>IF(Tableau1[[#This Row],[WMA]]&lt;&gt;"",Tableau1[[#This Row],[WMA]],"")</f>
        <v/>
      </c>
      <c r="E61" s="96" t="str">
        <f>IF(Tableau1[[#This Row],[ACD]]&lt;&gt;"",Tableau1[[#This Row],[ACD]],"")</f>
        <v/>
      </c>
      <c r="F61" s="96" t="str">
        <f>IF(Tableau1[[#This Row],[KAB]]&lt;&gt;"",Tableau1[[#This Row],[KAB]],"")</f>
        <v/>
      </c>
      <c r="G61" s="96"/>
      <c r="H61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61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61" s="5"/>
      <c r="K61" s="15"/>
      <c r="L61" s="254"/>
      <c r="M61" s="245"/>
      <c r="N61" s="254"/>
      <c r="O61" s="245"/>
      <c r="P61" s="254"/>
      <c r="Q61" s="245"/>
      <c r="R61" s="254"/>
      <c r="S61" s="245"/>
      <c r="T61" s="254"/>
      <c r="U61" s="245"/>
      <c r="V61" s="254"/>
      <c r="W61" s="245"/>
      <c r="X61" s="254"/>
      <c r="Y61" s="245"/>
      <c r="Z61" s="254"/>
      <c r="AA61" s="245"/>
      <c r="AB61" s="254"/>
      <c r="AC61" s="245"/>
      <c r="AD61" s="254"/>
      <c r="AE61" s="245"/>
      <c r="AF61" s="254"/>
      <c r="AG61" s="245"/>
    </row>
    <row r="62" spans="1:33" x14ac:dyDescent="0.25">
      <c r="A62" s="189" t="s">
        <v>291</v>
      </c>
      <c r="B62" s="95">
        <f>IF(Tableau1[[#This Row],[NBR]]&lt;&gt;"",Tableau1[[#This Row],[NBR]],"")</f>
        <v>1</v>
      </c>
      <c r="C62" s="95" t="str">
        <f>IF(Tableau1[[#This Row],[GJU]]&lt;&gt;"",Tableau1[[#This Row],[GJU]],"")</f>
        <v/>
      </c>
      <c r="D62" s="22" t="str">
        <f>IF(Tableau1[[#This Row],[WMA]]&lt;&gt;"",Tableau1[[#This Row],[WMA]],"")</f>
        <v/>
      </c>
      <c r="E62" s="96" t="str">
        <f>IF(Tableau1[[#This Row],[ACD]]&lt;&gt;"",Tableau1[[#This Row],[ACD]],"")</f>
        <v/>
      </c>
      <c r="F62" s="96" t="str">
        <f>IF(Tableau1[[#This Row],[KAB]]&lt;&gt;"",Tableau1[[#This Row],[KAB]],"")</f>
        <v/>
      </c>
      <c r="G62" s="96"/>
      <c r="H62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1.0273972602739725</v>
      </c>
      <c r="I62" s="362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0.28767123287671237</v>
      </c>
      <c r="J62" s="11"/>
      <c r="K62" s="14"/>
      <c r="L62" s="254"/>
      <c r="M62" s="245"/>
      <c r="N62" s="254"/>
      <c r="O62" s="245"/>
      <c r="P62" s="254"/>
      <c r="Q62" s="245"/>
      <c r="R62" s="254"/>
      <c r="S62" s="245"/>
      <c r="T62" s="254"/>
      <c r="U62" s="245"/>
      <c r="V62" s="254"/>
      <c r="W62" s="245"/>
      <c r="X62" s="254"/>
      <c r="Y62" s="245"/>
      <c r="Z62" s="254"/>
      <c r="AA62" s="245"/>
      <c r="AB62" s="254"/>
      <c r="AC62" s="245"/>
      <c r="AD62" s="254"/>
      <c r="AE62" s="245"/>
      <c r="AF62" s="254"/>
      <c r="AG62" s="245"/>
    </row>
    <row r="63" spans="1:33" x14ac:dyDescent="0.25">
      <c r="A63" s="96" t="s">
        <v>19</v>
      </c>
      <c r="B63" s="95" t="str">
        <f>IF(Tableau1[[#This Row],[NBR]]&lt;&gt;"",Tableau1[[#This Row],[NBR]],"")</f>
        <v/>
      </c>
      <c r="C63" s="95" t="str">
        <f>IF(Tableau1[[#This Row],[GJU]]&lt;&gt;"",Tableau1[[#This Row],[GJU]],"")</f>
        <v/>
      </c>
      <c r="D63" s="22">
        <f>IF(Tableau1[[#This Row],[WMA]]&lt;&gt;"",Tableau1[[#This Row],[WMA]],"")</f>
        <v>1</v>
      </c>
      <c r="E63" s="96" t="str">
        <f>IF(Tableau1[[#This Row],[ACD]]&lt;&gt;"",Tableau1[[#This Row],[ACD]],"")</f>
        <v/>
      </c>
      <c r="F63" s="96" t="str">
        <f>IF(Tableau1[[#This Row],[KAB]]&lt;&gt;"",Tableau1[[#This Row],[KAB]],"")</f>
        <v/>
      </c>
      <c r="G63" s="96">
        <v>0</v>
      </c>
      <c r="H63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63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1.3698630136986356E-2</v>
      </c>
      <c r="J63" s="11"/>
      <c r="K63" s="14"/>
      <c r="L63" s="254"/>
      <c r="M63" s="245"/>
      <c r="N63" s="254"/>
      <c r="O63" s="245">
        <v>2</v>
      </c>
      <c r="P63" s="254"/>
      <c r="Q63" s="245"/>
      <c r="R63" s="254"/>
      <c r="S63" s="245"/>
      <c r="T63" s="254"/>
      <c r="U63" s="245"/>
      <c r="V63" s="254"/>
      <c r="W63" s="245"/>
      <c r="X63" s="254"/>
      <c r="Y63" s="245"/>
      <c r="Z63" s="254"/>
      <c r="AA63" s="245"/>
      <c r="AB63" s="254"/>
      <c r="AC63" s="245"/>
      <c r="AD63" s="254"/>
      <c r="AE63" s="245"/>
      <c r="AF63" s="254"/>
      <c r="AG63" s="245"/>
    </row>
    <row r="64" spans="1:33" x14ac:dyDescent="0.25">
      <c r="A64" s="96" t="s">
        <v>104</v>
      </c>
      <c r="B64" s="95" t="str">
        <f>IF(Tableau1[[#This Row],[NBR]]&lt;&gt;"",Tableau1[[#This Row],[NBR]],"")</f>
        <v/>
      </c>
      <c r="C64" s="95">
        <f>IF(Tableau1[[#This Row],[GJU]]&lt;&gt;"",Tableau1[[#This Row],[GJU]],"")</f>
        <v>1</v>
      </c>
      <c r="D64" s="22" t="str">
        <f>IF(Tableau1[[#This Row],[WMA]]&lt;&gt;"",Tableau1[[#This Row],[WMA]],"")</f>
        <v/>
      </c>
      <c r="E64" s="96" t="str">
        <f>IF(Tableau1[[#This Row],[ACD]]&lt;&gt;"",Tableau1[[#This Row],[ACD]],"")</f>
        <v/>
      </c>
      <c r="F64" s="96" t="str">
        <f>IF(Tableau1[[#This Row],[KAB]]&lt;&gt;"",Tableau1[[#This Row],[KAB]],"")</f>
        <v/>
      </c>
      <c r="G64" s="96">
        <v>3</v>
      </c>
      <c r="H64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10.191780821917808</v>
      </c>
      <c r="I64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64" s="11"/>
      <c r="K64" s="14"/>
      <c r="L64" s="254"/>
      <c r="M64" s="245"/>
      <c r="N64" s="254"/>
      <c r="O64" s="245"/>
      <c r="P64" s="254"/>
      <c r="Q64" s="245"/>
      <c r="R64" s="254"/>
      <c r="S64" s="245"/>
      <c r="T64" s="254"/>
      <c r="U64" s="245"/>
      <c r="V64" s="254"/>
      <c r="W64" s="245"/>
      <c r="X64" s="254"/>
      <c r="Y64" s="245"/>
      <c r="Z64" s="254"/>
      <c r="AA64" s="245"/>
      <c r="AB64" s="254"/>
      <c r="AC64" s="245"/>
      <c r="AD64" s="254"/>
      <c r="AE64" s="245"/>
      <c r="AF64" s="254"/>
      <c r="AG64" s="245"/>
    </row>
    <row r="65" spans="1:33" hidden="1" x14ac:dyDescent="0.25">
      <c r="A65" s="96" t="s">
        <v>68</v>
      </c>
      <c r="B65" s="95" t="str">
        <f>IF(Tableau1[[#This Row],[NBR]]&lt;&gt;"",Tableau1[[#This Row],[NBR]],"")</f>
        <v/>
      </c>
      <c r="C65" s="95" t="str">
        <f>IF(Tableau1[[#This Row],[GJU]]&lt;&gt;"",Tableau1[[#This Row],[GJU]],"")</f>
        <v/>
      </c>
      <c r="D65" s="22">
        <f>IF(Tableau1[[#This Row],[WMA]]&lt;&gt;"",Tableau1[[#This Row],[WMA]],"")</f>
        <v>1</v>
      </c>
      <c r="E65" s="96" t="str">
        <f>IF(Tableau1[[#This Row],[ACD]]&lt;&gt;"",Tableau1[[#This Row],[ACD]],"")</f>
        <v/>
      </c>
      <c r="F65" s="96" t="str">
        <f>IF(Tableau1[[#This Row],[KAB]]&lt;&gt;"",Tableau1[[#This Row],[KAB]],"")</f>
        <v/>
      </c>
      <c r="G65" s="96"/>
      <c r="H65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65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65" s="11"/>
      <c r="K65" s="14"/>
      <c r="L65" s="254"/>
      <c r="M65" s="245"/>
      <c r="N65" s="254"/>
      <c r="O65" s="245"/>
      <c r="P65" s="254"/>
      <c r="Q65" s="245"/>
      <c r="R65" s="254"/>
      <c r="S65" s="245"/>
      <c r="T65" s="254"/>
      <c r="U65" s="245"/>
      <c r="V65" s="254"/>
      <c r="W65" s="245"/>
      <c r="X65" s="254"/>
      <c r="Y65" s="245"/>
      <c r="Z65" s="254"/>
      <c r="AA65" s="245"/>
      <c r="AB65" s="254"/>
      <c r="AC65" s="245"/>
      <c r="AD65" s="254"/>
      <c r="AE65" s="245"/>
      <c r="AF65" s="254"/>
      <c r="AG65" s="245"/>
    </row>
    <row r="66" spans="1:33" x14ac:dyDescent="0.25">
      <c r="A66" s="96" t="s">
        <v>47</v>
      </c>
      <c r="B66" s="95" t="str">
        <f>IF(Tableau1[[#This Row],[NBR]]&lt;&gt;"",Tableau1[[#This Row],[NBR]],"")</f>
        <v/>
      </c>
      <c r="C66" s="95">
        <f>IF(Tableau1[[#This Row],[GJU]]&lt;&gt;"",Tableau1[[#This Row],[GJU]],"")</f>
        <v>1</v>
      </c>
      <c r="D66" s="22" t="str">
        <f>IF(Tableau1[[#This Row],[WMA]]&lt;&gt;"",Tableau1[[#This Row],[WMA]],"")</f>
        <v/>
      </c>
      <c r="E66" s="96" t="str">
        <f>IF(Tableau1[[#This Row],[ACD]]&lt;&gt;"",Tableau1[[#This Row],[ACD]],"")</f>
        <v/>
      </c>
      <c r="F66" s="96" t="str">
        <f>IF(Tableau1[[#This Row],[KAB]]&lt;&gt;"",Tableau1[[#This Row],[KAB]],"")</f>
        <v/>
      </c>
      <c r="G66" s="96">
        <f>25+19</f>
        <v>44</v>
      </c>
      <c r="H66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51.19178082191781</v>
      </c>
      <c r="I66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66" s="11"/>
      <c r="K66" s="14"/>
      <c r="L66" s="254"/>
      <c r="M66" s="245"/>
      <c r="N66" s="254"/>
      <c r="O66" s="245"/>
      <c r="P66" s="254"/>
      <c r="Q66" s="245"/>
      <c r="R66" s="254"/>
      <c r="S66" s="245"/>
      <c r="T66" s="254"/>
      <c r="U66" s="245"/>
      <c r="V66" s="254"/>
      <c r="W66" s="245"/>
      <c r="X66" s="254"/>
      <c r="Y66" s="245"/>
      <c r="Z66" s="254"/>
      <c r="AA66" s="245"/>
      <c r="AB66" s="254"/>
      <c r="AC66" s="245"/>
      <c r="AD66" s="254"/>
      <c r="AE66" s="245"/>
      <c r="AF66" s="254"/>
      <c r="AG66" s="245"/>
    </row>
    <row r="67" spans="1:33" x14ac:dyDescent="0.25">
      <c r="A67" s="96" t="s">
        <v>75</v>
      </c>
      <c r="B67" s="95" t="str">
        <f>IF(Tableau1[[#This Row],[NBR]]&lt;&gt;"",Tableau1[[#This Row],[NBR]],"")</f>
        <v/>
      </c>
      <c r="C67" s="95">
        <f>IF(Tableau1[[#This Row],[GJU]]&lt;&gt;"",Tableau1[[#This Row],[GJU]],"")</f>
        <v>1</v>
      </c>
      <c r="D67" s="22" t="str">
        <f>IF(Tableau1[[#This Row],[WMA]]&lt;&gt;"",Tableau1[[#This Row],[WMA]],"")</f>
        <v/>
      </c>
      <c r="E67" s="96" t="str">
        <f>IF(Tableau1[[#This Row],[ACD]]&lt;&gt;"",Tableau1[[#This Row],[ACD]],"")</f>
        <v/>
      </c>
      <c r="F67" s="96" t="str">
        <f>IF(Tableau1[[#This Row],[KAB]]&lt;&gt;"",Tableau1[[#This Row],[KAB]],"")</f>
        <v/>
      </c>
      <c r="G67" s="96">
        <f>18-7</f>
        <v>11</v>
      </c>
      <c r="H67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9.1917808219178081</v>
      </c>
      <c r="I67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67" s="11"/>
      <c r="K67" s="14"/>
      <c r="L67" s="254"/>
      <c r="M67" s="245"/>
      <c r="N67" s="254">
        <v>9</v>
      </c>
      <c r="O67" s="245"/>
      <c r="P67" s="254"/>
      <c r="Q67" s="245"/>
      <c r="R67" s="254"/>
      <c r="S67" s="245"/>
      <c r="T67" s="254"/>
      <c r="U67" s="245"/>
      <c r="V67" s="254"/>
      <c r="W67" s="245"/>
      <c r="X67" s="254"/>
      <c r="Y67" s="245"/>
      <c r="Z67" s="254"/>
      <c r="AA67" s="245"/>
      <c r="AB67" s="254"/>
      <c r="AC67" s="245"/>
      <c r="AD67" s="254"/>
      <c r="AE67" s="245"/>
      <c r="AF67" s="254"/>
      <c r="AG67" s="245"/>
    </row>
    <row r="68" spans="1:33" x14ac:dyDescent="0.25">
      <c r="A68" s="96" t="s">
        <v>18</v>
      </c>
      <c r="B68" s="95" t="str">
        <f>IF(Tableau1[[#This Row],[NBR]]&lt;&gt;"",Tableau1[[#This Row],[NBR]],"")</f>
        <v/>
      </c>
      <c r="C68" s="95" t="str">
        <f>IF(Tableau1[[#This Row],[GJU]]&lt;&gt;"",Tableau1[[#This Row],[GJU]],"")</f>
        <v/>
      </c>
      <c r="D68" s="22" t="str">
        <f>IF(Tableau1[[#This Row],[WMA]]&lt;&gt;"",Tableau1[[#This Row],[WMA]],"")</f>
        <v/>
      </c>
      <c r="E68" s="96">
        <f>IF(Tableau1[[#This Row],[ACD]]&lt;&gt;"",Tableau1[[#This Row],[ACD]],"")</f>
        <v>1</v>
      </c>
      <c r="F68" s="96" t="str">
        <f>IF(Tableau1[[#This Row],[KAB]]&lt;&gt;"",Tableau1[[#This Row],[KAB]],"")</f>
        <v/>
      </c>
      <c r="G68" s="96">
        <f>25-8</f>
        <v>17</v>
      </c>
      <c r="H68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24.19178082191781</v>
      </c>
      <c r="I68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68" s="11"/>
      <c r="K68" s="14"/>
      <c r="L68" s="254"/>
      <c r="M68" s="245"/>
      <c r="N68" s="254"/>
      <c r="O68" s="245"/>
      <c r="P68" s="254"/>
      <c r="Q68" s="245"/>
      <c r="R68" s="254"/>
      <c r="S68" s="245"/>
      <c r="T68" s="254"/>
      <c r="U68" s="245"/>
      <c r="V68" s="254"/>
      <c r="W68" s="245"/>
      <c r="X68" s="254"/>
      <c r="Y68" s="245"/>
      <c r="Z68" s="254"/>
      <c r="AA68" s="245"/>
      <c r="AB68" s="254"/>
      <c r="AC68" s="245"/>
      <c r="AD68" s="254"/>
      <c r="AE68" s="245"/>
      <c r="AF68" s="254"/>
      <c r="AG68" s="245"/>
    </row>
    <row r="69" spans="1:33" x14ac:dyDescent="0.25">
      <c r="A69" s="96" t="s">
        <v>86</v>
      </c>
      <c r="B69" s="95" t="str">
        <f>IF(Tableau1[[#This Row],[NBR]]&lt;&gt;"",Tableau1[[#This Row],[NBR]],"")</f>
        <v/>
      </c>
      <c r="C69" s="95" t="str">
        <f>IF(Tableau1[[#This Row],[GJU]]&lt;&gt;"",Tableau1[[#This Row],[GJU]],"")</f>
        <v/>
      </c>
      <c r="D69" s="22">
        <f>IF(Tableau1[[#This Row],[WMA]]&lt;&gt;"",Tableau1[[#This Row],[WMA]],"")</f>
        <v>1</v>
      </c>
      <c r="E69" s="96" t="str">
        <f>IF(Tableau1[[#This Row],[ACD]]&lt;&gt;"",Tableau1[[#This Row],[ACD]],"")</f>
        <v/>
      </c>
      <c r="F69" s="96" t="str">
        <f>IF(Tableau1[[#This Row],[KAB]]&lt;&gt;"",Tableau1[[#This Row],[KAB]],"")</f>
        <v/>
      </c>
      <c r="G69" s="96">
        <f>12-8</f>
        <v>4</v>
      </c>
      <c r="H69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11.191780821917808</v>
      </c>
      <c r="I69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1.0136986301369864</v>
      </c>
      <c r="J69" s="11"/>
      <c r="K69" s="14"/>
      <c r="L69" s="254"/>
      <c r="M69" s="245"/>
      <c r="N69" s="254"/>
      <c r="O69" s="245"/>
      <c r="P69" s="254"/>
      <c r="Q69" s="245">
        <v>1</v>
      </c>
      <c r="R69" s="254"/>
      <c r="S69" s="245"/>
      <c r="T69" s="254"/>
      <c r="U69" s="245"/>
      <c r="V69" s="254"/>
      <c r="W69" s="245"/>
      <c r="X69" s="254"/>
      <c r="Y69" s="245"/>
      <c r="Z69" s="254"/>
      <c r="AA69" s="245"/>
      <c r="AB69" s="254"/>
      <c r="AC69" s="245"/>
      <c r="AD69" s="254"/>
      <c r="AE69" s="245"/>
      <c r="AF69" s="254"/>
      <c r="AG69" s="245"/>
    </row>
    <row r="70" spans="1:33" x14ac:dyDescent="0.25">
      <c r="A70" s="96" t="s">
        <v>159</v>
      </c>
      <c r="B70" s="95" t="str">
        <f>IF(Tableau1[[#This Row],[NBR]]&lt;&gt;"",Tableau1[[#This Row],[NBR]],"")</f>
        <v/>
      </c>
      <c r="C70" s="95">
        <f>IF(Tableau1[[#This Row],[GJU]]&lt;&gt;"",Tableau1[[#This Row],[GJU]],"")</f>
        <v>1</v>
      </c>
      <c r="D70" s="22" t="str">
        <f>IF(Tableau1[[#This Row],[WMA]]&lt;&gt;"",Tableau1[[#This Row],[WMA]],"")</f>
        <v/>
      </c>
      <c r="E70" s="96" t="str">
        <f>IF(Tableau1[[#This Row],[ACD]]&lt;&gt;"",Tableau1[[#This Row],[ACD]],"")</f>
        <v/>
      </c>
      <c r="F70" s="96" t="str">
        <f>IF(Tableau1[[#This Row],[KAB]]&lt;&gt;"",Tableau1[[#This Row],[KAB]],"")</f>
        <v/>
      </c>
      <c r="G70" s="96"/>
      <c r="H70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5.8219178082191778</v>
      </c>
      <c r="I70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1.6301369863013699</v>
      </c>
      <c r="J70" s="11"/>
      <c r="K70" s="14"/>
      <c r="L70" s="254"/>
      <c r="M70" s="245"/>
      <c r="N70" s="254"/>
      <c r="O70" s="245"/>
      <c r="P70" s="254"/>
      <c r="Q70" s="245"/>
      <c r="R70" s="254"/>
      <c r="S70" s="245"/>
      <c r="T70" s="254"/>
      <c r="U70" s="245"/>
      <c r="V70" s="254"/>
      <c r="W70" s="245"/>
      <c r="X70" s="254"/>
      <c r="Y70" s="245"/>
      <c r="Z70" s="254"/>
      <c r="AA70" s="245"/>
      <c r="AB70" s="254"/>
      <c r="AC70" s="245"/>
      <c r="AD70" s="254"/>
      <c r="AE70" s="245"/>
      <c r="AF70" s="254"/>
      <c r="AG70" s="245"/>
    </row>
    <row r="71" spans="1:33" x14ac:dyDescent="0.25">
      <c r="A71" s="96" t="s">
        <v>149</v>
      </c>
      <c r="B71" s="95" t="str">
        <f>IF(Tableau1[[#This Row],[NBR]]&lt;&gt;"",Tableau1[[#This Row],[NBR]],"")</f>
        <v/>
      </c>
      <c r="C71" s="95">
        <f>IF(Tableau1[[#This Row],[GJU]]&lt;&gt;"",Tableau1[[#This Row],[GJU]],"")</f>
        <v>1</v>
      </c>
      <c r="D71" s="22" t="str">
        <f>IF(Tableau1[[#This Row],[WMA]]&lt;&gt;"",Tableau1[[#This Row],[WMA]],"")</f>
        <v/>
      </c>
      <c r="E71" s="96" t="str">
        <f>IF(Tableau1[[#This Row],[ACD]]&lt;&gt;"",Tableau1[[#This Row],[ACD]],"")</f>
        <v/>
      </c>
      <c r="F71" s="96" t="str">
        <f>IF(Tableau1[[#This Row],[KAB]]&lt;&gt;"",Tableau1[[#This Row],[KAB]],"")</f>
        <v/>
      </c>
      <c r="G71" s="96"/>
      <c r="H71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7.1232876712328768</v>
      </c>
      <c r="I71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1.9945205479452055</v>
      </c>
      <c r="J71" s="11"/>
      <c r="K71" s="14"/>
      <c r="L71" s="254"/>
      <c r="M71" s="245"/>
      <c r="N71" s="254"/>
      <c r="O71" s="245"/>
      <c r="P71" s="254"/>
      <c r="Q71" s="245"/>
      <c r="R71" s="254"/>
      <c r="S71" s="245"/>
      <c r="T71" s="254"/>
      <c r="U71" s="245"/>
      <c r="V71" s="254"/>
      <c r="W71" s="245"/>
      <c r="X71" s="254"/>
      <c r="Y71" s="245"/>
      <c r="Z71" s="254"/>
      <c r="AA71" s="245"/>
      <c r="AB71" s="254"/>
      <c r="AC71" s="245"/>
      <c r="AD71" s="254"/>
      <c r="AE71" s="245"/>
      <c r="AF71" s="254"/>
      <c r="AG71" s="245"/>
    </row>
    <row r="72" spans="1:33" hidden="1" x14ac:dyDescent="0.25">
      <c r="A72" s="96" t="s">
        <v>38</v>
      </c>
      <c r="B72" s="95">
        <f>IF(Tableau1[[#This Row],[NBR]]&lt;&gt;"",Tableau1[[#This Row],[NBR]],"")</f>
        <v>1</v>
      </c>
      <c r="C72" s="95" t="str">
        <f>IF(Tableau1[[#This Row],[GJU]]&lt;&gt;"",Tableau1[[#This Row],[GJU]],"")</f>
        <v/>
      </c>
      <c r="D72" s="22" t="str">
        <f>IF(Tableau1[[#This Row],[WMA]]&lt;&gt;"",Tableau1[[#This Row],[WMA]],"")</f>
        <v/>
      </c>
      <c r="E72" s="96" t="str">
        <f>IF(Tableau1[[#This Row],[ACD]]&lt;&gt;"",Tableau1[[#This Row],[ACD]],"")</f>
        <v/>
      </c>
      <c r="F72" s="96" t="str">
        <f>IF(Tableau1[[#This Row],[KAB]]&lt;&gt;"",Tableau1[[#This Row],[KAB]],"")</f>
        <v/>
      </c>
      <c r="G72" s="96"/>
      <c r="H72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72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72" s="11"/>
      <c r="K72" s="14"/>
      <c r="L72" s="254"/>
      <c r="M72" s="245"/>
      <c r="N72" s="254"/>
      <c r="O72" s="245"/>
      <c r="P72" s="254"/>
      <c r="Q72" s="245"/>
      <c r="R72" s="254"/>
      <c r="S72" s="245"/>
      <c r="T72" s="254"/>
      <c r="U72" s="245"/>
      <c r="V72" s="254"/>
      <c r="W72" s="245"/>
      <c r="X72" s="254"/>
      <c r="Y72" s="245"/>
      <c r="Z72" s="254"/>
      <c r="AA72" s="245"/>
      <c r="AB72" s="254"/>
      <c r="AC72" s="245"/>
      <c r="AD72" s="254"/>
      <c r="AE72" s="245"/>
      <c r="AF72" s="254"/>
      <c r="AG72" s="245"/>
    </row>
    <row r="73" spans="1:33" x14ac:dyDescent="0.25">
      <c r="A73" s="96" t="s">
        <v>48</v>
      </c>
      <c r="B73" s="95">
        <f>IF(Tableau1[[#This Row],[NBR]]&lt;&gt;"",Tableau1[[#This Row],[NBR]],"")</f>
        <v>1</v>
      </c>
      <c r="C73" s="95" t="str">
        <f>IF(Tableau1[[#This Row],[GJU]]&lt;&gt;"",Tableau1[[#This Row],[GJU]],"")</f>
        <v/>
      </c>
      <c r="D73" s="22" t="str">
        <f>IF(Tableau1[[#This Row],[WMA]]&lt;&gt;"",Tableau1[[#This Row],[WMA]],"")</f>
        <v/>
      </c>
      <c r="E73" s="96" t="str">
        <f>IF(Tableau1[[#This Row],[ACD]]&lt;&gt;"",Tableau1[[#This Row],[ACD]],"")</f>
        <v/>
      </c>
      <c r="F73" s="96" t="str">
        <f>IF(Tableau1[[#This Row],[KAB]]&lt;&gt;"",Tableau1[[#This Row],[KAB]],"")</f>
        <v/>
      </c>
      <c r="G73" s="96"/>
      <c r="H73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73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73" s="11"/>
      <c r="K73" s="14"/>
      <c r="L73" s="254"/>
      <c r="M73" s="245"/>
      <c r="N73" s="254"/>
      <c r="O73" s="245"/>
      <c r="P73" s="254"/>
      <c r="Q73" s="245"/>
      <c r="R73" s="254"/>
      <c r="S73" s="245"/>
      <c r="T73" s="254"/>
      <c r="U73" s="245"/>
      <c r="V73" s="254"/>
      <c r="W73" s="245"/>
      <c r="X73" s="254"/>
      <c r="Y73" s="245"/>
      <c r="Z73" s="254"/>
      <c r="AA73" s="245"/>
      <c r="AB73" s="254"/>
      <c r="AC73" s="245"/>
      <c r="AD73" s="254"/>
      <c r="AE73" s="245"/>
      <c r="AF73" s="254"/>
      <c r="AG73" s="245"/>
    </row>
    <row r="74" spans="1:33" x14ac:dyDescent="0.25">
      <c r="A74" s="96" t="s">
        <v>73</v>
      </c>
      <c r="B74" s="95" t="str">
        <f>IF(Tableau1[[#This Row],[NBR]]&lt;&gt;"",Tableau1[[#This Row],[NBR]],"")</f>
        <v/>
      </c>
      <c r="C74" s="95">
        <f>IF(Tableau1[[#This Row],[GJU]]&lt;&gt;"",Tableau1[[#This Row],[GJU]],"")</f>
        <v>1</v>
      </c>
      <c r="D74" s="22" t="str">
        <f>IF(Tableau1[[#This Row],[WMA]]&lt;&gt;"",Tableau1[[#This Row],[WMA]],"")</f>
        <v/>
      </c>
      <c r="E74" s="96" t="str">
        <f>IF(Tableau1[[#This Row],[ACD]]&lt;&gt;"",Tableau1[[#This Row],[ACD]],"")</f>
        <v/>
      </c>
      <c r="F74" s="96" t="str">
        <f>IF(Tableau1[[#This Row],[KAB]]&lt;&gt;"",Tableau1[[#This Row],[KAB]],"")</f>
        <v/>
      </c>
      <c r="G74" s="96">
        <f>9-2</f>
        <v>7</v>
      </c>
      <c r="H74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14.191780821917808</v>
      </c>
      <c r="I74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74" s="11"/>
      <c r="K74" s="14"/>
      <c r="L74" s="254"/>
      <c r="M74" s="245"/>
      <c r="N74" s="254"/>
      <c r="O74" s="245"/>
      <c r="P74" s="254"/>
      <c r="Q74" s="245"/>
      <c r="R74" s="254"/>
      <c r="S74" s="245"/>
      <c r="T74" s="254"/>
      <c r="U74" s="245"/>
      <c r="V74" s="254"/>
      <c r="W74" s="245"/>
      <c r="X74" s="254"/>
      <c r="Y74" s="245"/>
      <c r="Z74" s="254"/>
      <c r="AA74" s="245"/>
      <c r="AB74" s="254"/>
      <c r="AC74" s="245"/>
      <c r="AD74" s="254"/>
      <c r="AE74" s="245"/>
      <c r="AF74" s="254"/>
      <c r="AG74" s="245"/>
    </row>
    <row r="75" spans="1:33" hidden="1" x14ac:dyDescent="0.25">
      <c r="A75" s="96" t="s">
        <v>90</v>
      </c>
      <c r="B75" s="95">
        <f>IF(Tableau1[[#This Row],[NBR]]&lt;&gt;"",Tableau1[[#This Row],[NBR]],"")</f>
        <v>1</v>
      </c>
      <c r="C75" s="95" t="str">
        <f>IF(Tableau1[[#This Row],[GJU]]&lt;&gt;"",Tableau1[[#This Row],[GJU]],"")</f>
        <v/>
      </c>
      <c r="D75" s="22" t="str">
        <f>IF(Tableau1[[#This Row],[WMA]]&lt;&gt;"",Tableau1[[#This Row],[WMA]],"")</f>
        <v/>
      </c>
      <c r="E75" s="96" t="str">
        <f>IF(Tableau1[[#This Row],[ACD]]&lt;&gt;"",Tableau1[[#This Row],[ACD]],"")</f>
        <v/>
      </c>
      <c r="F75" s="96" t="str">
        <f>IF(Tableau1[[#This Row],[KAB]]&lt;&gt;"",Tableau1[[#This Row],[KAB]],"")</f>
        <v/>
      </c>
      <c r="G75" s="96"/>
      <c r="H75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75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75" s="5"/>
      <c r="K75" s="15"/>
      <c r="L75" s="254"/>
      <c r="M75" s="245"/>
      <c r="N75" s="254"/>
      <c r="O75" s="245"/>
      <c r="P75" s="254"/>
      <c r="Q75" s="245"/>
      <c r="R75" s="254"/>
      <c r="S75" s="245"/>
      <c r="T75" s="254"/>
      <c r="U75" s="245"/>
      <c r="V75" s="254"/>
      <c r="W75" s="245"/>
      <c r="X75" s="254"/>
      <c r="Y75" s="245"/>
      <c r="Z75" s="254"/>
      <c r="AA75" s="245"/>
      <c r="AB75" s="254"/>
      <c r="AC75" s="245"/>
      <c r="AD75" s="254"/>
      <c r="AE75" s="245"/>
      <c r="AF75" s="254"/>
      <c r="AG75" s="245"/>
    </row>
    <row r="76" spans="1:33" x14ac:dyDescent="0.25">
      <c r="A76" s="96" t="s">
        <v>156</v>
      </c>
      <c r="B76" s="95" t="str">
        <f>IF(Tableau1[[#This Row],[NBR]]&lt;&gt;"",Tableau1[[#This Row],[NBR]],"")</f>
        <v/>
      </c>
      <c r="C76" s="95">
        <f>IF(Tableau1[[#This Row],[GJU]]&lt;&gt;"",Tableau1[[#This Row],[GJU]],"")</f>
        <v>1</v>
      </c>
      <c r="D76" s="22" t="str">
        <f>IF(Tableau1[[#This Row],[WMA]]&lt;&gt;"",Tableau1[[#This Row],[WMA]],"")</f>
        <v/>
      </c>
      <c r="E76" s="96" t="str">
        <f>IF(Tableau1[[#This Row],[ACD]]&lt;&gt;"",Tableau1[[#This Row],[ACD]],"")</f>
        <v/>
      </c>
      <c r="F76" s="96" t="str">
        <f>IF(Tableau1[[#This Row],[KAB]]&lt;&gt;"",Tableau1[[#This Row],[KAB]],"")</f>
        <v/>
      </c>
      <c r="G76" s="96"/>
      <c r="H76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5.3424657534246576</v>
      </c>
      <c r="I76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0.49589041095890418</v>
      </c>
      <c r="J76" s="11"/>
      <c r="K76" s="14"/>
      <c r="L76" s="254"/>
      <c r="M76" s="245"/>
      <c r="N76" s="254"/>
      <c r="O76" s="245">
        <v>1</v>
      </c>
      <c r="P76" s="254"/>
      <c r="Q76" s="245"/>
      <c r="R76" s="254"/>
      <c r="S76" s="245"/>
      <c r="T76" s="254"/>
      <c r="U76" s="245"/>
      <c r="V76" s="254"/>
      <c r="W76" s="245"/>
      <c r="X76" s="254"/>
      <c r="Y76" s="245"/>
      <c r="Z76" s="254"/>
      <c r="AA76" s="245"/>
      <c r="AB76" s="254"/>
      <c r="AC76" s="245"/>
      <c r="AD76" s="254"/>
      <c r="AE76" s="245"/>
      <c r="AF76" s="254"/>
      <c r="AG76" s="245"/>
    </row>
    <row r="77" spans="1:33" x14ac:dyDescent="0.25">
      <c r="A77" s="96" t="s">
        <v>69</v>
      </c>
      <c r="B77" s="95" t="str">
        <f>IF(Tableau1[[#This Row],[NBR]]&lt;&gt;"",Tableau1[[#This Row],[NBR]],"")</f>
        <v/>
      </c>
      <c r="C77" s="95">
        <f>IF(Tableau1[[#This Row],[GJU]]&lt;&gt;"",Tableau1[[#This Row],[GJU]],"")</f>
        <v>1</v>
      </c>
      <c r="D77" s="22" t="str">
        <f>IF(Tableau1[[#This Row],[WMA]]&lt;&gt;"",Tableau1[[#This Row],[WMA]],"")</f>
        <v/>
      </c>
      <c r="E77" s="96" t="str">
        <f>IF(Tableau1[[#This Row],[ACD]]&lt;&gt;"",Tableau1[[#This Row],[ACD]],"")</f>
        <v/>
      </c>
      <c r="F77" s="96" t="str">
        <f>IF(Tableau1[[#This Row],[KAB]]&lt;&gt;"",Tableau1[[#This Row],[KAB]],"")</f>
        <v/>
      </c>
      <c r="G77" s="96">
        <f>25-24</f>
        <v>1</v>
      </c>
      <c r="H77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4.1917808219178081</v>
      </c>
      <c r="I77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1.3698630136986356E-2</v>
      </c>
      <c r="J77" s="11"/>
      <c r="K77" s="14"/>
      <c r="L77" s="254"/>
      <c r="M77" s="245"/>
      <c r="N77" s="254">
        <v>4</v>
      </c>
      <c r="O77" s="245">
        <v>2</v>
      </c>
      <c r="P77" s="254"/>
      <c r="Q77" s="245"/>
      <c r="R77" s="254"/>
      <c r="S77" s="245"/>
      <c r="T77" s="254"/>
      <c r="U77" s="245"/>
      <c r="V77" s="254"/>
      <c r="W77" s="245"/>
      <c r="X77" s="254"/>
      <c r="Y77" s="245"/>
      <c r="Z77" s="254"/>
      <c r="AA77" s="245"/>
      <c r="AB77" s="254"/>
      <c r="AC77" s="245"/>
      <c r="AD77" s="254"/>
      <c r="AE77" s="245"/>
      <c r="AF77" s="254"/>
      <c r="AG77" s="245"/>
    </row>
    <row r="78" spans="1:33" x14ac:dyDescent="0.25">
      <c r="A78" s="96" t="s">
        <v>43</v>
      </c>
      <c r="B78" s="95" t="str">
        <f>IF(Tableau1[[#This Row],[NBR]]&lt;&gt;"",Tableau1[[#This Row],[NBR]],"")</f>
        <v/>
      </c>
      <c r="C78" s="95">
        <f>IF(Tableau1[[#This Row],[GJU]]&lt;&gt;"",Tableau1[[#This Row],[GJU]],"")</f>
        <v>1</v>
      </c>
      <c r="D78" s="22" t="str">
        <f>IF(Tableau1[[#This Row],[WMA]]&lt;&gt;"",Tableau1[[#This Row],[WMA]],"")</f>
        <v/>
      </c>
      <c r="E78" s="96" t="str">
        <f>IF(Tableau1[[#This Row],[ACD]]&lt;&gt;"",Tableau1[[#This Row],[ACD]],"")</f>
        <v/>
      </c>
      <c r="F78" s="96" t="str">
        <f>IF(Tableau1[[#This Row],[KAB]]&lt;&gt;"",Tableau1[[#This Row],[KAB]],"")</f>
        <v/>
      </c>
      <c r="G78" s="96">
        <f>25-2</f>
        <v>23</v>
      </c>
      <c r="H78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30.19178082191781</v>
      </c>
      <c r="I78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78" s="11"/>
      <c r="K78" s="14"/>
      <c r="L78" s="254"/>
      <c r="M78" s="245"/>
      <c r="N78" s="254"/>
      <c r="O78" s="245"/>
      <c r="P78" s="254"/>
      <c r="Q78" s="245"/>
      <c r="R78" s="254"/>
      <c r="S78" s="245"/>
      <c r="T78" s="254"/>
      <c r="U78" s="245"/>
      <c r="V78" s="254"/>
      <c r="W78" s="245"/>
      <c r="X78" s="254"/>
      <c r="Y78" s="245"/>
      <c r="Z78" s="254"/>
      <c r="AA78" s="245"/>
      <c r="AB78" s="254"/>
      <c r="AC78" s="245"/>
      <c r="AD78" s="254"/>
      <c r="AE78" s="245"/>
      <c r="AF78" s="254"/>
      <c r="AG78" s="245"/>
    </row>
    <row r="79" spans="1:33" x14ac:dyDescent="0.25">
      <c r="A79" s="96" t="s">
        <v>151</v>
      </c>
      <c r="B79" s="95" t="str">
        <f>IF(Tableau1[[#This Row],[NBR]]&lt;&gt;"",Tableau1[[#This Row],[NBR]],"")</f>
        <v/>
      </c>
      <c r="C79" s="95">
        <f>IF(Tableau1[[#This Row],[GJU]]&lt;&gt;"",Tableau1[[#This Row],[GJU]],"")</f>
        <v>1</v>
      </c>
      <c r="D79" s="22" t="str">
        <f>IF(Tableau1[[#This Row],[WMA]]&lt;&gt;"",Tableau1[[#This Row],[WMA]],"")</f>
        <v/>
      </c>
      <c r="E79" s="96" t="str">
        <f>IF(Tableau1[[#This Row],[ACD]]&lt;&gt;"",Tableau1[[#This Row],[ACD]],"")</f>
        <v/>
      </c>
      <c r="F79" s="96" t="str">
        <f>IF(Tableau1[[#This Row],[KAB]]&lt;&gt;"",Tableau1[[#This Row],[KAB]],"")</f>
        <v/>
      </c>
      <c r="G79" s="96"/>
      <c r="H79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7.1232876712328768</v>
      </c>
      <c r="I79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1.9945205479452055</v>
      </c>
      <c r="J79" s="11"/>
      <c r="K79" s="14"/>
      <c r="L79" s="254"/>
      <c r="M79" s="245"/>
      <c r="N79" s="254"/>
      <c r="O79" s="245"/>
      <c r="P79" s="254"/>
      <c r="Q79" s="245"/>
      <c r="R79" s="254"/>
      <c r="S79" s="245"/>
      <c r="T79" s="254"/>
      <c r="U79" s="245"/>
      <c r="V79" s="254"/>
      <c r="W79" s="245"/>
      <c r="X79" s="254"/>
      <c r="Y79" s="245"/>
      <c r="Z79" s="254"/>
      <c r="AA79" s="245"/>
      <c r="AB79" s="254"/>
      <c r="AC79" s="245"/>
      <c r="AD79" s="254"/>
      <c r="AE79" s="245"/>
      <c r="AF79" s="254"/>
      <c r="AG79" s="245"/>
    </row>
    <row r="80" spans="1:33" x14ac:dyDescent="0.25">
      <c r="A80" s="96" t="s">
        <v>22</v>
      </c>
      <c r="B80" s="95" t="str">
        <f>IF(Tableau1[[#This Row],[NBR]]&lt;&gt;"",Tableau1[[#This Row],[NBR]],"")</f>
        <v/>
      </c>
      <c r="C80" s="95">
        <f>IF(Tableau1[[#This Row],[GJU]]&lt;&gt;"",Tableau1[[#This Row],[GJU]],"")</f>
        <v>1</v>
      </c>
      <c r="D80" s="22" t="str">
        <f>IF(Tableau1[[#This Row],[WMA]]&lt;&gt;"",Tableau1[[#This Row],[WMA]],"")</f>
        <v/>
      </c>
      <c r="E80" s="96" t="str">
        <f>IF(Tableau1[[#This Row],[ACD]]&lt;&gt;"",Tableau1[[#This Row],[ACD]],"")</f>
        <v/>
      </c>
      <c r="F80" s="96" t="str">
        <f>IF(Tableau1[[#This Row],[KAB]]&lt;&gt;"",Tableau1[[#This Row],[KAB]],"")</f>
        <v/>
      </c>
      <c r="G80" s="96">
        <v>0</v>
      </c>
      <c r="H80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80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80" s="11"/>
      <c r="K80" s="14"/>
      <c r="L80" s="254"/>
      <c r="M80" s="245"/>
      <c r="N80" s="254"/>
      <c r="O80" s="245"/>
      <c r="P80" s="254"/>
      <c r="Q80" s="245"/>
      <c r="R80" s="254"/>
      <c r="S80" s="245"/>
      <c r="T80" s="254"/>
      <c r="U80" s="245"/>
      <c r="V80" s="254"/>
      <c r="W80" s="245"/>
      <c r="X80" s="254"/>
      <c r="Y80" s="245"/>
      <c r="Z80" s="254"/>
      <c r="AA80" s="245"/>
      <c r="AB80" s="254"/>
      <c r="AC80" s="245"/>
      <c r="AD80" s="254"/>
      <c r="AE80" s="245"/>
      <c r="AF80" s="254"/>
      <c r="AG80" s="245"/>
    </row>
    <row r="81" spans="1:33" x14ac:dyDescent="0.25">
      <c r="A81" s="189" t="s">
        <v>229</v>
      </c>
      <c r="B81" s="95" t="str">
        <f>IF(Tableau1[[#This Row],[NBR]]&lt;&gt;"",Tableau1[[#This Row],[NBR]],"")</f>
        <v/>
      </c>
      <c r="C81" s="95" t="str">
        <f>IF(Tableau1[[#This Row],[GJU]]&lt;&gt;"",Tableau1[[#This Row],[GJU]],"")</f>
        <v/>
      </c>
      <c r="D81" s="22" t="str">
        <f>IF(Tableau1[[#This Row],[WMA]]&lt;&gt;"",Tableau1[[#This Row],[WMA]],"")</f>
        <v/>
      </c>
      <c r="E81" s="96">
        <f>IF(Tableau1[[#This Row],[ACD]]&lt;&gt;"",Tableau1[[#This Row],[ACD]],"")</f>
        <v>1</v>
      </c>
      <c r="F81" s="96" t="str">
        <f>IF(Tableau1[[#This Row],[KAB]]&lt;&gt;"",Tableau1[[#This Row],[KAB]],"")</f>
        <v/>
      </c>
      <c r="G81" s="96"/>
      <c r="H81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2.9452054794520546</v>
      </c>
      <c r="I81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0.8246575342465754</v>
      </c>
      <c r="J81" s="11"/>
      <c r="K81" s="14"/>
      <c r="L81" s="254"/>
      <c r="M81" s="245"/>
      <c r="N81" s="254"/>
      <c r="O81" s="245"/>
      <c r="P81" s="254"/>
      <c r="Q81" s="245"/>
      <c r="R81" s="254"/>
      <c r="S81" s="245"/>
      <c r="T81" s="254"/>
      <c r="U81" s="245"/>
      <c r="V81" s="254"/>
      <c r="W81" s="245"/>
      <c r="X81" s="254"/>
      <c r="Y81" s="245"/>
      <c r="Z81" s="254"/>
      <c r="AA81" s="245"/>
      <c r="AB81" s="254"/>
      <c r="AC81" s="245"/>
      <c r="AD81" s="254"/>
      <c r="AE81" s="245"/>
      <c r="AF81" s="254"/>
      <c r="AG81" s="245"/>
    </row>
    <row r="82" spans="1:33" x14ac:dyDescent="0.25">
      <c r="A82" s="96" t="s">
        <v>98</v>
      </c>
      <c r="B82" s="95" t="str">
        <f>IF(Tableau1[[#This Row],[NBR]]&lt;&gt;"",Tableau1[[#This Row],[NBR]],"")</f>
        <v/>
      </c>
      <c r="C82" s="95">
        <f>IF(Tableau1[[#This Row],[GJU]]&lt;&gt;"",Tableau1[[#This Row],[GJU]],"")</f>
        <v>1</v>
      </c>
      <c r="D82" s="22" t="str">
        <f>IF(Tableau1[[#This Row],[WMA]]&lt;&gt;"",Tableau1[[#This Row],[WMA]],"")</f>
        <v/>
      </c>
      <c r="E82" s="96" t="str">
        <f>IF(Tableau1[[#This Row],[ACD]]&lt;&gt;"",Tableau1[[#This Row],[ACD]],"")</f>
        <v/>
      </c>
      <c r="F82" s="96" t="str">
        <f>IF(Tableau1[[#This Row],[KAB]]&lt;&gt;"",Tableau1[[#This Row],[KAB]],"")</f>
        <v/>
      </c>
      <c r="G82" s="96">
        <f>3-1</f>
        <v>2</v>
      </c>
      <c r="H82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9.1917808219178081</v>
      </c>
      <c r="I82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1.0136986301369864</v>
      </c>
      <c r="J82" s="11"/>
      <c r="K82" s="14"/>
      <c r="L82" s="254"/>
      <c r="M82" s="245"/>
      <c r="N82" s="254"/>
      <c r="O82" s="245">
        <v>1</v>
      </c>
      <c r="P82" s="254"/>
      <c r="Q82" s="245"/>
      <c r="R82" s="254"/>
      <c r="S82" s="245"/>
      <c r="T82" s="254"/>
      <c r="U82" s="245"/>
      <c r="V82" s="254"/>
      <c r="W82" s="245"/>
      <c r="X82" s="254"/>
      <c r="Y82" s="245"/>
      <c r="Z82" s="254"/>
      <c r="AA82" s="245"/>
      <c r="AB82" s="254"/>
      <c r="AC82" s="245"/>
      <c r="AD82" s="254"/>
      <c r="AE82" s="245"/>
      <c r="AF82" s="254"/>
      <c r="AG82" s="245"/>
    </row>
    <row r="83" spans="1:33" x14ac:dyDescent="0.25">
      <c r="A83" s="96" t="s">
        <v>25</v>
      </c>
      <c r="B83" s="95" t="str">
        <f>IF(Tableau1[[#This Row],[NBR]]&lt;&gt;"",Tableau1[[#This Row],[NBR]],"")</f>
        <v/>
      </c>
      <c r="C83" s="95" t="str">
        <f>IF(Tableau1[[#This Row],[GJU]]&lt;&gt;"",Tableau1[[#This Row],[GJU]],"")</f>
        <v/>
      </c>
      <c r="D83" s="22" t="str">
        <f>IF(Tableau1[[#This Row],[WMA]]&lt;&gt;"",Tableau1[[#This Row],[WMA]],"")</f>
        <v/>
      </c>
      <c r="E83" s="96" t="str">
        <f>IF(Tableau1[[#This Row],[ACD]]&lt;&gt;"",Tableau1[[#This Row],[ACD]],"")</f>
        <v/>
      </c>
      <c r="F83" s="96">
        <f>IF(Tableau1[[#This Row],[KAB]]&lt;&gt;"",Tableau1[[#This Row],[KAB]],"")</f>
        <v>1</v>
      </c>
      <c r="G83" s="96">
        <f>25-9</f>
        <v>16</v>
      </c>
      <c r="H83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23.19178082191781</v>
      </c>
      <c r="I83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83" s="5"/>
      <c r="K83" s="15"/>
      <c r="L83" s="254"/>
      <c r="M83" s="245"/>
      <c r="N83" s="254"/>
      <c r="O83" s="245"/>
      <c r="P83" s="254"/>
      <c r="Q83" s="245"/>
      <c r="R83" s="254"/>
      <c r="S83" s="245"/>
      <c r="T83" s="254"/>
      <c r="U83" s="245"/>
      <c r="V83" s="254"/>
      <c r="W83" s="245"/>
      <c r="X83" s="254"/>
      <c r="Y83" s="245"/>
      <c r="Z83" s="254"/>
      <c r="AA83" s="245"/>
      <c r="AB83" s="254"/>
      <c r="AC83" s="245"/>
      <c r="AD83" s="254"/>
      <c r="AE83" s="245"/>
      <c r="AF83" s="254"/>
      <c r="AG83" s="245"/>
    </row>
    <row r="84" spans="1:33" hidden="1" x14ac:dyDescent="0.25">
      <c r="A84" s="96" t="s">
        <v>102</v>
      </c>
      <c r="B84" s="95" t="str">
        <f>IF(Tableau1[[#This Row],[NBR]]&lt;&gt;"",Tableau1[[#This Row],[NBR]],"")</f>
        <v/>
      </c>
      <c r="C84" s="95" t="str">
        <f>IF(Tableau1[[#This Row],[GJU]]&lt;&gt;"",Tableau1[[#This Row],[GJU]],"")</f>
        <v/>
      </c>
      <c r="D84" s="22">
        <f>IF(Tableau1[[#This Row],[WMA]]&lt;&gt;"",Tableau1[[#This Row],[WMA]],"")</f>
        <v>1</v>
      </c>
      <c r="E84" s="96" t="str">
        <f>IF(Tableau1[[#This Row],[ACD]]&lt;&gt;"",Tableau1[[#This Row],[ACD]],"")</f>
        <v/>
      </c>
      <c r="F84" s="96" t="str">
        <f>IF(Tableau1[[#This Row],[KAB]]&lt;&gt;"",Tableau1[[#This Row],[KAB]],"")</f>
        <v/>
      </c>
      <c r="G84" s="96"/>
      <c r="H84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84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84" s="5"/>
      <c r="K84" s="15"/>
      <c r="L84" s="254"/>
      <c r="M84" s="245"/>
      <c r="N84" s="254"/>
      <c r="O84" s="245"/>
      <c r="P84" s="254"/>
      <c r="Q84" s="245"/>
      <c r="R84" s="254"/>
      <c r="S84" s="245"/>
      <c r="T84" s="254"/>
      <c r="U84" s="245"/>
      <c r="V84" s="254"/>
      <c r="W84" s="245"/>
      <c r="X84" s="254"/>
      <c r="Y84" s="245"/>
      <c r="Z84" s="254"/>
      <c r="AA84" s="245"/>
      <c r="AB84" s="254"/>
      <c r="AC84" s="245"/>
      <c r="AD84" s="254"/>
      <c r="AE84" s="245"/>
      <c r="AF84" s="254"/>
      <c r="AG84" s="245"/>
    </row>
    <row r="85" spans="1:33" x14ac:dyDescent="0.25">
      <c r="A85" s="96" t="s">
        <v>105</v>
      </c>
      <c r="B85" s="95">
        <f>IF(Tableau1[[#This Row],[NBR]]&lt;&gt;"",Tableau1[[#This Row],[NBR]],"")</f>
        <v>1</v>
      </c>
      <c r="C85" s="95" t="str">
        <f>IF(Tableau1[[#This Row],[GJU]]&lt;&gt;"",Tableau1[[#This Row],[GJU]],"")</f>
        <v/>
      </c>
      <c r="D85" s="22" t="str">
        <f>IF(Tableau1[[#This Row],[WMA]]&lt;&gt;"",Tableau1[[#This Row],[WMA]],"")</f>
        <v/>
      </c>
      <c r="E85" s="96" t="str">
        <f>IF(Tableau1[[#This Row],[ACD]]&lt;&gt;"",Tableau1[[#This Row],[ACD]],"")</f>
        <v/>
      </c>
      <c r="F85" s="96" t="str">
        <f>IF(Tableau1[[#This Row],[KAB]]&lt;&gt;"",Tableau1[[#This Row],[KAB]],"")</f>
        <v/>
      </c>
      <c r="G85" s="96">
        <v>0</v>
      </c>
      <c r="H85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85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85" s="5"/>
      <c r="K85" s="15"/>
      <c r="L85" s="254"/>
      <c r="M85" s="245"/>
      <c r="N85" s="254"/>
      <c r="O85" s="245"/>
      <c r="P85" s="254"/>
      <c r="Q85" s="245"/>
      <c r="R85" s="254"/>
      <c r="S85" s="245"/>
      <c r="T85" s="254"/>
      <c r="U85" s="245"/>
      <c r="V85" s="254"/>
      <c r="W85" s="245"/>
      <c r="X85" s="254"/>
      <c r="Y85" s="245"/>
      <c r="Z85" s="254"/>
      <c r="AA85" s="245"/>
      <c r="AB85" s="254"/>
      <c r="AC85" s="245"/>
      <c r="AD85" s="254"/>
      <c r="AE85" s="245"/>
      <c r="AF85" s="254"/>
      <c r="AG85" s="245"/>
    </row>
    <row r="86" spans="1:33" x14ac:dyDescent="0.25">
      <c r="A86" s="96" t="s">
        <v>150</v>
      </c>
      <c r="B86" s="95" t="str">
        <f>IF(Tableau1[[#This Row],[NBR]]&lt;&gt;"",Tableau1[[#This Row],[NBR]],"")</f>
        <v/>
      </c>
      <c r="C86" s="95">
        <f>IF(Tableau1[[#This Row],[GJU]]&lt;&gt;"",Tableau1[[#This Row],[GJU]],"")</f>
        <v>1</v>
      </c>
      <c r="D86" s="22" t="str">
        <f>IF(Tableau1[[#This Row],[WMA]]&lt;&gt;"",Tableau1[[#This Row],[WMA]],"")</f>
        <v/>
      </c>
      <c r="E86" s="96" t="str">
        <f>IF(Tableau1[[#This Row],[ACD]]&lt;&gt;"",Tableau1[[#This Row],[ACD]],"")</f>
        <v/>
      </c>
      <c r="F86" s="96" t="str">
        <f>IF(Tableau1[[#This Row],[KAB]]&lt;&gt;"",Tableau1[[#This Row],[KAB]],"")</f>
        <v/>
      </c>
      <c r="G86" s="96"/>
      <c r="H86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7.1232876712328768</v>
      </c>
      <c r="I86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1.9945205479452055</v>
      </c>
      <c r="J86" s="5"/>
      <c r="K86" s="15"/>
      <c r="L86" s="254"/>
      <c r="M86" s="245"/>
      <c r="N86" s="254"/>
      <c r="O86" s="245"/>
      <c r="P86" s="254"/>
      <c r="Q86" s="245"/>
      <c r="R86" s="254"/>
      <c r="S86" s="245"/>
      <c r="T86" s="254"/>
      <c r="U86" s="245"/>
      <c r="V86" s="254"/>
      <c r="W86" s="245"/>
      <c r="X86" s="254"/>
      <c r="Y86" s="245"/>
      <c r="Z86" s="254"/>
      <c r="AA86" s="245"/>
      <c r="AB86" s="254"/>
      <c r="AC86" s="245"/>
      <c r="AD86" s="254"/>
      <c r="AE86" s="245"/>
      <c r="AF86" s="254"/>
      <c r="AG86" s="245"/>
    </row>
    <row r="87" spans="1:33" hidden="1" x14ac:dyDescent="0.25">
      <c r="A87" s="96" t="s">
        <v>70</v>
      </c>
      <c r="B87" s="95" t="str">
        <f>IF(Tableau1[[#This Row],[NBR]]&lt;&gt;"",Tableau1[[#This Row],[NBR]],"")</f>
        <v/>
      </c>
      <c r="C87" s="95" t="str">
        <f>IF(Tableau1[[#This Row],[GJU]]&lt;&gt;"",Tableau1[[#This Row],[GJU]],"")</f>
        <v/>
      </c>
      <c r="D87" s="22">
        <f>IF(Tableau1[[#This Row],[WMA]]&lt;&gt;"",Tableau1[[#This Row],[WMA]],"")</f>
        <v>1</v>
      </c>
      <c r="E87" s="96" t="str">
        <f>IF(Tableau1[[#This Row],[ACD]]&lt;&gt;"",Tableau1[[#This Row],[ACD]],"")</f>
        <v/>
      </c>
      <c r="F87" s="96" t="str">
        <f>IF(Tableau1[[#This Row],[KAB]]&lt;&gt;"",Tableau1[[#This Row],[KAB]],"")</f>
        <v/>
      </c>
      <c r="G87" s="96"/>
      <c r="H87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87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87" s="5"/>
      <c r="K87" s="15"/>
      <c r="L87" s="254"/>
      <c r="M87" s="245"/>
      <c r="N87" s="254"/>
      <c r="O87" s="245"/>
      <c r="P87" s="254"/>
      <c r="Q87" s="245"/>
      <c r="R87" s="254"/>
      <c r="S87" s="245"/>
      <c r="T87" s="254"/>
      <c r="U87" s="245"/>
      <c r="V87" s="254"/>
      <c r="W87" s="245"/>
      <c r="X87" s="254"/>
      <c r="Y87" s="245"/>
      <c r="Z87" s="254"/>
      <c r="AA87" s="245"/>
      <c r="AB87" s="254"/>
      <c r="AC87" s="245"/>
      <c r="AD87" s="254"/>
      <c r="AE87" s="245"/>
      <c r="AF87" s="254"/>
      <c r="AG87" s="245"/>
    </row>
    <row r="88" spans="1:33" hidden="1" x14ac:dyDescent="0.25">
      <c r="A88" s="96" t="s">
        <v>95</v>
      </c>
      <c r="B88" s="95" t="str">
        <f>IF(Tableau1[[#This Row],[NBR]]&lt;&gt;"",Tableau1[[#This Row],[NBR]],"")</f>
        <v/>
      </c>
      <c r="C88" s="95" t="str">
        <f>IF(Tableau1[[#This Row],[GJU]]&lt;&gt;"",Tableau1[[#This Row],[GJU]],"")</f>
        <v/>
      </c>
      <c r="D88" s="22">
        <f>IF(Tableau1[[#This Row],[WMA]]&lt;&gt;"",Tableau1[[#This Row],[WMA]],"")</f>
        <v>1</v>
      </c>
      <c r="E88" s="96" t="str">
        <f>IF(Tableau1[[#This Row],[ACD]]&lt;&gt;"",Tableau1[[#This Row],[ACD]],"")</f>
        <v/>
      </c>
      <c r="F88" s="96" t="str">
        <f>IF(Tableau1[[#This Row],[KAB]]&lt;&gt;"",Tableau1[[#This Row],[KAB]],"")</f>
        <v/>
      </c>
      <c r="G88" s="96"/>
      <c r="H88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88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88" s="5"/>
      <c r="K88" s="15"/>
      <c r="L88" s="254"/>
      <c r="M88" s="245"/>
      <c r="N88" s="254"/>
      <c r="O88" s="245"/>
      <c r="P88" s="254"/>
      <c r="Q88" s="245"/>
      <c r="R88" s="254"/>
      <c r="S88" s="245"/>
      <c r="T88" s="254"/>
      <c r="U88" s="245"/>
      <c r="V88" s="254"/>
      <c r="W88" s="245"/>
      <c r="X88" s="254"/>
      <c r="Y88" s="245"/>
      <c r="Z88" s="254"/>
      <c r="AA88" s="245"/>
      <c r="AB88" s="254"/>
      <c r="AC88" s="245"/>
      <c r="AD88" s="254"/>
      <c r="AE88" s="245"/>
      <c r="AF88" s="254"/>
      <c r="AG88" s="245"/>
    </row>
    <row r="89" spans="1:33" x14ac:dyDescent="0.25">
      <c r="A89" s="96" t="s">
        <v>97</v>
      </c>
      <c r="B89" s="95" t="str">
        <f>IF(Tableau1[[#This Row],[NBR]]&lt;&gt;"",Tableau1[[#This Row],[NBR]],"")</f>
        <v/>
      </c>
      <c r="C89" s="95">
        <f>IF(Tableau1[[#This Row],[GJU]]&lt;&gt;"",Tableau1[[#This Row],[GJU]],"")</f>
        <v>1</v>
      </c>
      <c r="D89" s="22" t="str">
        <f>IF(Tableau1[[#This Row],[WMA]]&lt;&gt;"",Tableau1[[#This Row],[WMA]],"")</f>
        <v/>
      </c>
      <c r="E89" s="96" t="str">
        <f>IF(Tableau1[[#This Row],[ACD]]&lt;&gt;"",Tableau1[[#This Row],[ACD]],"")</f>
        <v/>
      </c>
      <c r="F89" s="96" t="str">
        <f>IF(Tableau1[[#This Row],[KAB]]&lt;&gt;"",Tableau1[[#This Row],[KAB]],"")</f>
        <v/>
      </c>
      <c r="G89" s="96">
        <v>6</v>
      </c>
      <c r="H89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13.191780821917808</v>
      </c>
      <c r="I89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89" s="5"/>
      <c r="K89" s="15"/>
      <c r="L89" s="254"/>
      <c r="M89" s="245"/>
      <c r="N89" s="254"/>
      <c r="O89" s="245"/>
      <c r="P89" s="254"/>
      <c r="Q89" s="245"/>
      <c r="R89" s="254"/>
      <c r="S89" s="245"/>
      <c r="T89" s="254"/>
      <c r="U89" s="245"/>
      <c r="V89" s="254"/>
      <c r="W89" s="245"/>
      <c r="X89" s="254"/>
      <c r="Y89" s="245"/>
      <c r="Z89" s="254"/>
      <c r="AA89" s="245"/>
      <c r="AB89" s="254"/>
      <c r="AC89" s="245"/>
      <c r="AD89" s="254"/>
      <c r="AE89" s="245"/>
      <c r="AF89" s="254"/>
      <c r="AG89" s="245"/>
    </row>
    <row r="90" spans="1:33" x14ac:dyDescent="0.25">
      <c r="A90" s="96" t="s">
        <v>21</v>
      </c>
      <c r="B90" s="95" t="str">
        <f>IF(Tableau1[[#This Row],[NBR]]&lt;&gt;"",Tableau1[[#This Row],[NBR]],"")</f>
        <v/>
      </c>
      <c r="C90" s="95" t="str">
        <f>IF(Tableau1[[#This Row],[GJU]]&lt;&gt;"",Tableau1[[#This Row],[GJU]],"")</f>
        <v/>
      </c>
      <c r="D90" s="22">
        <f>IF(Tableau1[[#This Row],[WMA]]&lt;&gt;"",Tableau1[[#This Row],[WMA]],"")</f>
        <v>1</v>
      </c>
      <c r="E90" s="96" t="str">
        <f>IF(Tableau1[[#This Row],[ACD]]&lt;&gt;"",Tableau1[[#This Row],[ACD]],"")</f>
        <v/>
      </c>
      <c r="F90" s="96" t="str">
        <f>IF(Tableau1[[#This Row],[KAB]]&lt;&gt;"",Tableau1[[#This Row],[KAB]],"")</f>
        <v/>
      </c>
      <c r="G90" s="96">
        <f>10+33</f>
        <v>43</v>
      </c>
      <c r="H90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50.19178082191781</v>
      </c>
      <c r="I90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-0.98630136986301364</v>
      </c>
      <c r="J90" s="11"/>
      <c r="K90" s="14"/>
      <c r="L90" s="254"/>
      <c r="M90" s="245"/>
      <c r="N90" s="254"/>
      <c r="O90" s="245">
        <v>2</v>
      </c>
      <c r="P90" s="254"/>
      <c r="Q90" s="245">
        <v>1</v>
      </c>
      <c r="R90" s="254"/>
      <c r="S90" s="245"/>
      <c r="T90" s="254"/>
      <c r="U90" s="245"/>
      <c r="V90" s="254"/>
      <c r="W90" s="245"/>
      <c r="X90" s="254"/>
      <c r="Y90" s="245"/>
      <c r="Z90" s="254"/>
      <c r="AA90" s="245"/>
      <c r="AB90" s="254"/>
      <c r="AC90" s="245"/>
      <c r="AD90" s="254"/>
      <c r="AE90" s="245"/>
      <c r="AF90" s="254"/>
      <c r="AG90" s="245"/>
    </row>
    <row r="91" spans="1:33" hidden="1" x14ac:dyDescent="0.25">
      <c r="A91" s="96" t="s">
        <v>50</v>
      </c>
      <c r="B91" s="95">
        <f>IF(Tableau1[[#This Row],[NBR]]&lt;&gt;"",Tableau1[[#This Row],[NBR]],"")</f>
        <v>1</v>
      </c>
      <c r="C91" s="95" t="str">
        <f>IF(Tableau1[[#This Row],[GJU]]&lt;&gt;"",Tableau1[[#This Row],[GJU]],"")</f>
        <v/>
      </c>
      <c r="D91" s="22" t="str">
        <f>IF(Tableau1[[#This Row],[WMA]]&lt;&gt;"",Tableau1[[#This Row],[WMA]],"")</f>
        <v/>
      </c>
      <c r="E91" s="96" t="str">
        <f>IF(Tableau1[[#This Row],[ACD]]&lt;&gt;"",Tableau1[[#This Row],[ACD]],"")</f>
        <v/>
      </c>
      <c r="F91" s="96" t="str">
        <f>IF(Tableau1[[#This Row],[KAB]]&lt;&gt;"",Tableau1[[#This Row],[KAB]],"")</f>
        <v/>
      </c>
      <c r="G91" s="96"/>
      <c r="H91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91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91" s="5"/>
      <c r="K91" s="15"/>
      <c r="L91" s="254"/>
      <c r="M91" s="245"/>
      <c r="N91" s="254"/>
      <c r="O91" s="245"/>
      <c r="P91" s="254"/>
      <c r="Q91" s="245"/>
      <c r="R91" s="254"/>
      <c r="S91" s="245"/>
      <c r="T91" s="254"/>
      <c r="U91" s="245"/>
      <c r="V91" s="254"/>
      <c r="W91" s="245"/>
      <c r="X91" s="254"/>
      <c r="Y91" s="245"/>
      <c r="Z91" s="254"/>
      <c r="AA91" s="245"/>
      <c r="AB91" s="254"/>
      <c r="AC91" s="245"/>
      <c r="AD91" s="254"/>
      <c r="AE91" s="245"/>
      <c r="AF91" s="254"/>
      <c r="AG91" s="245"/>
    </row>
    <row r="92" spans="1:33" x14ac:dyDescent="0.25">
      <c r="A92" s="96" t="s">
        <v>230</v>
      </c>
      <c r="B92" s="95" t="str">
        <f>IF(Tableau1[[#This Row],[NBR]]&lt;&gt;"",Tableau1[[#This Row],[NBR]],"")</f>
        <v/>
      </c>
      <c r="C92" s="95">
        <f>IF(Tableau1[[#This Row],[GJU]]&lt;&gt;"",Tableau1[[#This Row],[GJU]],"")</f>
        <v>1</v>
      </c>
      <c r="D92" s="22" t="str">
        <f>IF(Tableau1[[#This Row],[WMA]]&lt;&gt;"",Tableau1[[#This Row],[WMA]],"")</f>
        <v/>
      </c>
      <c r="E92" s="96" t="str">
        <f>IF(Tableau1[[#This Row],[ACD]]&lt;&gt;"",Tableau1[[#This Row],[ACD]],"")</f>
        <v/>
      </c>
      <c r="F92" s="96" t="str">
        <f>IF(Tableau1[[#This Row],[KAB]]&lt;&gt;"",Tableau1[[#This Row],[KAB]],"")</f>
        <v/>
      </c>
      <c r="G92" s="96"/>
      <c r="H92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2.9452054794520546</v>
      </c>
      <c r="I92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0.8246575342465754</v>
      </c>
      <c r="J92" s="11"/>
      <c r="K92" s="14"/>
      <c r="L92" s="254"/>
      <c r="M92" s="245"/>
      <c r="N92" s="254"/>
      <c r="O92" s="245"/>
      <c r="P92" s="254"/>
      <c r="Q92" s="245"/>
      <c r="R92" s="254"/>
      <c r="S92" s="245"/>
      <c r="T92" s="254"/>
      <c r="U92" s="245"/>
      <c r="V92" s="254"/>
      <c r="W92" s="245"/>
      <c r="X92" s="254"/>
      <c r="Y92" s="245"/>
      <c r="Z92" s="254"/>
      <c r="AA92" s="245"/>
      <c r="AB92" s="254"/>
      <c r="AC92" s="245"/>
      <c r="AD92" s="254"/>
      <c r="AE92" s="245"/>
      <c r="AF92" s="254"/>
      <c r="AG92" s="245"/>
    </row>
    <row r="93" spans="1:33" x14ac:dyDescent="0.25">
      <c r="A93" s="189" t="s">
        <v>252</v>
      </c>
      <c r="B93" s="95" t="str">
        <f>IF(Tableau1[[#This Row],[NBR]]&lt;&gt;"",Tableau1[[#This Row],[NBR]],"")</f>
        <v/>
      </c>
      <c r="C93" s="95" t="str">
        <f>IF(Tableau1[[#This Row],[GJU]]&lt;&gt;"",Tableau1[[#This Row],[GJU]],"")</f>
        <v/>
      </c>
      <c r="D93" s="22" t="str">
        <f>IF(Tableau1[[#This Row],[WMA]]&lt;&gt;"",Tableau1[[#This Row],[WMA]],"")</f>
        <v/>
      </c>
      <c r="E93" s="96" t="str">
        <f>IF(Tableau1[[#This Row],[ACD]]&lt;&gt;"",Tableau1[[#This Row],[ACD]],"")</f>
        <v/>
      </c>
      <c r="F93" s="96">
        <f>IF(Tableau1[[#This Row],[KAB]]&lt;&gt;"",Tableau1[[#This Row],[KAB]],"")</f>
        <v>1</v>
      </c>
      <c r="G93" s="96"/>
      <c r="H93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2.3972602739726026</v>
      </c>
      <c r="I93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0.67123287671232879</v>
      </c>
      <c r="J93" s="11"/>
      <c r="K93" s="14"/>
      <c r="L93" s="254"/>
      <c r="M93" s="245"/>
      <c r="N93" s="254"/>
      <c r="O93" s="245"/>
      <c r="P93" s="254"/>
      <c r="Q93" s="245"/>
      <c r="R93" s="254"/>
      <c r="S93" s="245"/>
      <c r="T93" s="254"/>
      <c r="U93" s="245"/>
      <c r="V93" s="254"/>
      <c r="W93" s="245"/>
      <c r="X93" s="254"/>
      <c r="Y93" s="245"/>
      <c r="Z93" s="254"/>
      <c r="AA93" s="245"/>
      <c r="AB93" s="254"/>
      <c r="AC93" s="245"/>
      <c r="AD93" s="254"/>
      <c r="AE93" s="245"/>
      <c r="AF93" s="254"/>
      <c r="AG93" s="245"/>
    </row>
    <row r="94" spans="1:33" x14ac:dyDescent="0.25">
      <c r="A94" s="96" t="s">
        <v>63</v>
      </c>
      <c r="B94" s="95" t="str">
        <f>IF(Tableau1[[#This Row],[NBR]]&lt;&gt;"",Tableau1[[#This Row],[NBR]],"")</f>
        <v/>
      </c>
      <c r="C94" s="95" t="str">
        <f>IF(Tableau1[[#This Row],[GJU]]&lt;&gt;"",Tableau1[[#This Row],[GJU]],"")</f>
        <v/>
      </c>
      <c r="D94" s="22">
        <f>IF(Tableau1[[#This Row],[WMA]]&lt;&gt;"",Tableau1[[#This Row],[WMA]],"")</f>
        <v>1</v>
      </c>
      <c r="E94" s="96" t="str">
        <f>IF(Tableau1[[#This Row],[ACD]]&lt;&gt;"",Tableau1[[#This Row],[ACD]],"")</f>
        <v/>
      </c>
      <c r="F94" s="96" t="str">
        <f>IF(Tableau1[[#This Row],[KAB]]&lt;&gt;"",Tableau1[[#This Row],[KAB]],"")</f>
        <v/>
      </c>
      <c r="G94" s="96">
        <f>25-12</f>
        <v>13</v>
      </c>
      <c r="H94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-4.8082191780821901</v>
      </c>
      <c r="I94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94" s="11"/>
      <c r="K94" s="14"/>
      <c r="L94" s="254"/>
      <c r="M94" s="245"/>
      <c r="N94" s="254"/>
      <c r="O94" s="245"/>
      <c r="P94" s="254"/>
      <c r="Q94" s="245"/>
      <c r="R94" s="254"/>
      <c r="S94" s="245"/>
      <c r="T94" s="254">
        <v>15</v>
      </c>
      <c r="U94" s="245"/>
      <c r="V94" s="254">
        <v>3</v>
      </c>
      <c r="W94" s="245"/>
      <c r="X94" s="254">
        <v>7</v>
      </c>
      <c r="Y94" s="245"/>
      <c r="Z94" s="254"/>
      <c r="AA94" s="245"/>
      <c r="AB94" s="254"/>
      <c r="AC94" s="245"/>
      <c r="AD94" s="254"/>
      <c r="AE94" s="245"/>
      <c r="AF94" s="254"/>
      <c r="AG94" s="245"/>
    </row>
    <row r="95" spans="1:33" x14ac:dyDescent="0.25">
      <c r="A95" s="96" t="s">
        <v>52</v>
      </c>
      <c r="B95" s="95" t="str">
        <f>IF(Tableau1[[#This Row],[NBR]]&lt;&gt;"",Tableau1[[#This Row],[NBR]],"")</f>
        <v/>
      </c>
      <c r="C95" s="95">
        <f>IF(Tableau1[[#This Row],[GJU]]&lt;&gt;"",Tableau1[[#This Row],[GJU]],"")</f>
        <v>1</v>
      </c>
      <c r="D95" s="22" t="str">
        <f>IF(Tableau1[[#This Row],[WMA]]&lt;&gt;"",Tableau1[[#This Row],[WMA]],"")</f>
        <v/>
      </c>
      <c r="E95" s="96" t="str">
        <f>IF(Tableau1[[#This Row],[ACD]]&lt;&gt;"",Tableau1[[#This Row],[ACD]],"")</f>
        <v/>
      </c>
      <c r="F95" s="96" t="str">
        <f>IF(Tableau1[[#This Row],[KAB]]&lt;&gt;"",Tableau1[[#This Row],[KAB]],"")</f>
        <v/>
      </c>
      <c r="G95" s="96">
        <f>25-6</f>
        <v>19</v>
      </c>
      <c r="H95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26.19178082191781</v>
      </c>
      <c r="I95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95" s="5"/>
      <c r="K95" s="15"/>
      <c r="L95" s="254"/>
      <c r="M95" s="245"/>
      <c r="N95" s="254"/>
      <c r="O95" s="245"/>
      <c r="P95" s="254"/>
      <c r="Q95" s="245"/>
      <c r="R95" s="254"/>
      <c r="S95" s="245"/>
      <c r="T95" s="254"/>
      <c r="U95" s="245"/>
      <c r="V95" s="254"/>
      <c r="W95" s="245"/>
      <c r="X95" s="254"/>
      <c r="Y95" s="245"/>
      <c r="Z95" s="254"/>
      <c r="AA95" s="245"/>
      <c r="AB95" s="254"/>
      <c r="AC95" s="245"/>
      <c r="AD95" s="254"/>
      <c r="AE95" s="245"/>
      <c r="AF95" s="254"/>
      <c r="AG95" s="245"/>
    </row>
    <row r="96" spans="1:33" x14ac:dyDescent="0.25">
      <c r="A96" s="96" t="s">
        <v>165</v>
      </c>
      <c r="B96" s="95" t="str">
        <f>IF(Tableau1[[#This Row],[NBR]]&lt;&gt;"",Tableau1[[#This Row],[NBR]],"")</f>
        <v/>
      </c>
      <c r="C96" s="95" t="str">
        <f>IF(Tableau1[[#This Row],[GJU]]&lt;&gt;"",Tableau1[[#This Row],[GJU]],"")</f>
        <v/>
      </c>
      <c r="D96" s="22" t="str">
        <f>IF(Tableau1[[#This Row],[WMA]]&lt;&gt;"",Tableau1[[#This Row],[WMA]],"")</f>
        <v/>
      </c>
      <c r="E96" s="96" t="str">
        <f>IF(Tableau1[[#This Row],[ACD]]&lt;&gt;"",Tableau1[[#This Row],[ACD]],"")</f>
        <v/>
      </c>
      <c r="F96" s="96">
        <f>IF(Tableau1[[#This Row],[KAB]]&lt;&gt;"",Tableau1[[#This Row],[KAB]],"")</f>
        <v>1</v>
      </c>
      <c r="G96" s="96"/>
      <c r="H96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6.712328767123287</v>
      </c>
      <c r="I96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1.8794520547945206</v>
      </c>
      <c r="J96" s="11"/>
      <c r="K96" s="14"/>
      <c r="L96" s="254"/>
      <c r="M96" s="245"/>
      <c r="N96" s="254"/>
      <c r="O96" s="245"/>
      <c r="P96" s="254"/>
      <c r="Q96" s="245"/>
      <c r="R96" s="254"/>
      <c r="S96" s="245"/>
      <c r="T96" s="254"/>
      <c r="U96" s="245"/>
      <c r="V96" s="254"/>
      <c r="W96" s="245"/>
      <c r="X96" s="254"/>
      <c r="Y96" s="245"/>
      <c r="Z96" s="254"/>
      <c r="AA96" s="245"/>
      <c r="AB96" s="254"/>
      <c r="AC96" s="245"/>
      <c r="AD96" s="254"/>
      <c r="AE96" s="245"/>
      <c r="AF96" s="254"/>
      <c r="AG96" s="245"/>
    </row>
    <row r="97" spans="1:33" x14ac:dyDescent="0.25">
      <c r="A97" s="96" t="s">
        <v>23</v>
      </c>
      <c r="B97" s="95" t="str">
        <f>IF(Tableau1[[#This Row],[NBR]]&lt;&gt;"",Tableau1[[#This Row],[NBR]],"")</f>
        <v/>
      </c>
      <c r="C97" s="95">
        <f>IF(Tableau1[[#This Row],[GJU]]&lt;&gt;"",Tableau1[[#This Row],[GJU]],"")</f>
        <v>1</v>
      </c>
      <c r="D97" s="22" t="str">
        <f>IF(Tableau1[[#This Row],[WMA]]&lt;&gt;"",Tableau1[[#This Row],[WMA]],"")</f>
        <v/>
      </c>
      <c r="E97" s="96" t="str">
        <f>IF(Tableau1[[#This Row],[ACD]]&lt;&gt;"",Tableau1[[#This Row],[ACD]],"")</f>
        <v/>
      </c>
      <c r="F97" s="96" t="str">
        <f>IF(Tableau1[[#This Row],[KAB]]&lt;&gt;"",Tableau1[[#This Row],[KAB]],"")</f>
        <v/>
      </c>
      <c r="G97" s="96">
        <f>25-14</f>
        <v>11</v>
      </c>
      <c r="H97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18.19178082191781</v>
      </c>
      <c r="I97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97" s="5"/>
      <c r="K97" s="15"/>
      <c r="L97" s="254"/>
      <c r="M97" s="245"/>
      <c r="N97" s="254"/>
      <c r="O97" s="245"/>
      <c r="P97" s="254"/>
      <c r="Q97" s="245"/>
      <c r="R97" s="254"/>
      <c r="S97" s="245"/>
      <c r="T97" s="254"/>
      <c r="U97" s="245"/>
      <c r="V97" s="254"/>
      <c r="W97" s="245"/>
      <c r="X97" s="254"/>
      <c r="Y97" s="245"/>
      <c r="Z97" s="254"/>
      <c r="AA97" s="245"/>
      <c r="AB97" s="254"/>
      <c r="AC97" s="245"/>
      <c r="AD97" s="254"/>
      <c r="AE97" s="245"/>
      <c r="AF97" s="254"/>
      <c r="AG97" s="245"/>
    </row>
    <row r="98" spans="1:33" x14ac:dyDescent="0.25">
      <c r="A98" s="96" t="s">
        <v>92</v>
      </c>
      <c r="B98" s="95" t="str">
        <f>IF(Tableau1[[#This Row],[NBR]]&lt;&gt;"",Tableau1[[#This Row],[NBR]],"")</f>
        <v/>
      </c>
      <c r="C98" s="95" t="str">
        <f>IF(Tableau1[[#This Row],[GJU]]&lt;&gt;"",Tableau1[[#This Row],[GJU]],"")</f>
        <v/>
      </c>
      <c r="D98" s="22" t="str">
        <f>IF(Tableau1[[#This Row],[WMA]]&lt;&gt;"",Tableau1[[#This Row],[WMA]],"")</f>
        <v/>
      </c>
      <c r="E98" s="96" t="str">
        <f>IF(Tableau1[[#This Row],[ACD]]&lt;&gt;"",Tableau1[[#This Row],[ACD]],"")</f>
        <v/>
      </c>
      <c r="F98" s="96">
        <f>IF(Tableau1[[#This Row],[KAB]]&lt;&gt;"",Tableau1[[#This Row],[KAB]],"")</f>
        <v>1</v>
      </c>
      <c r="G98" s="96">
        <f>10-5</f>
        <v>5</v>
      </c>
      <c r="H98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12.191780821917808</v>
      </c>
      <c r="I98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1.3698630136986356E-2</v>
      </c>
      <c r="J98" s="5"/>
      <c r="K98" s="15"/>
      <c r="L98" s="254"/>
      <c r="M98" s="245"/>
      <c r="N98" s="254"/>
      <c r="O98" s="245"/>
      <c r="P98" s="254"/>
      <c r="Q98" s="245"/>
      <c r="R98" s="254"/>
      <c r="S98" s="245">
        <v>2</v>
      </c>
      <c r="T98" s="254"/>
      <c r="U98" s="245"/>
      <c r="V98" s="254"/>
      <c r="W98" s="245"/>
      <c r="X98" s="254"/>
      <c r="Y98" s="245"/>
      <c r="Z98" s="254"/>
      <c r="AA98" s="245"/>
      <c r="AB98" s="254"/>
      <c r="AC98" s="245"/>
      <c r="AD98" s="254"/>
      <c r="AE98" s="245"/>
      <c r="AF98" s="254"/>
      <c r="AG98" s="245"/>
    </row>
    <row r="99" spans="1:33" x14ac:dyDescent="0.25">
      <c r="A99" s="96" t="s">
        <v>41</v>
      </c>
      <c r="B99" s="95" t="str">
        <f>IF(Tableau1[[#This Row],[NBR]]&lt;&gt;"",Tableau1[[#This Row],[NBR]],"")</f>
        <v/>
      </c>
      <c r="C99" s="95">
        <f>IF(Tableau1[[#This Row],[GJU]]&lt;&gt;"",Tableau1[[#This Row],[GJU]],"")</f>
        <v>1</v>
      </c>
      <c r="D99" s="22" t="str">
        <f>IF(Tableau1[[#This Row],[WMA]]&lt;&gt;"",Tableau1[[#This Row],[WMA]],"")</f>
        <v/>
      </c>
      <c r="E99" s="96" t="str">
        <f>IF(Tableau1[[#This Row],[ACD]]&lt;&gt;"",Tableau1[[#This Row],[ACD]],"")</f>
        <v/>
      </c>
      <c r="F99" s="96" t="str">
        <f>IF(Tableau1[[#This Row],[KAB]]&lt;&gt;"",Tableau1[[#This Row],[KAB]],"")</f>
        <v/>
      </c>
      <c r="G99" s="96">
        <f>25+10</f>
        <v>35</v>
      </c>
      <c r="H99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42.19178082191781</v>
      </c>
      <c r="I99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99" s="5"/>
      <c r="K99" s="15"/>
      <c r="L99" s="254"/>
      <c r="M99" s="245"/>
      <c r="N99" s="254"/>
      <c r="O99" s="245"/>
      <c r="P99" s="254"/>
      <c r="Q99" s="245"/>
      <c r="R99" s="254"/>
      <c r="S99" s="245"/>
      <c r="T99" s="254"/>
      <c r="U99" s="245"/>
      <c r="V99" s="254"/>
      <c r="W99" s="245"/>
      <c r="X99" s="254"/>
      <c r="Y99" s="245"/>
      <c r="Z99" s="254"/>
      <c r="AA99" s="245"/>
      <c r="AB99" s="254"/>
      <c r="AC99" s="245"/>
      <c r="AD99" s="254"/>
      <c r="AE99" s="245"/>
      <c r="AF99" s="254"/>
      <c r="AG99" s="245"/>
    </row>
    <row r="100" spans="1:33" x14ac:dyDescent="0.25">
      <c r="A100" s="189" t="s">
        <v>233</v>
      </c>
      <c r="B100" s="95" t="str">
        <f>IF(Tableau1[[#This Row],[NBR]]&lt;&gt;"",Tableau1[[#This Row],[NBR]],"")</f>
        <v/>
      </c>
      <c r="C100" s="95">
        <f>IF(Tableau1[[#This Row],[GJU]]&lt;&gt;"",Tableau1[[#This Row],[GJU]],"")</f>
        <v>1</v>
      </c>
      <c r="D100" s="22" t="str">
        <f>IF(Tableau1[[#This Row],[WMA]]&lt;&gt;"",Tableau1[[#This Row],[WMA]],"")</f>
        <v/>
      </c>
      <c r="E100" s="96" t="str">
        <f>IF(Tableau1[[#This Row],[ACD]]&lt;&gt;"",Tableau1[[#This Row],[ACD]],"")</f>
        <v/>
      </c>
      <c r="F100" s="96" t="str">
        <f>IF(Tableau1[[#This Row],[KAB]]&lt;&gt;"",Tableau1[[#This Row],[KAB]],"")</f>
        <v/>
      </c>
      <c r="G100" s="96"/>
      <c r="H100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2.9452054794520546</v>
      </c>
      <c r="I100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0.8246575342465754</v>
      </c>
      <c r="J100" s="11"/>
      <c r="K100" s="14"/>
      <c r="L100" s="254"/>
      <c r="M100" s="245"/>
      <c r="N100" s="254"/>
      <c r="O100" s="245"/>
      <c r="P100" s="254"/>
      <c r="Q100" s="245"/>
      <c r="R100" s="254"/>
      <c r="S100" s="245"/>
      <c r="T100" s="254"/>
      <c r="U100" s="245"/>
      <c r="V100" s="254"/>
      <c r="W100" s="245"/>
      <c r="X100" s="254"/>
      <c r="Y100" s="245"/>
      <c r="Z100" s="254"/>
      <c r="AA100" s="245"/>
      <c r="AB100" s="254"/>
      <c r="AC100" s="245"/>
      <c r="AD100" s="254"/>
      <c r="AE100" s="245"/>
      <c r="AF100" s="254"/>
      <c r="AG100" s="245"/>
    </row>
    <row r="101" spans="1:33" x14ac:dyDescent="0.25">
      <c r="A101" s="96" t="s">
        <v>35</v>
      </c>
      <c r="B101" s="95" t="str">
        <f>IF(Tableau1[[#This Row],[NBR]]&lt;&gt;"",Tableau1[[#This Row],[NBR]],"")</f>
        <v/>
      </c>
      <c r="C101" s="95" t="str">
        <f>IF(Tableau1[[#This Row],[GJU]]&lt;&gt;"",Tableau1[[#This Row],[GJU]],"")</f>
        <v/>
      </c>
      <c r="D101" s="22" t="str">
        <f>IF(Tableau1[[#This Row],[WMA]]&lt;&gt;"",Tableau1[[#This Row],[WMA]],"")</f>
        <v/>
      </c>
      <c r="E101" s="96" t="str">
        <f>IF(Tableau1[[#This Row],[ACD]]&lt;&gt;"",Tableau1[[#This Row],[ACD]],"")</f>
        <v/>
      </c>
      <c r="F101" s="96">
        <f>IF(Tableau1[[#This Row],[KAB]]&lt;&gt;"",Tableau1[[#This Row],[KAB]],"")</f>
        <v>1</v>
      </c>
      <c r="G101" s="96">
        <f>25-19</f>
        <v>6</v>
      </c>
      <c r="H101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13.191780821917808</v>
      </c>
      <c r="I101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101" s="5"/>
      <c r="K101" s="15"/>
      <c r="L101" s="254"/>
      <c r="M101" s="245"/>
      <c r="N101" s="254"/>
      <c r="O101" s="245"/>
      <c r="P101" s="254"/>
      <c r="Q101" s="245"/>
      <c r="R101" s="254"/>
      <c r="S101" s="245"/>
      <c r="T101" s="254"/>
      <c r="U101" s="245"/>
      <c r="V101" s="254"/>
      <c r="W101" s="245"/>
      <c r="X101" s="254"/>
      <c r="Y101" s="245"/>
      <c r="Z101" s="254"/>
      <c r="AA101" s="245"/>
      <c r="AB101" s="254"/>
      <c r="AC101" s="245"/>
      <c r="AD101" s="254"/>
      <c r="AE101" s="245"/>
      <c r="AF101" s="254"/>
      <c r="AG101" s="245"/>
    </row>
    <row r="102" spans="1:33" x14ac:dyDescent="0.25">
      <c r="A102" s="96" t="s">
        <v>152</v>
      </c>
      <c r="B102" s="95" t="str">
        <f>IF(Tableau1[[#This Row],[NBR]]&lt;&gt;"",Tableau1[[#This Row],[NBR]],"")</f>
        <v/>
      </c>
      <c r="C102" s="95">
        <f>IF(Tableau1[[#This Row],[GJU]]&lt;&gt;"",Tableau1[[#This Row],[GJU]],"")</f>
        <v>1</v>
      </c>
      <c r="D102" s="22" t="str">
        <f>IF(Tableau1[[#This Row],[WMA]]&lt;&gt;"",Tableau1[[#This Row],[WMA]],"")</f>
        <v/>
      </c>
      <c r="E102" s="96" t="str">
        <f>IF(Tableau1[[#This Row],[ACD]]&lt;&gt;"",Tableau1[[#This Row],[ACD]],"")</f>
        <v/>
      </c>
      <c r="F102" s="96" t="str">
        <f>IF(Tableau1[[#This Row],[KAB]]&lt;&gt;"",Tableau1[[#This Row],[KAB]],"")</f>
        <v/>
      </c>
      <c r="G102" s="96"/>
      <c r="H102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5.1232876712328768</v>
      </c>
      <c r="I102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0.9945205479452055</v>
      </c>
      <c r="J102" s="5"/>
      <c r="K102" s="15"/>
      <c r="L102" s="254"/>
      <c r="M102" s="245"/>
      <c r="N102" s="254"/>
      <c r="O102" s="245"/>
      <c r="P102" s="254">
        <v>2</v>
      </c>
      <c r="Q102" s="245">
        <v>1</v>
      </c>
      <c r="R102" s="254"/>
      <c r="S102" s="245"/>
      <c r="T102" s="254"/>
      <c r="U102" s="245"/>
      <c r="V102" s="254"/>
      <c r="W102" s="245"/>
      <c r="X102" s="254"/>
      <c r="Y102" s="245"/>
      <c r="Z102" s="254"/>
      <c r="AA102" s="245"/>
      <c r="AB102" s="254"/>
      <c r="AC102" s="245"/>
      <c r="AD102" s="254"/>
      <c r="AE102" s="245"/>
      <c r="AF102" s="254"/>
      <c r="AG102" s="245"/>
    </row>
    <row r="103" spans="1:33" x14ac:dyDescent="0.25">
      <c r="A103" s="96" t="s">
        <v>54</v>
      </c>
      <c r="B103" s="95" t="str">
        <f>IF(Tableau1[[#This Row],[NBR]]&lt;&gt;"",Tableau1[[#This Row],[NBR]],"")</f>
        <v/>
      </c>
      <c r="C103" s="95" t="str">
        <f>IF(Tableau1[[#This Row],[GJU]]&lt;&gt;"",Tableau1[[#This Row],[GJU]],"")</f>
        <v/>
      </c>
      <c r="D103" s="22">
        <f>IF(Tableau1[[#This Row],[WMA]]&lt;&gt;"",Tableau1[[#This Row],[WMA]],"")</f>
        <v>1</v>
      </c>
      <c r="E103" s="96" t="str">
        <f>IF(Tableau1[[#This Row],[ACD]]&lt;&gt;"",Tableau1[[#This Row],[ACD]],"")</f>
        <v/>
      </c>
      <c r="F103" s="96" t="str">
        <f>IF(Tableau1[[#This Row],[KAB]]&lt;&gt;"",Tableau1[[#This Row],[KAB]],"")</f>
        <v/>
      </c>
      <c r="G103" s="96">
        <f>24-47</f>
        <v>-23</v>
      </c>
      <c r="H103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-15.808219178082192</v>
      </c>
      <c r="I103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103" s="5"/>
      <c r="K103" s="15"/>
      <c r="L103" s="254"/>
      <c r="M103" s="245"/>
      <c r="N103" s="254"/>
      <c r="O103" s="245"/>
      <c r="P103" s="254"/>
      <c r="Q103" s="245"/>
      <c r="R103" s="254"/>
      <c r="S103" s="245"/>
      <c r="T103" s="254"/>
      <c r="U103" s="245"/>
      <c r="V103" s="254"/>
      <c r="W103" s="245"/>
      <c r="X103" s="254"/>
      <c r="Y103" s="245"/>
      <c r="Z103" s="254"/>
      <c r="AA103" s="245"/>
      <c r="AB103" s="254"/>
      <c r="AC103" s="245"/>
      <c r="AD103" s="254"/>
      <c r="AE103" s="245"/>
      <c r="AF103" s="254"/>
      <c r="AG103" s="245"/>
    </row>
    <row r="104" spans="1:33" x14ac:dyDescent="0.25">
      <c r="A104" s="189" t="s">
        <v>231</v>
      </c>
      <c r="B104" s="95" t="str">
        <f>IF(Tableau1[[#This Row],[NBR]]&lt;&gt;"",Tableau1[[#This Row],[NBR]],"")</f>
        <v/>
      </c>
      <c r="C104" s="95">
        <f>IF(Tableau1[[#This Row],[GJU]]&lt;&gt;"",Tableau1[[#This Row],[GJU]],"")</f>
        <v>1</v>
      </c>
      <c r="D104" s="22" t="str">
        <f>IF(Tableau1[[#This Row],[WMA]]&lt;&gt;"",Tableau1[[#This Row],[WMA]],"")</f>
        <v/>
      </c>
      <c r="E104" s="96" t="str">
        <f>IF(Tableau1[[#This Row],[ACD]]&lt;&gt;"",Tableau1[[#This Row],[ACD]],"")</f>
        <v/>
      </c>
      <c r="F104" s="96" t="str">
        <f>IF(Tableau1[[#This Row],[KAB]]&lt;&gt;"",Tableau1[[#This Row],[KAB]],"")</f>
        <v/>
      </c>
      <c r="G104" s="96"/>
      <c r="H104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2.9452054794520546</v>
      </c>
      <c r="I104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0.8246575342465754</v>
      </c>
      <c r="J104" s="11"/>
      <c r="K104" s="14"/>
      <c r="L104" s="254"/>
      <c r="M104" s="245"/>
      <c r="N104" s="254"/>
      <c r="O104" s="245"/>
      <c r="P104" s="254"/>
      <c r="Q104" s="245"/>
      <c r="R104" s="254"/>
      <c r="S104" s="245"/>
      <c r="T104" s="254"/>
      <c r="U104" s="245"/>
      <c r="V104" s="254"/>
      <c r="W104" s="245"/>
      <c r="X104" s="254"/>
      <c r="Y104" s="245"/>
      <c r="Z104" s="254"/>
      <c r="AA104" s="245"/>
      <c r="AB104" s="254"/>
      <c r="AC104" s="245"/>
      <c r="AD104" s="254"/>
      <c r="AE104" s="245"/>
      <c r="AF104" s="254"/>
      <c r="AG104" s="245"/>
    </row>
    <row r="105" spans="1:33" x14ac:dyDescent="0.25">
      <c r="A105" s="96" t="s">
        <v>91</v>
      </c>
      <c r="B105" s="95" t="str">
        <f>IF(Tableau1[[#This Row],[NBR]]&lt;&gt;"",Tableau1[[#This Row],[NBR]],"")</f>
        <v/>
      </c>
      <c r="C105" s="95" t="str">
        <f>IF(Tableau1[[#This Row],[GJU]]&lt;&gt;"",Tableau1[[#This Row],[GJU]],"")</f>
        <v/>
      </c>
      <c r="D105" s="22">
        <f>IF(Tableau1[[#This Row],[WMA]]&lt;&gt;"",Tableau1[[#This Row],[WMA]],"")</f>
        <v>1</v>
      </c>
      <c r="E105" s="96" t="str">
        <f>IF(Tableau1[[#This Row],[ACD]]&lt;&gt;"",Tableau1[[#This Row],[ACD]],"")</f>
        <v/>
      </c>
      <c r="F105" s="96" t="str">
        <f>IF(Tableau1[[#This Row],[KAB]]&lt;&gt;"",Tableau1[[#This Row],[KAB]],"")</f>
        <v/>
      </c>
      <c r="G105" s="96">
        <f>12-1</f>
        <v>11</v>
      </c>
      <c r="H105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8.1917808219178081</v>
      </c>
      <c r="I105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105" s="11"/>
      <c r="K105" s="14"/>
      <c r="L105" s="254"/>
      <c r="M105" s="245"/>
      <c r="N105" s="254"/>
      <c r="O105" s="245"/>
      <c r="P105" s="254">
        <v>10</v>
      </c>
      <c r="Q105" s="245"/>
      <c r="R105" s="254"/>
      <c r="S105" s="245"/>
      <c r="T105" s="254"/>
      <c r="U105" s="245"/>
      <c r="V105" s="254"/>
      <c r="W105" s="245"/>
      <c r="X105" s="254"/>
      <c r="Y105" s="245"/>
      <c r="Z105" s="254"/>
      <c r="AA105" s="245"/>
      <c r="AB105" s="254"/>
      <c r="AC105" s="245"/>
      <c r="AD105" s="254"/>
      <c r="AE105" s="245"/>
      <c r="AF105" s="254"/>
      <c r="AG105" s="245"/>
    </row>
    <row r="106" spans="1:33" x14ac:dyDescent="0.25">
      <c r="A106" s="96" t="s">
        <v>85</v>
      </c>
      <c r="B106" s="95" t="str">
        <f>IF(Tableau1[[#This Row],[NBR]]&lt;&gt;"",Tableau1[[#This Row],[NBR]],"")</f>
        <v/>
      </c>
      <c r="C106" s="95" t="str">
        <f>IF(Tableau1[[#This Row],[GJU]]&lt;&gt;"",Tableau1[[#This Row],[GJU]],"")</f>
        <v/>
      </c>
      <c r="D106" s="22">
        <f>IF(Tableau1[[#This Row],[WMA]]&lt;&gt;"",Tableau1[[#This Row],[WMA]],"")</f>
        <v>1</v>
      </c>
      <c r="E106" s="96" t="str">
        <f>IF(Tableau1[[#This Row],[ACD]]&lt;&gt;"",Tableau1[[#This Row],[ACD]],"")</f>
        <v/>
      </c>
      <c r="F106" s="96" t="str">
        <f>IF(Tableau1[[#This Row],[KAB]]&lt;&gt;"",Tableau1[[#This Row],[KAB]],"")</f>
        <v/>
      </c>
      <c r="G106" s="96">
        <f>12-2</f>
        <v>10</v>
      </c>
      <c r="H106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17.19178082191781</v>
      </c>
      <c r="I106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106" s="5"/>
      <c r="K106" s="15"/>
      <c r="L106" s="254"/>
      <c r="M106" s="245"/>
      <c r="N106" s="254"/>
      <c r="O106" s="245"/>
      <c r="P106" s="254"/>
      <c r="Q106" s="245"/>
      <c r="R106" s="254"/>
      <c r="S106" s="245"/>
      <c r="T106" s="254"/>
      <c r="U106" s="245"/>
      <c r="V106" s="254"/>
      <c r="W106" s="245"/>
      <c r="X106" s="254"/>
      <c r="Y106" s="245"/>
      <c r="Z106" s="254"/>
      <c r="AA106" s="245"/>
      <c r="AB106" s="254"/>
      <c r="AC106" s="245"/>
      <c r="AD106" s="254"/>
      <c r="AE106" s="245"/>
      <c r="AF106" s="254"/>
      <c r="AG106" s="245"/>
    </row>
    <row r="107" spans="1:33" hidden="1" x14ac:dyDescent="0.25">
      <c r="A107" s="96" t="s">
        <v>64</v>
      </c>
      <c r="B107" s="95" t="str">
        <f>IF(Tableau1[[#This Row],[NBR]]&lt;&gt;"",Tableau1[[#This Row],[NBR]],"")</f>
        <v/>
      </c>
      <c r="C107" s="95" t="str">
        <f>IF(Tableau1[[#This Row],[GJU]]&lt;&gt;"",Tableau1[[#This Row],[GJU]],"")</f>
        <v/>
      </c>
      <c r="D107" s="22">
        <f>IF(Tableau1[[#This Row],[WMA]]&lt;&gt;"",Tableau1[[#This Row],[WMA]],"")</f>
        <v>1</v>
      </c>
      <c r="E107" s="96" t="str">
        <f>IF(Tableau1[[#This Row],[ACD]]&lt;&gt;"",Tableau1[[#This Row],[ACD]],"")</f>
        <v/>
      </c>
      <c r="F107" s="96" t="str">
        <f>IF(Tableau1[[#This Row],[KAB]]&lt;&gt;"",Tableau1[[#This Row],[KAB]],"")</f>
        <v/>
      </c>
      <c r="G107" s="96"/>
      <c r="H107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107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107" s="11"/>
      <c r="K107" s="14"/>
      <c r="L107" s="254"/>
      <c r="M107" s="245"/>
      <c r="N107" s="254"/>
      <c r="O107" s="245"/>
      <c r="P107" s="254"/>
      <c r="Q107" s="245"/>
      <c r="R107" s="254"/>
      <c r="S107" s="245"/>
      <c r="T107" s="254"/>
      <c r="U107" s="245"/>
      <c r="V107" s="254"/>
      <c r="W107" s="245"/>
      <c r="X107" s="254"/>
      <c r="Y107" s="245"/>
      <c r="Z107" s="254"/>
      <c r="AA107" s="245"/>
      <c r="AB107" s="254"/>
      <c r="AC107" s="245"/>
      <c r="AD107" s="254"/>
      <c r="AE107" s="245"/>
      <c r="AF107" s="254"/>
      <c r="AG107" s="245"/>
    </row>
    <row r="108" spans="1:33" x14ac:dyDescent="0.25">
      <c r="A108" s="189" t="s">
        <v>265</v>
      </c>
      <c r="B108" s="95" t="str">
        <f>IF(Tableau1[[#This Row],[NBR]]&lt;&gt;"",Tableau1[[#This Row],[NBR]],"")</f>
        <v/>
      </c>
      <c r="C108" s="95">
        <f>IF(Tableau1[[#This Row],[GJU]]&lt;&gt;"",Tableau1[[#This Row],[GJU]],"")</f>
        <v>1</v>
      </c>
      <c r="D108" s="22" t="str">
        <f>IF(Tableau1[[#This Row],[WMA]]&lt;&gt;"",Tableau1[[#This Row],[WMA]],"")</f>
        <v/>
      </c>
      <c r="E108" s="96" t="str">
        <f>IF(Tableau1[[#This Row],[ACD]]&lt;&gt;"",Tableau1[[#This Row],[ACD]],"")</f>
        <v/>
      </c>
      <c r="F108" s="96" t="str">
        <f>IF(Tableau1[[#This Row],[KAB]]&lt;&gt;"",Tableau1[[#This Row],[KAB]],"")</f>
        <v/>
      </c>
      <c r="G108" s="96"/>
      <c r="H108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1.0273972602739725</v>
      </c>
      <c r="I108" s="362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0.28767123287671237</v>
      </c>
      <c r="J108" s="11"/>
      <c r="K108" s="14"/>
      <c r="L108" s="254"/>
      <c r="M108" s="245"/>
      <c r="N108" s="254"/>
      <c r="O108" s="245"/>
      <c r="P108" s="254"/>
      <c r="Q108" s="245"/>
      <c r="R108" s="254"/>
      <c r="S108" s="245"/>
      <c r="T108" s="254"/>
      <c r="U108" s="245"/>
      <c r="V108" s="254"/>
      <c r="W108" s="245"/>
      <c r="X108" s="254"/>
      <c r="Y108" s="245"/>
      <c r="Z108" s="254"/>
      <c r="AA108" s="245"/>
      <c r="AB108" s="254"/>
      <c r="AC108" s="245"/>
      <c r="AD108" s="254"/>
      <c r="AE108" s="245"/>
      <c r="AF108" s="254"/>
      <c r="AG108" s="245"/>
    </row>
    <row r="109" spans="1:33" hidden="1" x14ac:dyDescent="0.25">
      <c r="A109" s="96" t="s">
        <v>88</v>
      </c>
      <c r="B109" s="95">
        <f>IF(Tableau1[[#This Row],[NBR]]&lt;&gt;"",Tableau1[[#This Row],[NBR]],"")</f>
        <v>1</v>
      </c>
      <c r="C109" s="95" t="str">
        <f>IF(Tableau1[[#This Row],[GJU]]&lt;&gt;"",Tableau1[[#This Row],[GJU]],"")</f>
        <v/>
      </c>
      <c r="D109" s="22" t="str">
        <f>IF(Tableau1[[#This Row],[WMA]]&lt;&gt;"",Tableau1[[#This Row],[WMA]],"")</f>
        <v/>
      </c>
      <c r="E109" s="96" t="str">
        <f>IF(Tableau1[[#This Row],[ACD]]&lt;&gt;"",Tableau1[[#This Row],[ACD]],"")</f>
        <v/>
      </c>
      <c r="F109" s="96" t="str">
        <f>IF(Tableau1[[#This Row],[KAB]]&lt;&gt;"",Tableau1[[#This Row],[KAB]],"")</f>
        <v/>
      </c>
      <c r="G109" s="96"/>
      <c r="H109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7.1917808219178081</v>
      </c>
      <c r="I109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109" s="11"/>
      <c r="K109" s="14"/>
      <c r="L109" s="254"/>
      <c r="M109" s="245"/>
      <c r="N109" s="254"/>
      <c r="O109" s="245"/>
      <c r="P109" s="254"/>
      <c r="Q109" s="245"/>
      <c r="R109" s="254"/>
      <c r="S109" s="245"/>
      <c r="T109" s="254"/>
      <c r="U109" s="245"/>
      <c r="V109" s="254"/>
      <c r="W109" s="245"/>
      <c r="X109" s="254"/>
      <c r="Y109" s="245"/>
      <c r="Z109" s="254"/>
      <c r="AA109" s="245"/>
      <c r="AB109" s="254"/>
      <c r="AC109" s="245"/>
      <c r="AD109" s="254"/>
      <c r="AE109" s="245"/>
      <c r="AF109" s="254"/>
      <c r="AG109" s="245"/>
    </row>
    <row r="110" spans="1:33" x14ac:dyDescent="0.25">
      <c r="A110" s="96" t="s">
        <v>77</v>
      </c>
      <c r="B110" s="95">
        <f>IF(Tableau1[[#This Row],[NBR]]&lt;&gt;"",Tableau1[[#This Row],[NBR]],"")</f>
        <v>1</v>
      </c>
      <c r="C110" s="95" t="str">
        <f>IF(Tableau1[[#This Row],[GJU]]&lt;&gt;"",Tableau1[[#This Row],[GJU]],"")</f>
        <v/>
      </c>
      <c r="D110" s="22" t="str">
        <f>IF(Tableau1[[#This Row],[WMA]]&lt;&gt;"",Tableau1[[#This Row],[WMA]],"")</f>
        <v/>
      </c>
      <c r="E110" s="96" t="str">
        <f>IF(Tableau1[[#This Row],[ACD]]&lt;&gt;"",Tableau1[[#This Row],[ACD]],"")</f>
        <v/>
      </c>
      <c r="F110" s="96" t="str">
        <f>IF(Tableau1[[#This Row],[KAB]]&lt;&gt;"",Tableau1[[#This Row],[KAB]],"")</f>
        <v/>
      </c>
      <c r="G110" s="96">
        <f>16-15</f>
        <v>1</v>
      </c>
      <c r="H110" s="337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8.1917808219178081</v>
      </c>
      <c r="I110" s="334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2.0136986301369864</v>
      </c>
      <c r="J110" s="5"/>
      <c r="K110" s="15"/>
      <c r="L110" s="254"/>
      <c r="M110" s="245"/>
      <c r="N110" s="254"/>
      <c r="O110" s="245"/>
      <c r="P110" s="254"/>
      <c r="Q110" s="245"/>
      <c r="R110" s="254"/>
      <c r="S110" s="245"/>
      <c r="T110" s="254"/>
      <c r="U110" s="245"/>
      <c r="V110" s="254"/>
      <c r="W110" s="245"/>
      <c r="X110" s="254"/>
      <c r="Y110" s="245"/>
      <c r="Z110" s="254"/>
      <c r="AA110" s="245"/>
      <c r="AB110" s="254"/>
      <c r="AC110" s="245"/>
      <c r="AD110" s="254"/>
      <c r="AE110" s="245"/>
      <c r="AF110" s="254"/>
      <c r="AG110" s="245"/>
    </row>
    <row r="111" spans="1:33" ht="15.75" thickBot="1" x14ac:dyDescent="0.3">
      <c r="A111" s="190" t="s">
        <v>164</v>
      </c>
      <c r="B111" s="191">
        <f>IF(Tableau1[[#This Row],[NBR]]&lt;&gt;"",Tableau1[[#This Row],[NBR]],"")</f>
        <v>1</v>
      </c>
      <c r="C111" s="191" t="str">
        <f>IF(Tableau1[[#This Row],[GJU]]&lt;&gt;"",Tableau1[[#This Row],[GJU]],"")</f>
        <v/>
      </c>
      <c r="D111" s="192" t="str">
        <f>IF(Tableau1[[#This Row],[WMA]]&lt;&gt;"",Tableau1[[#This Row],[WMA]],"")</f>
        <v/>
      </c>
      <c r="E111" s="190" t="str">
        <f>IF(Tableau1[[#This Row],[ACD]]&lt;&gt;"",Tableau1[[#This Row],[ACD]],"")</f>
        <v/>
      </c>
      <c r="F111" s="190" t="str">
        <f>IF(Tableau1[[#This Row],[KAB]]&lt;&gt;"",Tableau1[[#This Row],[KAB]],"")</f>
        <v/>
      </c>
      <c r="G111" s="190"/>
      <c r="H111" s="338">
        <f ca="1">IF(Tableau3[[#This Row],[Dates de Début 
Contrat]]&gt;$AJ$2,((25/365)*(DATEDIF(Tableau3[[#This Row],[Dates de Début 
Contrat]],TODAY(),"d")+1))-SUM(Tableau5[[#This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N-1]],((25/365)*(DATEDIF($AJ$2,TODAY(),"d")+1))-SUM(Tableau5[[#This Row],[Congés Janvier]],Tableau5[[#This Row],[Congés Février]],Tableau5[[#This Row],[Congés Mars]],Tableau5[[#This Row],[Congés Avril]],Tableau5[[#This Row],[Congés Mai]],Tableau5[[#This Row],[Congés Juin]],Tableau5[[#This Row],[Congés Juillet]],Tableau5[[#This Row],[Congés Août]],Tableau5[[#This Row],[Congés Septembre]],Tableau5[[#This Row],[Congés Octobre]],Tableau5[[#This Row],[Repos Novembre]],Tableau5[[#This Row],[Congés Décembre]])+Tableau5[[#This Row],[Nb de Congés N-1]])</f>
        <v>6.3013698630136981</v>
      </c>
      <c r="I111" s="335">
        <f ca="1">IF(Tableau3[[#This Row],[Dates de Début 
Contrat]]&gt;=$AJ$2,((7/365)*(DATEDIF(Tableau3[[#This Row],[Dates de Début 
Contrat]],TODAY(),"d")+1))-SUM(Tableau5[[#This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Décembre]]),((7/365)*(DATEDIF($AJ$2,$AL$2,"d")+1))-SUM(Tableau5[[#This Row],[Repos Janvier]],Tableau5[[#This Row],[Repos Février]],Tableau5[[#This Row],[Repos Mars]],Tableau5[[#This Row],[Repos Avril]],Tableau5[[#This Row],[Repos Mai]],Tableau5[[#This Row],[Repos Juin]],Tableau5[[#This Row],[Repos Juillet]],Tableau5[[#This Row],[Repos Août]],Tableau5[[#This Row],[Repos Septembre]],Tableau5[[#This Row],[Repos Octobre]],Tableau5[[#This Row],[Repos Novembre]],Tableau5[[#This Row],[Repos Décembre]]))</f>
        <v>1.7643835616438357</v>
      </c>
      <c r="J111" s="250"/>
      <c r="K111" s="251"/>
      <c r="L111" s="255"/>
      <c r="M111" s="256"/>
      <c r="N111" s="255"/>
      <c r="O111" s="256"/>
      <c r="P111" s="255"/>
      <c r="Q111" s="256"/>
      <c r="R111" s="255"/>
      <c r="S111" s="256"/>
      <c r="T111" s="255"/>
      <c r="U111" s="256"/>
      <c r="V111" s="255"/>
      <c r="W111" s="256"/>
      <c r="X111" s="255"/>
      <c r="Y111" s="256"/>
      <c r="Z111" s="255"/>
      <c r="AA111" s="256"/>
      <c r="AB111" s="255"/>
      <c r="AC111" s="256"/>
      <c r="AD111" s="255"/>
      <c r="AE111" s="256"/>
      <c r="AF111" s="255"/>
      <c r="AG111" s="256"/>
    </row>
    <row r="112" spans="1:33" ht="16.5" thickTop="1" thickBot="1" x14ac:dyDescent="0.3">
      <c r="A112" s="24"/>
      <c r="B112" s="25">
        <f>SUM(B2:B111)</f>
        <v>26</v>
      </c>
      <c r="C112" s="25">
        <f>SUM(C2:C111)</f>
        <v>43</v>
      </c>
      <c r="D112" s="25">
        <f>SUM(D2:D111)</f>
        <v>26</v>
      </c>
      <c r="E112" s="25">
        <f>SUM(E2:E111)</f>
        <v>3</v>
      </c>
      <c r="F112" s="25">
        <f>SUM(F2:F111)</f>
        <v>10</v>
      </c>
      <c r="G112" s="2"/>
    </row>
    <row r="113" spans="10:11" ht="15.75" thickTop="1" x14ac:dyDescent="0.25"/>
    <row r="114" spans="10:11" x14ac:dyDescent="0.25">
      <c r="J114" s="325"/>
      <c r="K114" s="325"/>
    </row>
  </sheetData>
  <sheetProtection algorithmName="SHA-512" hashValue="mm+x+dV41I2wHfViaOsHxaOsrGMnCli0ZuI/ySqN2JhkriKLiW5txg0ZRNFblt6Rz9DXl3N8FPuOWXTlznJy3Q==" saltValue="zAo3BoYqT1KfZt2MYTVtuw==" spinCount="100000" sheet="1" objects="1" scenarios="1"/>
  <protectedRanges>
    <protectedRange algorithmName="SHA-512" hashValue="07zB0MUBBkda2yGg/TeVR+vBAVbT0h4HC6HmC1x5KrwMRygMxtRru3U1V/XbPf4lw9DXPJClVP/Vrr5rM8yX3A==" saltValue="wYYxQL8uB+mAdBJMiNaq2w==" spinCount="100000" sqref="A1:XFD1048576" name="Plage1" securityDescriptor="O:WDG:WDD:(A;;CC;;;S-1-5-21-2671407683-3578501609-2443888817-7063)"/>
  </protectedRanges>
  <conditionalFormatting sqref="B2:B111">
    <cfRule type="cellIs" dxfId="176" priority="20" operator="equal">
      <formula>1</formula>
    </cfRule>
  </conditionalFormatting>
  <conditionalFormatting sqref="C2:C111">
    <cfRule type="cellIs" dxfId="175" priority="19" operator="equal">
      <formula>1</formula>
    </cfRule>
  </conditionalFormatting>
  <conditionalFormatting sqref="D2:D111">
    <cfRule type="cellIs" dxfId="174" priority="18" operator="equal">
      <formula>1</formula>
    </cfRule>
  </conditionalFormatting>
  <conditionalFormatting sqref="E2:E111">
    <cfRule type="cellIs" dxfId="173" priority="17" operator="equal">
      <formula>1</formula>
    </cfRule>
  </conditionalFormatting>
  <conditionalFormatting sqref="F2:G111">
    <cfRule type="cellIs" dxfId="172" priority="16" operator="equal">
      <formula>1</formula>
    </cfRule>
  </conditionalFormatting>
  <conditionalFormatting sqref="A94:A111 A2:A91">
    <cfRule type="expression" dxfId="171" priority="11">
      <formula>$F2=1</formula>
    </cfRule>
    <cfRule type="expression" dxfId="170" priority="12">
      <formula>$E2=1</formula>
    </cfRule>
    <cfRule type="expression" dxfId="169" priority="13">
      <formula>$D2=1</formula>
    </cfRule>
    <cfRule type="expression" dxfId="168" priority="14">
      <formula>$C2=1</formula>
    </cfRule>
    <cfRule type="expression" dxfId="167" priority="15">
      <formula>$B2=1</formula>
    </cfRule>
  </conditionalFormatting>
  <conditionalFormatting sqref="A92:A93">
    <cfRule type="expression" dxfId="166" priority="6">
      <formula>$F92=1</formula>
    </cfRule>
    <cfRule type="expression" dxfId="165" priority="7">
      <formula>$E92=1</formula>
    </cfRule>
    <cfRule type="expression" dxfId="164" priority="8">
      <formula>$D92=1</formula>
    </cfRule>
    <cfRule type="expression" dxfId="163" priority="9">
      <formula>$C92=1</formula>
    </cfRule>
    <cfRule type="expression" dxfId="162" priority="10">
      <formula>$B92=1</formula>
    </cfRule>
  </conditionalFormatting>
  <conditionalFormatting sqref="H2:H111">
    <cfRule type="expression" dxfId="161" priority="1">
      <formula>AND(TODAY()&gt;$AJ$2+181,$H2&gt;14)</formula>
    </cfRule>
    <cfRule type="expression" dxfId="160" priority="3">
      <formula>$H2&lt;0</formula>
    </cfRule>
  </conditionalFormatting>
  <conditionalFormatting sqref="I2:I111">
    <cfRule type="expression" dxfId="159" priority="2">
      <formula>$I2&lt;0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outlinePr applyStyles="1" summaryBelow="0"/>
  </sheetPr>
  <dimension ref="A1:AW113"/>
  <sheetViews>
    <sheetView tabSelected="1" zoomScale="115" zoomScaleNormal="115" zoomScalePageLayoutView="125" workbookViewId="0">
      <pane xSplit="1" ySplit="1" topLeftCell="B2" activePane="bottomRight" state="frozen"/>
      <selection activeCell="B2" sqref="B2"/>
      <selection pane="topRight" activeCell="B2" sqref="B2"/>
      <selection pane="bottomLeft" activeCell="B2" sqref="B2"/>
      <selection pane="bottomRight" activeCell="I17" sqref="I17"/>
    </sheetView>
  </sheetViews>
  <sheetFormatPr baseColWidth="10" defaultColWidth="10.7109375" defaultRowHeight="12" x14ac:dyDescent="0.25"/>
  <cols>
    <col min="1" max="1" width="26" style="1" customWidth="1"/>
    <col min="2" max="2" width="7.42578125" style="1" customWidth="1"/>
    <col min="3" max="3" width="7.28515625" style="1" customWidth="1"/>
    <col min="4" max="4" width="7.85546875" style="1" customWidth="1"/>
    <col min="5" max="6" width="7.42578125" style="1" customWidth="1"/>
    <col min="7" max="7" width="54.42578125" style="1" customWidth="1"/>
    <col min="8" max="8" width="10.7109375" style="1"/>
    <col min="9" max="9" width="24.42578125" style="1" customWidth="1"/>
    <col min="10" max="16384" width="10.7109375" style="1"/>
  </cols>
  <sheetData>
    <row r="1" spans="1:49" ht="22.15" customHeight="1" thickTop="1" thickBot="1" x14ac:dyDescent="0.3">
      <c r="A1" s="188" t="s">
        <v>117</v>
      </c>
      <c r="B1" s="143" t="s">
        <v>16</v>
      </c>
      <c r="C1" s="18" t="s">
        <v>99</v>
      </c>
      <c r="D1" s="19" t="s">
        <v>57</v>
      </c>
      <c r="E1" s="20" t="s">
        <v>106</v>
      </c>
      <c r="F1" s="17" t="s">
        <v>142</v>
      </c>
      <c r="G1" s="107" t="s">
        <v>183</v>
      </c>
    </row>
    <row r="2" spans="1:49" ht="12.75" thickTop="1" x14ac:dyDescent="0.25">
      <c r="A2" s="176" t="s">
        <v>128</v>
      </c>
      <c r="B2" s="142" t="str">
        <f>IF(Tableau1[[#This Row],[NBR]]&lt;&gt;"",Tableau1[[#This Row],[NBR]],"")</f>
        <v/>
      </c>
      <c r="C2" s="142">
        <f>IF(Tableau1[[#This Row],[GJU]]&lt;&gt;"",Tableau1[[#This Row],[GJU]],"")</f>
        <v>1</v>
      </c>
      <c r="D2" s="44" t="str">
        <f>IF(Tableau1[[#This Row],[WMA]]&lt;&gt;"",Tableau1[[#This Row],[WMA]],"")</f>
        <v/>
      </c>
      <c r="E2" s="176" t="str">
        <f>IF(Tableau1[[#This Row],[ACD]]&lt;&gt;"",Tableau1[[#This Row],[ACD]],"")</f>
        <v/>
      </c>
      <c r="F2" s="176" t="str">
        <f>IF(Tableau1[[#This Row],[KAB]]&lt;&gt;"",Tableau1[[#This Row],[KAB]],"")</f>
        <v/>
      </c>
      <c r="G2" s="227"/>
    </row>
    <row r="3" spans="1:49" x14ac:dyDescent="0.25">
      <c r="A3" s="96" t="s">
        <v>79</v>
      </c>
      <c r="B3" s="95">
        <f>IF(Tableau1[[#This Row],[NBR]]&lt;&gt;"",Tableau1[[#This Row],[NBR]],"")</f>
        <v>1</v>
      </c>
      <c r="C3" s="95" t="str">
        <f>IF(Tableau1[[#This Row],[GJU]]&lt;&gt;"",Tableau1[[#This Row],[GJU]],"")</f>
        <v/>
      </c>
      <c r="D3" s="22" t="str">
        <f>IF(Tableau1[[#This Row],[WMA]]&lt;&gt;"",Tableau1[[#This Row],[WMA]],"")</f>
        <v/>
      </c>
      <c r="E3" s="96" t="str">
        <f>IF(Tableau1[[#This Row],[ACD]]&lt;&gt;"",Tableau1[[#This Row],[ACD]],"")</f>
        <v/>
      </c>
      <c r="F3" s="96" t="str">
        <f>IF(Tableau1[[#This Row],[KAB]]&lt;&gt;"",Tableau1[[#This Row],[KAB]],"")</f>
        <v/>
      </c>
      <c r="G3" s="227"/>
    </row>
    <row r="4" spans="1:49" x14ac:dyDescent="0.25">
      <c r="A4" s="96" t="s">
        <v>37</v>
      </c>
      <c r="B4" s="95" t="str">
        <f>IF(Tableau1[[#This Row],[NBR]]&lt;&gt;"",Tableau1[[#This Row],[NBR]],"")</f>
        <v/>
      </c>
      <c r="C4" s="95">
        <f>IF(Tableau1[[#This Row],[GJU]]&lt;&gt;"",Tableau1[[#This Row],[GJU]],"")</f>
        <v>1</v>
      </c>
      <c r="D4" s="22" t="str">
        <f>IF(Tableau1[[#This Row],[WMA]]&lt;&gt;"",Tableau1[[#This Row],[WMA]],"")</f>
        <v/>
      </c>
      <c r="E4" s="96" t="str">
        <f>IF(Tableau1[[#This Row],[ACD]]&lt;&gt;"",Tableau1[[#This Row],[ACD]],"")</f>
        <v/>
      </c>
      <c r="F4" s="96" t="str">
        <f>IF(Tableau1[[#This Row],[KAB]]&lt;&gt;"",Tableau1[[#This Row],[KAB]],"")</f>
        <v/>
      </c>
      <c r="G4" s="228"/>
    </row>
    <row r="5" spans="1:49" hidden="1" x14ac:dyDescent="0.25">
      <c r="A5" s="96" t="s">
        <v>96</v>
      </c>
      <c r="B5" s="95" t="str">
        <f>IF(Tableau1[[#This Row],[NBR]]&lt;&gt;"",Tableau1[[#This Row],[NBR]],"")</f>
        <v/>
      </c>
      <c r="C5" s="95" t="str">
        <f>IF(Tableau1[[#This Row],[GJU]]&lt;&gt;"",Tableau1[[#This Row],[GJU]],"")</f>
        <v/>
      </c>
      <c r="D5" s="22">
        <f>IF(Tableau1[[#This Row],[WMA]]&lt;&gt;"",Tableau1[[#This Row],[WMA]],"")</f>
        <v>1</v>
      </c>
      <c r="E5" s="96" t="str">
        <f>IF(Tableau1[[#This Row],[ACD]]&lt;&gt;"",Tableau1[[#This Row],[ACD]],"")</f>
        <v/>
      </c>
      <c r="F5" s="96" t="str">
        <f>IF(Tableau1[[#This Row],[KAB]]&lt;&gt;"",Tableau1[[#This Row],[KAB]],"")</f>
        <v/>
      </c>
      <c r="G5" s="227"/>
    </row>
    <row r="6" spans="1:49" ht="15" x14ac:dyDescent="0.25">
      <c r="A6" s="96" t="s">
        <v>155</v>
      </c>
      <c r="B6" s="95" t="str">
        <f>IF(Tableau1[[#This Row],[NBR]]&lt;&gt;"",Tableau1[[#This Row],[NBR]],"")</f>
        <v/>
      </c>
      <c r="C6" s="95">
        <f>IF(Tableau1[[#This Row],[GJU]]&lt;&gt;"",Tableau1[[#This Row],[GJU]],"")</f>
        <v>1</v>
      </c>
      <c r="D6" s="22" t="str">
        <f>IF(Tableau1[[#This Row],[WMA]]&lt;&gt;"",Tableau1[[#This Row],[WMA]],"")</f>
        <v/>
      </c>
      <c r="E6" s="96" t="str">
        <f>IF(Tableau1[[#This Row],[ACD]]&lt;&gt;"",Tableau1[[#This Row],[ACD]],"")</f>
        <v/>
      </c>
      <c r="F6" s="96" t="str">
        <f>IF(Tableau1[[#This Row],[KAB]]&lt;&gt;"",Tableau1[[#This Row],[KAB]],"")</f>
        <v/>
      </c>
      <c r="G6" s="267"/>
    </row>
    <row r="7" spans="1:49" x14ac:dyDescent="0.25">
      <c r="A7" s="96" t="s">
        <v>59</v>
      </c>
      <c r="B7" s="95" t="str">
        <f>IF(Tableau1[[#This Row],[NBR]]&lt;&gt;"",Tableau1[[#This Row],[NBR]],"")</f>
        <v/>
      </c>
      <c r="C7" s="95" t="str">
        <f>IF(Tableau1[[#This Row],[GJU]]&lt;&gt;"",Tableau1[[#This Row],[GJU]],"")</f>
        <v/>
      </c>
      <c r="D7" s="22">
        <f>IF(Tableau1[[#This Row],[WMA]]&lt;&gt;"",Tableau1[[#This Row],[WMA]],"")</f>
        <v>1</v>
      </c>
      <c r="E7" s="96" t="str">
        <f>IF(Tableau1[[#This Row],[ACD]]&lt;&gt;"",Tableau1[[#This Row],[ACD]],"")</f>
        <v/>
      </c>
      <c r="F7" s="96" t="str">
        <f>IF(Tableau1[[#This Row],[KAB]]&lt;&gt;"",Tableau1[[#This Row],[KAB]],"")</f>
        <v/>
      </c>
      <c r="G7" s="229"/>
    </row>
    <row r="8" spans="1:49" ht="15" x14ac:dyDescent="0.25">
      <c r="A8" s="96" t="s">
        <v>166</v>
      </c>
      <c r="B8" s="95">
        <f>IF(Tableau1[[#This Row],[NBR]]&lt;&gt;"",Tableau1[[#This Row],[NBR]],"")</f>
        <v>1</v>
      </c>
      <c r="C8" s="95" t="str">
        <f>IF(Tableau1[[#This Row],[GJU]]&lt;&gt;"",Tableau1[[#This Row],[GJU]],"")</f>
        <v/>
      </c>
      <c r="D8" s="22" t="str">
        <f>IF(Tableau1[[#This Row],[WMA]]&lt;&gt;"",Tableau1[[#This Row],[WMA]],"")</f>
        <v/>
      </c>
      <c r="E8" s="96" t="str">
        <f>IF(Tableau1[[#This Row],[ACD]]&lt;&gt;"",Tableau1[[#This Row],[ACD]],"")</f>
        <v/>
      </c>
      <c r="F8" s="96" t="str">
        <f>IF(Tableau1[[#This Row],[KAB]]&lt;&gt;"",Tableau1[[#This Row],[KAB]],"")</f>
        <v/>
      </c>
      <c r="G8" s="269"/>
      <c r="H8" s="162"/>
      <c r="J8" s="162"/>
      <c r="K8" s="162"/>
      <c r="L8" s="162"/>
      <c r="M8" s="162"/>
      <c r="N8" s="162"/>
      <c r="O8" s="162"/>
      <c r="P8" s="162"/>
      <c r="Q8" s="162"/>
      <c r="R8" s="162"/>
      <c r="S8" s="162"/>
      <c r="T8" s="162"/>
      <c r="U8" s="162"/>
      <c r="V8" s="162"/>
      <c r="W8" s="162"/>
      <c r="X8" s="162"/>
      <c r="Y8" s="162"/>
      <c r="Z8" s="162"/>
      <c r="AA8" s="162"/>
      <c r="AB8" s="162"/>
      <c r="AC8" s="162"/>
      <c r="AD8" s="162"/>
      <c r="AE8" s="162"/>
      <c r="AF8" s="162"/>
      <c r="AG8" s="162"/>
      <c r="AH8" s="162"/>
      <c r="AI8" s="162"/>
      <c r="AJ8" s="162"/>
      <c r="AK8" s="162"/>
      <c r="AL8" s="162"/>
      <c r="AM8" s="162"/>
      <c r="AN8" s="162"/>
      <c r="AO8" s="162"/>
      <c r="AP8" s="162"/>
      <c r="AQ8" s="162"/>
      <c r="AR8" s="162"/>
      <c r="AS8" s="162"/>
      <c r="AT8" s="162"/>
      <c r="AU8" s="162"/>
      <c r="AV8" s="162"/>
      <c r="AW8" s="162"/>
    </row>
    <row r="9" spans="1:49" ht="16.149999999999999" customHeight="1" x14ac:dyDescent="0.25">
      <c r="A9" s="96" t="s">
        <v>60</v>
      </c>
      <c r="B9" s="95" t="str">
        <f>IF(Tableau1[[#This Row],[NBR]]&lt;&gt;"",Tableau1[[#This Row],[NBR]],"")</f>
        <v/>
      </c>
      <c r="C9" s="95" t="str">
        <f>IF(Tableau1[[#This Row],[GJU]]&lt;&gt;"",Tableau1[[#This Row],[GJU]],"")</f>
        <v/>
      </c>
      <c r="D9" s="22">
        <f>IF(Tableau1[[#This Row],[WMA]]&lt;&gt;"",Tableau1[[#This Row],[WMA]],"")</f>
        <v>1</v>
      </c>
      <c r="E9" s="96" t="str">
        <f>IF(Tableau1[[#This Row],[ACD]]&lt;&gt;"",Tableau1[[#This Row],[ACD]],"")</f>
        <v/>
      </c>
      <c r="F9" s="96" t="str">
        <f>IF(Tableau1[[#This Row],[KAB]]&lt;&gt;"",Tableau1[[#This Row],[KAB]],"")</f>
        <v/>
      </c>
      <c r="G9" s="229"/>
    </row>
    <row r="10" spans="1:49" ht="16.5" customHeight="1" x14ac:dyDescent="0.25">
      <c r="A10" s="96" t="s">
        <v>74</v>
      </c>
      <c r="B10" s="95" t="str">
        <f>IF(Tableau1[[#This Row],[NBR]]&lt;&gt;"",Tableau1[[#This Row],[NBR]],"")</f>
        <v/>
      </c>
      <c r="C10" s="95" t="str">
        <f>IF(Tableau1[[#This Row],[GJU]]&lt;&gt;"",Tableau1[[#This Row],[GJU]],"")</f>
        <v/>
      </c>
      <c r="D10" s="22">
        <f>IF(Tableau1[[#This Row],[WMA]]&lt;&gt;"",Tableau1[[#This Row],[WMA]],"")</f>
        <v>1</v>
      </c>
      <c r="E10" s="96" t="str">
        <f>IF(Tableau1[[#This Row],[ACD]]&lt;&gt;"",Tableau1[[#This Row],[ACD]],"")</f>
        <v/>
      </c>
      <c r="F10" s="96" t="str">
        <f>IF(Tableau1[[#This Row],[KAB]]&lt;&gt;"",Tableau1[[#This Row],[KAB]],"")</f>
        <v/>
      </c>
      <c r="G10" s="229"/>
    </row>
    <row r="11" spans="1:49" ht="21.6" customHeight="1" x14ac:dyDescent="0.25">
      <c r="A11" s="96" t="s">
        <v>42</v>
      </c>
      <c r="B11" s="95" t="str">
        <f>IF(Tableau1[[#This Row],[NBR]]&lt;&gt;"",Tableau1[[#This Row],[NBR]],"")</f>
        <v/>
      </c>
      <c r="C11" s="95">
        <f>IF(Tableau1[[#This Row],[GJU]]&lt;&gt;"",Tableau1[[#This Row],[GJU]],"")</f>
        <v>1</v>
      </c>
      <c r="D11" s="22" t="str">
        <f>IF(Tableau1[[#This Row],[WMA]]&lt;&gt;"",Tableau1[[#This Row],[WMA]],"")</f>
        <v/>
      </c>
      <c r="E11" s="96" t="str">
        <f>IF(Tableau1[[#This Row],[ACD]]&lt;&gt;"",Tableau1[[#This Row],[ACD]],"")</f>
        <v/>
      </c>
      <c r="F11" s="96" t="str">
        <f>IF(Tableau1[[#This Row],[KAB]]&lt;&gt;"",Tableau1[[#This Row],[KAB]],"")</f>
        <v/>
      </c>
      <c r="G11" s="229"/>
    </row>
    <row r="12" spans="1:49" ht="21.6" customHeight="1" x14ac:dyDescent="0.25">
      <c r="A12" s="96" t="s">
        <v>226</v>
      </c>
      <c r="B12" s="95" t="str">
        <f>IF(Tableau1[[#This Row],[NBR]]&lt;&gt;"",Tableau1[[#This Row],[NBR]],"")</f>
        <v/>
      </c>
      <c r="C12" s="95">
        <f>IF(Tableau1[[#This Row],[GJU]]&lt;&gt;"",Tableau1[[#This Row],[GJU]],"")</f>
        <v>1</v>
      </c>
      <c r="D12" s="22" t="str">
        <f>IF(Tableau1[[#This Row],[WMA]]&lt;&gt;"",Tableau1[[#This Row],[WMA]],"")</f>
        <v/>
      </c>
      <c r="E12" s="96" t="str">
        <f>IF(Tableau1[[#This Row],[ACD]]&lt;&gt;"",Tableau1[[#This Row],[ACD]],"")</f>
        <v/>
      </c>
      <c r="F12" s="96" t="str">
        <f>IF(Tableau1[[#This Row],[KAB]]&lt;&gt;"",Tableau1[[#This Row],[KAB]],"")</f>
        <v/>
      </c>
      <c r="G12" s="235"/>
    </row>
    <row r="13" spans="1:49" ht="16.149999999999999" customHeight="1" x14ac:dyDescent="0.25">
      <c r="A13" s="96" t="s">
        <v>24</v>
      </c>
      <c r="B13" s="95">
        <f>IF(Tableau1[[#This Row],[NBR]]&lt;&gt;"",Tableau1[[#This Row],[NBR]],"")</f>
        <v>1</v>
      </c>
      <c r="C13" s="95" t="str">
        <f>IF(Tableau1[[#This Row],[GJU]]&lt;&gt;"",Tableau1[[#This Row],[GJU]],"")</f>
        <v/>
      </c>
      <c r="D13" s="22" t="str">
        <f>IF(Tableau1[[#This Row],[WMA]]&lt;&gt;"",Tableau1[[#This Row],[WMA]],"")</f>
        <v/>
      </c>
      <c r="E13" s="96" t="str">
        <f>IF(Tableau1[[#This Row],[ACD]]&lt;&gt;"",Tableau1[[#This Row],[ACD]],"")</f>
        <v/>
      </c>
      <c r="F13" s="96" t="str">
        <f>IF(Tableau1[[#This Row],[KAB]]&lt;&gt;"",Tableau1[[#This Row],[KAB]],"")</f>
        <v/>
      </c>
      <c r="G13" s="229"/>
    </row>
    <row r="14" spans="1:49" ht="16.149999999999999" customHeight="1" x14ac:dyDescent="0.25">
      <c r="A14" s="96" t="s">
        <v>225</v>
      </c>
      <c r="B14" s="95">
        <f>IF(Tableau1[[#This Row],[NBR]]&lt;&gt;"",Tableau1[[#This Row],[NBR]],"")</f>
        <v>1</v>
      </c>
      <c r="C14" s="95" t="str">
        <f>IF(Tableau1[[#This Row],[GJU]]&lt;&gt;"",Tableau1[[#This Row],[GJU]],"")</f>
        <v/>
      </c>
      <c r="D14" s="22" t="str">
        <f>IF(Tableau1[[#This Row],[WMA]]&lt;&gt;"",Tableau1[[#This Row],[WMA]],"")</f>
        <v/>
      </c>
      <c r="E14" s="96" t="str">
        <f>IF(Tableau1[[#This Row],[ACD]]&lt;&gt;"",Tableau1[[#This Row],[ACD]],"")</f>
        <v/>
      </c>
      <c r="F14" s="96" t="str">
        <f>IF(Tableau1[[#This Row],[KAB]]&lt;&gt;"",Tableau1[[#This Row],[KAB]],"")</f>
        <v/>
      </c>
      <c r="G14" s="269"/>
    </row>
    <row r="15" spans="1:49" x14ac:dyDescent="0.25">
      <c r="A15" s="96" t="s">
        <v>51</v>
      </c>
      <c r="B15" s="95" t="str">
        <f>IF(Tableau1[[#This Row],[NBR]]&lt;&gt;"",Tableau1[[#This Row],[NBR]],"")</f>
        <v/>
      </c>
      <c r="C15" s="95">
        <f>IF(Tableau1[[#This Row],[GJU]]&lt;&gt;"",Tableau1[[#This Row],[GJU]],"")</f>
        <v>1</v>
      </c>
      <c r="D15" s="22" t="str">
        <f>IF(Tableau1[[#This Row],[WMA]]&lt;&gt;"",Tableau1[[#This Row],[WMA]],"")</f>
        <v/>
      </c>
      <c r="E15" s="96" t="str">
        <f>IF(Tableau1[[#This Row],[ACD]]&lt;&gt;"",Tableau1[[#This Row],[ACD]],"")</f>
        <v/>
      </c>
      <c r="F15" s="96" t="str">
        <f>IF(Tableau1[[#This Row],[KAB]]&lt;&gt;"",Tableau1[[#This Row],[KAB]],"")</f>
        <v/>
      </c>
      <c r="G15" s="230"/>
    </row>
    <row r="16" spans="1:49" ht="15" x14ac:dyDescent="0.25">
      <c r="A16" s="96" t="s">
        <v>167</v>
      </c>
      <c r="B16" s="95" t="str">
        <f>IF(Tableau1[[#This Row],[NBR]]&lt;&gt;"",Tableau1[[#This Row],[NBR]],"")</f>
        <v/>
      </c>
      <c r="C16" s="95">
        <f>IF(Tableau1[[#This Row],[GJU]]&lt;&gt;"",Tableau1[[#This Row],[GJU]],"")</f>
        <v>1</v>
      </c>
      <c r="D16" s="22" t="str">
        <f>IF(Tableau1[[#This Row],[WMA]]&lt;&gt;"",Tableau1[[#This Row],[WMA]],"")</f>
        <v/>
      </c>
      <c r="E16" s="96" t="str">
        <f>IF(Tableau1[[#This Row],[ACD]]&lt;&gt;"",Tableau1[[#This Row],[ACD]],"")</f>
        <v/>
      </c>
      <c r="F16" s="96" t="str">
        <f>IF(Tableau1[[#This Row],[KAB]]&lt;&gt;"",Tableau1[[#This Row],[KAB]],"")</f>
        <v/>
      </c>
      <c r="G16" s="231"/>
      <c r="H16" s="162"/>
      <c r="J16" s="162"/>
      <c r="K16" s="162"/>
      <c r="L16" s="162"/>
      <c r="M16" s="162"/>
      <c r="N16" s="162"/>
      <c r="O16" s="162"/>
      <c r="P16" s="162"/>
      <c r="Q16" s="162"/>
      <c r="R16" s="162"/>
      <c r="S16" s="162"/>
      <c r="T16" s="162"/>
      <c r="U16" s="162"/>
      <c r="V16" s="162"/>
      <c r="W16" s="162"/>
      <c r="X16" s="162"/>
      <c r="Y16" s="162"/>
      <c r="Z16" s="162"/>
      <c r="AA16" s="162"/>
      <c r="AB16" s="162"/>
      <c r="AC16" s="162"/>
      <c r="AD16" s="162"/>
      <c r="AE16" s="162"/>
      <c r="AF16" s="162"/>
      <c r="AG16" s="162"/>
      <c r="AH16" s="162"/>
      <c r="AI16" s="162"/>
      <c r="AJ16" s="162"/>
      <c r="AK16" s="162"/>
      <c r="AL16" s="162"/>
      <c r="AM16" s="162"/>
      <c r="AN16" s="162"/>
      <c r="AO16" s="162"/>
      <c r="AP16" s="162"/>
      <c r="AQ16" s="162"/>
      <c r="AR16" s="162"/>
      <c r="AS16" s="162"/>
      <c r="AT16" s="162"/>
      <c r="AU16" s="162"/>
      <c r="AV16" s="162"/>
      <c r="AW16" s="162"/>
    </row>
    <row r="17" spans="1:7" ht="23.1" customHeight="1" x14ac:dyDescent="0.25">
      <c r="A17" s="96" t="s">
        <v>58</v>
      </c>
      <c r="B17" s="95" t="str">
        <f>IF(Tableau1[[#This Row],[NBR]]&lt;&gt;"",Tableau1[[#This Row],[NBR]],"")</f>
        <v/>
      </c>
      <c r="C17" s="95">
        <f>IF(Tableau1[[#This Row],[GJU]]&lt;&gt;"",Tableau1[[#This Row],[GJU]],"")</f>
        <v>1</v>
      </c>
      <c r="D17" s="22" t="str">
        <f>IF(Tableau1[[#This Row],[WMA]]&lt;&gt;"",Tableau1[[#This Row],[WMA]],"")</f>
        <v/>
      </c>
      <c r="E17" s="96" t="str">
        <f>IF(Tableau1[[#This Row],[ACD]]&lt;&gt;"",Tableau1[[#This Row],[ACD]],"")</f>
        <v/>
      </c>
      <c r="F17" s="96" t="str">
        <f>IF(Tableau1[[#This Row],[KAB]]&lt;&gt;"",Tableau1[[#This Row],[KAB]],"")</f>
        <v/>
      </c>
      <c r="G17" s="230"/>
    </row>
    <row r="18" spans="1:7" ht="15" x14ac:dyDescent="0.25">
      <c r="A18" s="96" t="s">
        <v>4</v>
      </c>
      <c r="B18" s="95" t="str">
        <f>IF(Tableau1[[#This Row],[NBR]]&lt;&gt;"",Tableau1[[#This Row],[NBR]],"")</f>
        <v/>
      </c>
      <c r="C18" s="95">
        <f>IF(Tableau1[[#This Row],[GJU]]&lt;&gt;"",Tableau1[[#This Row],[GJU]],"")</f>
        <v>1</v>
      </c>
      <c r="D18" s="22" t="str">
        <f>IF(Tableau1[[#This Row],[WMA]]&lt;&gt;"",Tableau1[[#This Row],[WMA]],"")</f>
        <v/>
      </c>
      <c r="E18" s="96" t="str">
        <f>IF(Tableau1[[#This Row],[ACD]]&lt;&gt;"",Tableau1[[#This Row],[ACD]],"")</f>
        <v/>
      </c>
      <c r="F18" s="96" t="str">
        <f>IF(Tableau1[[#This Row],[KAB]]&lt;&gt;"",Tableau1[[#This Row],[KAB]],"")</f>
        <v/>
      </c>
      <c r="G18" s="231"/>
    </row>
    <row r="19" spans="1:7" hidden="1" x14ac:dyDescent="0.25">
      <c r="A19" s="96" t="s">
        <v>89</v>
      </c>
      <c r="B19" s="95">
        <f>IF(Tableau1[[#This Row],[NBR]]&lt;&gt;"",Tableau1[[#This Row],[NBR]],"")</f>
        <v>1</v>
      </c>
      <c r="C19" s="95" t="str">
        <f>IF(Tableau1[[#This Row],[GJU]]&lt;&gt;"",Tableau1[[#This Row],[GJU]],"")</f>
        <v/>
      </c>
      <c r="D19" s="22" t="str">
        <f>IF(Tableau1[[#This Row],[WMA]]&lt;&gt;"",Tableau1[[#This Row],[WMA]],"")</f>
        <v/>
      </c>
      <c r="E19" s="96" t="str">
        <f>IF(Tableau1[[#This Row],[ACD]]&lt;&gt;"",Tableau1[[#This Row],[ACD]],"")</f>
        <v/>
      </c>
      <c r="F19" s="96" t="str">
        <f>IF(Tableau1[[#This Row],[KAB]]&lt;&gt;"",Tableau1[[#This Row],[KAB]],"")</f>
        <v/>
      </c>
      <c r="G19" s="229"/>
    </row>
    <row r="20" spans="1:7" hidden="1" x14ac:dyDescent="0.25">
      <c r="A20" s="96" t="s">
        <v>33</v>
      </c>
      <c r="B20" s="95">
        <f>IF(Tableau1[[#This Row],[NBR]]&lt;&gt;"",Tableau1[[#This Row],[NBR]],"")</f>
        <v>1</v>
      </c>
      <c r="C20" s="95" t="str">
        <f>IF(Tableau1[[#This Row],[GJU]]&lt;&gt;"",Tableau1[[#This Row],[GJU]],"")</f>
        <v/>
      </c>
      <c r="D20" s="22" t="str">
        <f>IF(Tableau1[[#This Row],[WMA]]&lt;&gt;"",Tableau1[[#This Row],[WMA]],"")</f>
        <v/>
      </c>
      <c r="E20" s="96" t="str">
        <f>IF(Tableau1[[#This Row],[ACD]]&lt;&gt;"",Tableau1[[#This Row],[ACD]],"")</f>
        <v/>
      </c>
      <c r="F20" s="96" t="str">
        <f>IF(Tableau1[[#This Row],[KAB]]&lt;&gt;"",Tableau1[[#This Row],[KAB]],"")</f>
        <v/>
      </c>
      <c r="G20" s="229"/>
    </row>
    <row r="21" spans="1:7" x14ac:dyDescent="0.25">
      <c r="A21" s="96" t="s">
        <v>62</v>
      </c>
      <c r="B21" s="95">
        <f>IF(Tableau1[[#This Row],[NBR]]&lt;&gt;"",Tableau1[[#This Row],[NBR]],"")</f>
        <v>1</v>
      </c>
      <c r="C21" s="95" t="str">
        <f>IF(Tableau1[[#This Row],[GJU]]&lt;&gt;"",Tableau1[[#This Row],[GJU]],"")</f>
        <v/>
      </c>
      <c r="D21" s="22" t="str">
        <f>IF(Tableau1[[#This Row],[WMA]]&lt;&gt;"",Tableau1[[#This Row],[WMA]],"")</f>
        <v/>
      </c>
      <c r="E21" s="96" t="str">
        <f>IF(Tableau1[[#This Row],[ACD]]&lt;&gt;"",Tableau1[[#This Row],[ACD]],"")</f>
        <v/>
      </c>
      <c r="F21" s="96" t="str">
        <f>IF(Tableau1[[#This Row],[KAB]]&lt;&gt;"",Tableau1[[#This Row],[KAB]],"")</f>
        <v/>
      </c>
      <c r="G21" s="229"/>
    </row>
    <row r="22" spans="1:7" x14ac:dyDescent="0.25">
      <c r="A22" s="96" t="s">
        <v>81</v>
      </c>
      <c r="B22" s="95">
        <f>IF(Tableau1[[#This Row],[NBR]]&lt;&gt;"",Tableau1[[#This Row],[NBR]],"")</f>
        <v>1</v>
      </c>
      <c r="C22" s="95" t="str">
        <f>IF(Tableau1[[#This Row],[GJU]]&lt;&gt;"",Tableau1[[#This Row],[GJU]],"")</f>
        <v/>
      </c>
      <c r="D22" s="22" t="str">
        <f>IF(Tableau1[[#This Row],[WMA]]&lt;&gt;"",Tableau1[[#This Row],[WMA]],"")</f>
        <v/>
      </c>
      <c r="E22" s="96" t="str">
        <f>IF(Tableau1[[#This Row],[ACD]]&lt;&gt;"",Tableau1[[#This Row],[ACD]],"")</f>
        <v/>
      </c>
      <c r="F22" s="96" t="str">
        <f>IF(Tableau1[[#This Row],[KAB]]&lt;&gt;"",Tableau1[[#This Row],[KAB]],"")</f>
        <v/>
      </c>
      <c r="G22" s="229"/>
    </row>
    <row r="23" spans="1:7" x14ac:dyDescent="0.25">
      <c r="A23" s="96" t="s">
        <v>56</v>
      </c>
      <c r="B23" s="95" t="str">
        <f>IF(Tableau1[[#This Row],[NBR]]&lt;&gt;"",Tableau1[[#This Row],[NBR]],"")</f>
        <v/>
      </c>
      <c r="C23" s="95" t="str">
        <f>IF(Tableau1[[#This Row],[GJU]]&lt;&gt;"",Tableau1[[#This Row],[GJU]],"")</f>
        <v/>
      </c>
      <c r="D23" s="22">
        <f>IF(Tableau1[[#This Row],[WMA]]&lt;&gt;"",Tableau1[[#This Row],[WMA]],"")</f>
        <v>1</v>
      </c>
      <c r="E23" s="96" t="str">
        <f>IF(Tableau1[[#This Row],[ACD]]&lt;&gt;"",Tableau1[[#This Row],[ACD]],"")</f>
        <v/>
      </c>
      <c r="F23" s="96" t="str">
        <f>IF(Tableau1[[#This Row],[KAB]]&lt;&gt;"",Tableau1[[#This Row],[KAB]],"")</f>
        <v/>
      </c>
      <c r="G23" s="229"/>
    </row>
    <row r="24" spans="1:7" x14ac:dyDescent="0.25">
      <c r="A24" s="96" t="s">
        <v>71</v>
      </c>
      <c r="B24" s="95" t="str">
        <f>IF(Tableau1[[#This Row],[NBR]]&lt;&gt;"",Tableau1[[#This Row],[NBR]],"")</f>
        <v/>
      </c>
      <c r="C24" s="95" t="str">
        <f>IF(Tableau1[[#This Row],[GJU]]&lt;&gt;"",Tableau1[[#This Row],[GJU]],"")</f>
        <v/>
      </c>
      <c r="D24" s="22">
        <f>IF(Tableau1[[#This Row],[WMA]]&lt;&gt;"",Tableau1[[#This Row],[WMA]],"")</f>
        <v>1</v>
      </c>
      <c r="E24" s="96" t="str">
        <f>IF(Tableau1[[#This Row],[ACD]]&lt;&gt;"",Tableau1[[#This Row],[ACD]],"")</f>
        <v/>
      </c>
      <c r="F24" s="96" t="str">
        <f>IF(Tableau1[[#This Row],[KAB]]&lt;&gt;"",Tableau1[[#This Row],[KAB]],"")</f>
        <v/>
      </c>
      <c r="G24" s="229"/>
    </row>
    <row r="25" spans="1:7" ht="15" x14ac:dyDescent="0.25">
      <c r="A25" s="96" t="s">
        <v>154</v>
      </c>
      <c r="B25" s="95" t="str">
        <f>IF(Tableau1[[#This Row],[NBR]]&lt;&gt;"",Tableau1[[#This Row],[NBR]],"")</f>
        <v/>
      </c>
      <c r="C25" s="95">
        <f>IF(Tableau1[[#This Row],[GJU]]&lt;&gt;"",Tableau1[[#This Row],[GJU]],"")</f>
        <v>1</v>
      </c>
      <c r="D25" s="22" t="str">
        <f>IF(Tableau1[[#This Row],[WMA]]&lt;&gt;"",Tableau1[[#This Row],[WMA]],"")</f>
        <v/>
      </c>
      <c r="E25" s="96" t="str">
        <f>IF(Tableau1[[#This Row],[ACD]]&lt;&gt;"",Tableau1[[#This Row],[ACD]],"")</f>
        <v/>
      </c>
      <c r="F25" s="96" t="str">
        <f>IF(Tableau1[[#This Row],[KAB]]&lt;&gt;"",Tableau1[[#This Row],[KAB]],"")</f>
        <v/>
      </c>
      <c r="G25" s="235"/>
    </row>
    <row r="26" spans="1:7" ht="16.149999999999999" hidden="1" customHeight="1" x14ac:dyDescent="0.25">
      <c r="A26" s="96" t="s">
        <v>84</v>
      </c>
      <c r="B26" s="95">
        <f>IF(Tableau1[[#This Row],[NBR]]&lt;&gt;"",Tableau1[[#This Row],[NBR]],"")</f>
        <v>1</v>
      </c>
      <c r="C26" s="95" t="str">
        <f>IF(Tableau1[[#This Row],[GJU]]&lt;&gt;"",Tableau1[[#This Row],[GJU]],"")</f>
        <v/>
      </c>
      <c r="D26" s="22" t="str">
        <f>IF(Tableau1[[#This Row],[WMA]]&lt;&gt;"",Tableau1[[#This Row],[WMA]],"")</f>
        <v/>
      </c>
      <c r="E26" s="96" t="str">
        <f>IF(Tableau1[[#This Row],[ACD]]&lt;&gt;"",Tableau1[[#This Row],[ACD]],"")</f>
        <v/>
      </c>
      <c r="F26" s="96" t="str">
        <f>IF(Tableau1[[#This Row],[KAB]]&lt;&gt;"",Tableau1[[#This Row],[KAB]],"")</f>
        <v/>
      </c>
      <c r="G26" s="230"/>
    </row>
    <row r="27" spans="1:7" x14ac:dyDescent="0.25">
      <c r="A27" s="96" t="s">
        <v>87</v>
      </c>
      <c r="B27" s="95">
        <f>IF(Tableau1[[#This Row],[NBR]]&lt;&gt;"",Tableau1[[#This Row],[NBR]],"")</f>
        <v>1</v>
      </c>
      <c r="C27" s="95" t="str">
        <f>IF(Tableau1[[#This Row],[GJU]]&lt;&gt;"",Tableau1[[#This Row],[GJU]],"")</f>
        <v/>
      </c>
      <c r="D27" s="22" t="str">
        <f>IF(Tableau1[[#This Row],[WMA]]&lt;&gt;"",Tableau1[[#This Row],[WMA]],"")</f>
        <v/>
      </c>
      <c r="E27" s="96" t="str">
        <f>IF(Tableau1[[#This Row],[ACD]]&lt;&gt;"",Tableau1[[#This Row],[ACD]],"")</f>
        <v/>
      </c>
      <c r="F27" s="96" t="str">
        <f>IF(Tableau1[[#This Row],[KAB]]&lt;&gt;"",Tableau1[[#This Row],[KAB]],"")</f>
        <v/>
      </c>
      <c r="G27" s="230"/>
    </row>
    <row r="28" spans="1:7" x14ac:dyDescent="0.25">
      <c r="A28" s="96" t="s">
        <v>136</v>
      </c>
      <c r="B28" s="95">
        <f>IF(Tableau1[[#This Row],[NBR]]&lt;&gt;"",Tableau1[[#This Row],[NBR]],"")</f>
        <v>1</v>
      </c>
      <c r="C28" s="95" t="str">
        <f>IF(Tableau1[[#This Row],[GJU]]&lt;&gt;"",Tableau1[[#This Row],[GJU]],"")</f>
        <v/>
      </c>
      <c r="D28" s="22" t="str">
        <f>IF(Tableau1[[#This Row],[WMA]]&lt;&gt;"",Tableau1[[#This Row],[WMA]],"")</f>
        <v/>
      </c>
      <c r="E28" s="96" t="str">
        <f>IF(Tableau1[[#This Row],[ACD]]&lt;&gt;"",Tableau1[[#This Row],[ACD]],"")</f>
        <v/>
      </c>
      <c r="F28" s="96" t="str">
        <f>IF(Tableau1[[#This Row],[KAB]]&lt;&gt;"",Tableau1[[#This Row],[KAB]],"")</f>
        <v/>
      </c>
      <c r="G28" s="230"/>
    </row>
    <row r="29" spans="1:7" x14ac:dyDescent="0.25">
      <c r="A29" s="96" t="s">
        <v>36</v>
      </c>
      <c r="B29" s="95" t="str">
        <f>IF(Tableau1[[#This Row],[NBR]]&lt;&gt;"",Tableau1[[#This Row],[NBR]],"")</f>
        <v/>
      </c>
      <c r="C29" s="95" t="str">
        <f>IF(Tableau1[[#This Row],[GJU]]&lt;&gt;"",Tableau1[[#This Row],[GJU]],"")</f>
        <v/>
      </c>
      <c r="D29" s="22">
        <f>IF(Tableau1[[#This Row],[WMA]]&lt;&gt;"",Tableau1[[#This Row],[WMA]],"")</f>
        <v>1</v>
      </c>
      <c r="E29" s="96" t="str">
        <f>IF(Tableau1[[#This Row],[ACD]]&lt;&gt;"",Tableau1[[#This Row],[ACD]],"")</f>
        <v/>
      </c>
      <c r="F29" s="96" t="str">
        <f>IF(Tableau1[[#This Row],[KAB]]&lt;&gt;"",Tableau1[[#This Row],[KAB]],"")</f>
        <v/>
      </c>
      <c r="G29" s="229"/>
    </row>
    <row r="30" spans="1:7" x14ac:dyDescent="0.25">
      <c r="A30" s="96" t="s">
        <v>82</v>
      </c>
      <c r="B30" s="95" t="str">
        <f>IF(Tableau1[[#This Row],[NBR]]&lt;&gt;"",Tableau1[[#This Row],[NBR]],"")</f>
        <v/>
      </c>
      <c r="C30" s="95">
        <f>IF(Tableau1[[#This Row],[GJU]]&lt;&gt;"",Tableau1[[#This Row],[GJU]],"")</f>
        <v>1</v>
      </c>
      <c r="D30" s="22" t="str">
        <f>IF(Tableau1[[#This Row],[WMA]]&lt;&gt;"",Tableau1[[#This Row],[WMA]],"")</f>
        <v/>
      </c>
      <c r="E30" s="96" t="str">
        <f>IF(Tableau1[[#This Row],[ACD]]&lt;&gt;"",Tableau1[[#This Row],[ACD]],"")</f>
        <v/>
      </c>
      <c r="F30" s="96" t="str">
        <f>IF(Tableau1[[#This Row],[KAB]]&lt;&gt;"",Tableau1[[#This Row],[KAB]],"")</f>
        <v/>
      </c>
      <c r="G30" s="229"/>
    </row>
    <row r="31" spans="1:7" x14ac:dyDescent="0.25">
      <c r="A31" s="96" t="s">
        <v>103</v>
      </c>
      <c r="B31" s="95" t="str">
        <f>IF(Tableau1[[#This Row],[NBR]]&lt;&gt;"",Tableau1[[#This Row],[NBR]],"")</f>
        <v/>
      </c>
      <c r="C31" s="95">
        <f>IF(Tableau1[[#This Row],[GJU]]&lt;&gt;"",Tableau1[[#This Row],[GJU]],"")</f>
        <v>1</v>
      </c>
      <c r="D31" s="22" t="str">
        <f>IF(Tableau1[[#This Row],[WMA]]&lt;&gt;"",Tableau1[[#This Row],[WMA]],"")</f>
        <v/>
      </c>
      <c r="E31" s="96" t="str">
        <f>IF(Tableau1[[#This Row],[ACD]]&lt;&gt;"",Tableau1[[#This Row],[ACD]],"")</f>
        <v/>
      </c>
      <c r="F31" s="96" t="str">
        <f>IF(Tableau1[[#This Row],[KAB]]&lt;&gt;"",Tableau1[[#This Row],[KAB]],"")</f>
        <v/>
      </c>
      <c r="G31" s="229"/>
    </row>
    <row r="32" spans="1:7" x14ac:dyDescent="0.25">
      <c r="A32" s="96" t="s">
        <v>61</v>
      </c>
      <c r="B32" s="95" t="str">
        <f>IF(Tableau1[[#This Row],[NBR]]&lt;&gt;"",Tableau1[[#This Row],[NBR]],"")</f>
        <v/>
      </c>
      <c r="C32" s="95" t="str">
        <f>IF(Tableau1[[#This Row],[GJU]]&lt;&gt;"",Tableau1[[#This Row],[GJU]],"")</f>
        <v/>
      </c>
      <c r="D32" s="22">
        <f>IF(Tableau1[[#This Row],[WMA]]&lt;&gt;"",Tableau1[[#This Row],[WMA]],"")</f>
        <v>1</v>
      </c>
      <c r="E32" s="96" t="str">
        <f>IF(Tableau1[[#This Row],[ACD]]&lt;&gt;"",Tableau1[[#This Row],[ACD]],"")</f>
        <v/>
      </c>
      <c r="F32" s="96" t="str">
        <f>IF(Tableau1[[#This Row],[KAB]]&lt;&gt;"",Tableau1[[#This Row],[KAB]],"")</f>
        <v/>
      </c>
      <c r="G32" s="229"/>
    </row>
    <row r="33" spans="1:7" x14ac:dyDescent="0.25">
      <c r="A33" s="96" t="s">
        <v>46</v>
      </c>
      <c r="B33" s="95" t="str">
        <f>IF(Tableau1[[#This Row],[NBR]]&lt;&gt;"",Tableau1[[#This Row],[NBR]],"")</f>
        <v/>
      </c>
      <c r="C33" s="95">
        <f>IF(Tableau1[[#This Row],[GJU]]&lt;&gt;"",Tableau1[[#This Row],[GJU]],"")</f>
        <v>1</v>
      </c>
      <c r="D33" s="22" t="str">
        <f>IF(Tableau1[[#This Row],[WMA]]&lt;&gt;"",Tableau1[[#This Row],[WMA]],"")</f>
        <v/>
      </c>
      <c r="E33" s="96" t="str">
        <f>IF(Tableau1[[#This Row],[ACD]]&lt;&gt;"",Tableau1[[#This Row],[ACD]],"")</f>
        <v/>
      </c>
      <c r="F33" s="96" t="str">
        <f>IF(Tableau1[[#This Row],[KAB]]&lt;&gt;"",Tableau1[[#This Row],[KAB]],"")</f>
        <v/>
      </c>
      <c r="G33" s="229"/>
    </row>
    <row r="34" spans="1:7" ht="16.149999999999999" customHeight="1" x14ac:dyDescent="0.25">
      <c r="A34" s="96" t="s">
        <v>3</v>
      </c>
      <c r="B34" s="95" t="str">
        <f>IF(Tableau1[[#This Row],[NBR]]&lt;&gt;"",Tableau1[[#This Row],[NBR]],"")</f>
        <v/>
      </c>
      <c r="C34" s="95" t="str">
        <f>IF(Tableau1[[#This Row],[GJU]]&lt;&gt;"",Tableau1[[#This Row],[GJU]],"")</f>
        <v/>
      </c>
      <c r="D34" s="22" t="str">
        <f>IF(Tableau1[[#This Row],[WMA]]&lt;&gt;"",Tableau1[[#This Row],[WMA]],"")</f>
        <v/>
      </c>
      <c r="E34" s="96" t="str">
        <f>IF(Tableau1[[#This Row],[ACD]]&lt;&gt;"",Tableau1[[#This Row],[ACD]],"")</f>
        <v/>
      </c>
      <c r="F34" s="96">
        <f>IF(Tableau1[[#This Row],[KAB]]&lt;&gt;"",Tableau1[[#This Row],[KAB]],"")</f>
        <v>1</v>
      </c>
      <c r="G34" s="269"/>
    </row>
    <row r="35" spans="1:7" x14ac:dyDescent="0.25">
      <c r="A35" s="96" t="s">
        <v>3</v>
      </c>
      <c r="B35" s="95" t="str">
        <f>IF(Tableau1[[#This Row],[NBR]]&lt;&gt;"",Tableau1[[#This Row],[NBR]],"")</f>
        <v/>
      </c>
      <c r="C35" s="95" t="str">
        <f>IF(Tableau1[[#This Row],[GJU]]&lt;&gt;"",Tableau1[[#This Row],[GJU]],"")</f>
        <v/>
      </c>
      <c r="D35" s="22">
        <f>IF(Tableau1[[#This Row],[WMA]]&lt;&gt;"",Tableau1[[#This Row],[WMA]],"")</f>
        <v>1</v>
      </c>
      <c r="E35" s="96" t="str">
        <f>IF(Tableau1[[#This Row],[ACD]]&lt;&gt;"",Tableau1[[#This Row],[ACD]],"")</f>
        <v/>
      </c>
      <c r="F35" s="96" t="str">
        <f>IF(Tableau1[[#This Row],[KAB]]&lt;&gt;"",Tableau1[[#This Row],[KAB]],"")</f>
        <v/>
      </c>
      <c r="G35" s="232"/>
    </row>
    <row r="36" spans="1:7" x14ac:dyDescent="0.25">
      <c r="A36" s="96" t="s">
        <v>3</v>
      </c>
      <c r="B36" s="95" t="str">
        <f>IF(Tableau1[[#This Row],[NBR]]&lt;&gt;"",Tableau1[[#This Row],[NBR]],"")</f>
        <v/>
      </c>
      <c r="C36" s="95" t="str">
        <f>IF(Tableau1[[#This Row],[GJU]]&lt;&gt;"",Tableau1[[#This Row],[GJU]],"")</f>
        <v/>
      </c>
      <c r="D36" s="22">
        <f>IF(Tableau1[[#This Row],[WMA]]&lt;&gt;"",Tableau1[[#This Row],[WMA]],"")</f>
        <v>1</v>
      </c>
      <c r="E36" s="96" t="str">
        <f>IF(Tableau1[[#This Row],[ACD]]&lt;&gt;"",Tableau1[[#This Row],[ACD]],"")</f>
        <v/>
      </c>
      <c r="F36" s="96" t="str">
        <f>IF(Tableau1[[#This Row],[KAB]]&lt;&gt;"",Tableau1[[#This Row],[KAB]],"")</f>
        <v/>
      </c>
      <c r="G36" s="232"/>
    </row>
    <row r="37" spans="1:7" x14ac:dyDescent="0.25">
      <c r="A37" s="96" t="s">
        <v>101</v>
      </c>
      <c r="B37" s="95" t="str">
        <f>IF(Tableau1[[#This Row],[NBR]]&lt;&gt;"",Tableau1[[#This Row],[NBR]],"")</f>
        <v/>
      </c>
      <c r="C37" s="95">
        <f>IF(Tableau1[[#This Row],[GJU]]&lt;&gt;"",Tableau1[[#This Row],[GJU]],"")</f>
        <v>1</v>
      </c>
      <c r="D37" s="22" t="str">
        <f>IF(Tableau1[[#This Row],[WMA]]&lt;&gt;"",Tableau1[[#This Row],[WMA]],"")</f>
        <v/>
      </c>
      <c r="E37" s="96" t="str">
        <f>IF(Tableau1[[#This Row],[ACD]]&lt;&gt;"",Tableau1[[#This Row],[ACD]],"")</f>
        <v/>
      </c>
      <c r="F37" s="96" t="str">
        <f>IF(Tableau1[[#This Row],[KAB]]&lt;&gt;"",Tableau1[[#This Row],[KAB]],"")</f>
        <v/>
      </c>
      <c r="G37" s="229"/>
    </row>
    <row r="38" spans="1:7" x14ac:dyDescent="0.25">
      <c r="A38" s="96" t="s">
        <v>55</v>
      </c>
      <c r="B38" s="95" t="str">
        <f>IF(Tableau1[[#This Row],[NBR]]&lt;&gt;"",Tableau1[[#This Row],[NBR]],"")</f>
        <v/>
      </c>
      <c r="C38" s="95">
        <f>IF(Tableau1[[#This Row],[GJU]]&lt;&gt;"",Tableau1[[#This Row],[GJU]],"")</f>
        <v>1</v>
      </c>
      <c r="D38" s="22" t="str">
        <f>IF(Tableau1[[#This Row],[WMA]]&lt;&gt;"",Tableau1[[#This Row],[WMA]],"")</f>
        <v/>
      </c>
      <c r="E38" s="96" t="str">
        <f>IF(Tableau1[[#This Row],[ACD]]&lt;&gt;"",Tableau1[[#This Row],[ACD]],"")</f>
        <v/>
      </c>
      <c r="F38" s="96" t="str">
        <f>IF(Tableau1[[#This Row],[KAB]]&lt;&gt;"",Tableau1[[#This Row],[KAB]],"")</f>
        <v/>
      </c>
      <c r="G38" s="229"/>
    </row>
    <row r="39" spans="1:7" x14ac:dyDescent="0.25">
      <c r="A39" s="189" t="s">
        <v>287</v>
      </c>
      <c r="B39" s="95" t="str">
        <f>IF(Tableau1[[#This Row],[NBR]]&lt;&gt;"",Tableau1[[#This Row],[NBR]],"")</f>
        <v/>
      </c>
      <c r="C39" s="95" t="str">
        <f>IF(Tableau1[[#This Row],[GJU]]&lt;&gt;"",Tableau1[[#This Row],[GJU]],"")</f>
        <v/>
      </c>
      <c r="D39" s="22" t="str">
        <f>IF(Tableau1[[#This Row],[WMA]]&lt;&gt;"",Tableau1[[#This Row],[WMA]],"")</f>
        <v/>
      </c>
      <c r="E39" s="96" t="str">
        <f>IF(Tableau1[[#This Row],[ACD]]&lt;&gt;"",Tableau1[[#This Row],[ACD]],"")</f>
        <v/>
      </c>
      <c r="F39" s="96" t="str">
        <f>IF(Tableau1[[#This Row],[KAB]]&lt;&gt;"",Tableau1[[#This Row],[KAB]],"")</f>
        <v/>
      </c>
      <c r="G39" s="236"/>
    </row>
    <row r="40" spans="1:7" ht="24" x14ac:dyDescent="0.25">
      <c r="A40" s="96" t="s">
        <v>76</v>
      </c>
      <c r="B40" s="95" t="str">
        <f>IF(Tableau1[[#This Row],[NBR]]&lt;&gt;"",Tableau1[[#This Row],[NBR]],"")</f>
        <v/>
      </c>
      <c r="C40" s="95">
        <f>IF(Tableau1[[#This Row],[GJU]]&lt;&gt;"",Tableau1[[#This Row],[GJU]],"")</f>
        <v>1</v>
      </c>
      <c r="D40" s="22" t="str">
        <f>IF(Tableau1[[#This Row],[WMA]]&lt;&gt;"",Tableau1[[#This Row],[WMA]],"")</f>
        <v/>
      </c>
      <c r="E40" s="96" t="str">
        <f>IF(Tableau1[[#This Row],[ACD]]&lt;&gt;"",Tableau1[[#This Row],[ACD]],"")</f>
        <v/>
      </c>
      <c r="F40" s="96" t="str">
        <f>IF(Tableau1[[#This Row],[KAB]]&lt;&gt;"",Tableau1[[#This Row],[KAB]],"")</f>
        <v/>
      </c>
      <c r="G40" s="229"/>
    </row>
    <row r="41" spans="1:7" ht="18.75" hidden="1" customHeight="1" x14ac:dyDescent="0.25">
      <c r="A41" s="96" t="s">
        <v>83</v>
      </c>
      <c r="B41" s="95">
        <f>IF(Tableau1[[#This Row],[NBR]]&lt;&gt;"",Tableau1[[#This Row],[NBR]],"")</f>
        <v>1</v>
      </c>
      <c r="C41" s="95" t="str">
        <f>IF(Tableau1[[#This Row],[GJU]]&lt;&gt;"",Tableau1[[#This Row],[GJU]],"")</f>
        <v/>
      </c>
      <c r="D41" s="22" t="str">
        <f>IF(Tableau1[[#This Row],[WMA]]&lt;&gt;"",Tableau1[[#This Row],[WMA]],"")</f>
        <v/>
      </c>
      <c r="E41" s="96" t="str">
        <f>IF(Tableau1[[#This Row],[ACD]]&lt;&gt;"",Tableau1[[#This Row],[ACD]],"")</f>
        <v/>
      </c>
      <c r="F41" s="96" t="str">
        <f>IF(Tableau1[[#This Row],[KAB]]&lt;&gt;"",Tableau1[[#This Row],[KAB]],"")</f>
        <v/>
      </c>
      <c r="G41" s="229"/>
    </row>
    <row r="42" spans="1:7" ht="18.75" customHeight="1" x14ac:dyDescent="0.25">
      <c r="A42" s="459" t="s">
        <v>295</v>
      </c>
      <c r="B42" s="448" t="str">
        <f>IF(Tableau1[[#This Row],[NBR]]&lt;&gt;"",Tableau1[[#This Row],[NBR]],"")</f>
        <v/>
      </c>
      <c r="C42" s="448">
        <f>IF(Tableau1[[#This Row],[GJU]]&lt;&gt;"",Tableau1[[#This Row],[GJU]],"")</f>
        <v>1</v>
      </c>
      <c r="D42" s="449" t="str">
        <f>IF(Tableau1[[#This Row],[WMA]]&lt;&gt;"",Tableau1[[#This Row],[WMA]],"")</f>
        <v/>
      </c>
      <c r="E42" s="450" t="str">
        <f>IF(Tableau1[[#This Row],[ACD]]&lt;&gt;"",Tableau1[[#This Row],[ACD]],"")</f>
        <v/>
      </c>
      <c r="F42" s="450" t="str">
        <f>IF(Tableau1[[#This Row],[KAB]]&lt;&gt;"",Tableau1[[#This Row],[KAB]],"")</f>
        <v/>
      </c>
      <c r="G42" s="478"/>
    </row>
    <row r="43" spans="1:7" ht="18.75" customHeight="1" x14ac:dyDescent="0.25">
      <c r="A43" s="271" t="s">
        <v>212</v>
      </c>
      <c r="B43" s="95" t="str">
        <f>IF(Tableau1[[#This Row],[NBR]]&lt;&gt;"",Tableau1[[#This Row],[NBR]],"")</f>
        <v/>
      </c>
      <c r="C43" s="95">
        <f>IF(Tableau1[[#This Row],[GJU]]&lt;&gt;"",Tableau1[[#This Row],[GJU]],"")</f>
        <v>1</v>
      </c>
      <c r="D43" s="22" t="str">
        <f>IF(Tableau1[[#This Row],[WMA]]&lt;&gt;"",Tableau1[[#This Row],[WMA]],"")</f>
        <v/>
      </c>
      <c r="E43" s="96" t="str">
        <f>IF(Tableau1[[#This Row],[ACD]]&lt;&gt;"",Tableau1[[#This Row],[ACD]],"")</f>
        <v/>
      </c>
      <c r="F43" s="96" t="str">
        <f>IF(Tableau1[[#This Row],[KAB]]&lt;&gt;"",Tableau1[[#This Row],[KAB]],"")</f>
        <v/>
      </c>
      <c r="G43" s="276"/>
    </row>
    <row r="44" spans="1:7" ht="16.149999999999999" customHeight="1" x14ac:dyDescent="0.25">
      <c r="A44" s="96" t="s">
        <v>93</v>
      </c>
      <c r="B44" s="95">
        <f>IF(Tableau1[[#This Row],[NBR]]&lt;&gt;"",Tableau1[[#This Row],[NBR]],"")</f>
        <v>1</v>
      </c>
      <c r="C44" s="95" t="str">
        <f>IF(Tableau1[[#This Row],[GJU]]&lt;&gt;"",Tableau1[[#This Row],[GJU]],"")</f>
        <v/>
      </c>
      <c r="D44" s="22" t="str">
        <f>IF(Tableau1[[#This Row],[WMA]]&lt;&gt;"",Tableau1[[#This Row],[WMA]],"")</f>
        <v/>
      </c>
      <c r="E44" s="96" t="str">
        <f>IF(Tableau1[[#This Row],[ACD]]&lt;&gt;"",Tableau1[[#This Row],[ACD]],"")</f>
        <v/>
      </c>
      <c r="F44" s="96" t="str">
        <f>IF(Tableau1[[#This Row],[KAB]]&lt;&gt;"",Tableau1[[#This Row],[KAB]],"")</f>
        <v/>
      </c>
      <c r="G44" s="229"/>
    </row>
    <row r="45" spans="1:7" x14ac:dyDescent="0.25">
      <c r="A45" s="96" t="s">
        <v>138</v>
      </c>
      <c r="B45" s="95" t="str">
        <f>IF(Tableau1[[#This Row],[NBR]]&lt;&gt;"",Tableau1[[#This Row],[NBR]],"")</f>
        <v/>
      </c>
      <c r="C45" s="95" t="str">
        <f>IF(Tableau1[[#This Row],[GJU]]&lt;&gt;"",Tableau1[[#This Row],[GJU]],"")</f>
        <v/>
      </c>
      <c r="D45" s="22">
        <f>IF(Tableau1[[#This Row],[WMA]]&lt;&gt;"",Tableau1[[#This Row],[WMA]],"")</f>
        <v>1</v>
      </c>
      <c r="E45" s="96" t="str">
        <f>IF(Tableau1[[#This Row],[ACD]]&lt;&gt;"",Tableau1[[#This Row],[ACD]],"")</f>
        <v/>
      </c>
      <c r="F45" s="96" t="str">
        <f>IF(Tableau1[[#This Row],[KAB]]&lt;&gt;"",Tableau1[[#This Row],[KAB]],"")</f>
        <v/>
      </c>
      <c r="G45" s="229"/>
    </row>
    <row r="46" spans="1:7" x14ac:dyDescent="0.25">
      <c r="A46" s="96" t="s">
        <v>34</v>
      </c>
      <c r="B46" s="95" t="str">
        <f>IF(Tableau1[[#This Row],[NBR]]&lt;&gt;"",Tableau1[[#This Row],[NBR]],"")</f>
        <v/>
      </c>
      <c r="C46" s="95" t="str">
        <f>IF(Tableau1[[#This Row],[GJU]]&lt;&gt;"",Tableau1[[#This Row],[GJU]],"")</f>
        <v/>
      </c>
      <c r="D46" s="22" t="str">
        <f>IF(Tableau1[[#This Row],[WMA]]&lt;&gt;"",Tableau1[[#This Row],[WMA]],"")</f>
        <v/>
      </c>
      <c r="E46" s="96" t="str">
        <f>IF(Tableau1[[#This Row],[ACD]]&lt;&gt;"",Tableau1[[#This Row],[ACD]],"")</f>
        <v/>
      </c>
      <c r="F46" s="96">
        <f>IF(Tableau1[[#This Row],[KAB]]&lt;&gt;"",Tableau1[[#This Row],[KAB]],"")</f>
        <v>1</v>
      </c>
      <c r="G46" s="229"/>
    </row>
    <row r="47" spans="1:7" hidden="1" x14ac:dyDescent="0.25">
      <c r="A47" s="96" t="s">
        <v>44</v>
      </c>
      <c r="B47" s="95" t="str">
        <f>IF(Tableau1[[#This Row],[NBR]]&lt;&gt;"",Tableau1[[#This Row],[NBR]],"")</f>
        <v/>
      </c>
      <c r="C47" s="95" t="str">
        <f>IF(Tableau1[[#This Row],[GJU]]&lt;&gt;"",Tableau1[[#This Row],[GJU]],"")</f>
        <v/>
      </c>
      <c r="D47" s="22">
        <f>IF(Tableau1[[#This Row],[WMA]]&lt;&gt;"",Tableau1[[#This Row],[WMA]],"")</f>
        <v>1</v>
      </c>
      <c r="E47" s="96" t="str">
        <f>IF(Tableau1[[#This Row],[ACD]]&lt;&gt;"",Tableau1[[#This Row],[ACD]],"")</f>
        <v/>
      </c>
      <c r="F47" s="96" t="str">
        <f>IF(Tableau1[[#This Row],[KAB]]&lt;&gt;"",Tableau1[[#This Row],[KAB]],"")</f>
        <v/>
      </c>
      <c r="G47" s="229"/>
    </row>
    <row r="48" spans="1:7" x14ac:dyDescent="0.25">
      <c r="A48" s="96" t="s">
        <v>100</v>
      </c>
      <c r="B48" s="95" t="str">
        <f>IF(Tableau1[[#This Row],[NBR]]&lt;&gt;"",Tableau1[[#This Row],[NBR]],"")</f>
        <v/>
      </c>
      <c r="C48" s="95">
        <f>IF(Tableau1[[#This Row],[GJU]]&lt;&gt;"",Tableau1[[#This Row],[GJU]],"")</f>
        <v>1</v>
      </c>
      <c r="D48" s="22" t="str">
        <f>IF(Tableau1[[#This Row],[WMA]]&lt;&gt;"",Tableau1[[#This Row],[WMA]],"")</f>
        <v/>
      </c>
      <c r="E48" s="96" t="str">
        <f>IF(Tableau1[[#This Row],[ACD]]&lt;&gt;"",Tableau1[[#This Row],[ACD]],"")</f>
        <v/>
      </c>
      <c r="F48" s="96" t="str">
        <f>IF(Tableau1[[#This Row],[KAB]]&lt;&gt;"",Tableau1[[#This Row],[KAB]],"")</f>
        <v/>
      </c>
      <c r="G48" s="229"/>
    </row>
    <row r="49" spans="1:7" ht="16.5" customHeight="1" x14ac:dyDescent="0.25">
      <c r="A49" s="96" t="s">
        <v>49</v>
      </c>
      <c r="B49" s="95" t="str">
        <f>IF(Tableau1[[#This Row],[NBR]]&lt;&gt;"",Tableau1[[#This Row],[NBR]],"")</f>
        <v/>
      </c>
      <c r="C49" s="95" t="str">
        <f>IF(Tableau1[[#This Row],[GJU]]&lt;&gt;"",Tableau1[[#This Row],[GJU]],"")</f>
        <v/>
      </c>
      <c r="D49" s="22" t="str">
        <f>IF(Tableau1[[#This Row],[WMA]]&lt;&gt;"",Tableau1[[#This Row],[WMA]],"")</f>
        <v/>
      </c>
      <c r="E49" s="96" t="str">
        <f>IF(Tableau1[[#This Row],[ACD]]&lt;&gt;"",Tableau1[[#This Row],[ACD]],"")</f>
        <v/>
      </c>
      <c r="F49" s="96">
        <f>IF(Tableau1[[#This Row],[KAB]]&lt;&gt;"",Tableau1[[#This Row],[KAB]],"")</f>
        <v>1</v>
      </c>
      <c r="G49" s="229"/>
    </row>
    <row r="50" spans="1:7" ht="15" x14ac:dyDescent="0.25">
      <c r="A50" s="96" t="s">
        <v>6</v>
      </c>
      <c r="B50" s="95" t="str">
        <f>IF(Tableau1[[#This Row],[NBR]]&lt;&gt;"",Tableau1[[#This Row],[NBR]],"")</f>
        <v/>
      </c>
      <c r="C50" s="95" t="str">
        <f>IF(Tableau1[[#This Row],[GJU]]&lt;&gt;"",Tableau1[[#This Row],[GJU]],"")</f>
        <v/>
      </c>
      <c r="D50" s="22" t="str">
        <f>IF(Tableau1[[#This Row],[WMA]]&lt;&gt;"",Tableau1[[#This Row],[WMA]],"")</f>
        <v/>
      </c>
      <c r="E50" s="96" t="str">
        <f>IF(Tableau1[[#This Row],[ACD]]&lt;&gt;"",Tableau1[[#This Row],[ACD]],"")</f>
        <v/>
      </c>
      <c r="F50" s="96">
        <f>IF(Tableau1[[#This Row],[KAB]]&lt;&gt;"",Tableau1[[#This Row],[KAB]],"")</f>
        <v>1</v>
      </c>
      <c r="G50" s="269"/>
    </row>
    <row r="51" spans="1:7" x14ac:dyDescent="0.25">
      <c r="A51" s="189" t="s">
        <v>255</v>
      </c>
      <c r="B51" s="95" t="str">
        <f>IF(Tableau1[[#This Row],[NBR]]&lt;&gt;"",Tableau1[[#This Row],[NBR]],"")</f>
        <v/>
      </c>
      <c r="C51" s="95" t="str">
        <f>IF(Tableau1[[#This Row],[GJU]]&lt;&gt;"",Tableau1[[#This Row],[GJU]],"")</f>
        <v/>
      </c>
      <c r="D51" s="22" t="str">
        <f>IF(Tableau1[[#This Row],[WMA]]&lt;&gt;"",Tableau1[[#This Row],[WMA]],"")</f>
        <v/>
      </c>
      <c r="E51" s="96" t="str">
        <f>IF(Tableau1[[#This Row],[ACD]]&lt;&gt;"",Tableau1[[#This Row],[ACD]],"")</f>
        <v/>
      </c>
      <c r="F51" s="96">
        <f>IF(Tableau1[[#This Row],[KAB]]&lt;&gt;"",Tableau1[[#This Row],[KAB]],"")</f>
        <v>1</v>
      </c>
      <c r="G51" s="236"/>
    </row>
    <row r="52" spans="1:7" x14ac:dyDescent="0.25">
      <c r="A52" s="96" t="s">
        <v>17</v>
      </c>
      <c r="B52" s="95" t="str">
        <f>IF(Tableau1[[#This Row],[NBR]]&lt;&gt;"",Tableau1[[#This Row],[NBR]],"")</f>
        <v/>
      </c>
      <c r="C52" s="95" t="str">
        <f>IF(Tableau1[[#This Row],[GJU]]&lt;&gt;"",Tableau1[[#This Row],[GJU]],"")</f>
        <v/>
      </c>
      <c r="D52" s="22" t="str">
        <f>IF(Tableau1[[#This Row],[WMA]]&lt;&gt;"",Tableau1[[#This Row],[WMA]],"")</f>
        <v/>
      </c>
      <c r="E52" s="96">
        <f>IF(Tableau1[[#This Row],[ACD]]&lt;&gt;"",Tableau1[[#This Row],[ACD]],"")</f>
        <v>1</v>
      </c>
      <c r="F52" s="96" t="str">
        <f>IF(Tableau1[[#This Row],[KAB]]&lt;&gt;"",Tableau1[[#This Row],[KAB]],"")</f>
        <v/>
      </c>
      <c r="G52" s="229"/>
    </row>
    <row r="53" spans="1:7" ht="19.5" customHeight="1" x14ac:dyDescent="0.25">
      <c r="A53" s="189" t="s">
        <v>256</v>
      </c>
      <c r="B53" s="95" t="str">
        <f>IF(Tableau1[[#This Row],[NBR]]&lt;&gt;"",Tableau1[[#This Row],[NBR]],"")</f>
        <v/>
      </c>
      <c r="C53" s="95">
        <f>IF(Tableau1[[#This Row],[GJU]]&lt;&gt;"",Tableau1[[#This Row],[GJU]],"")</f>
        <v>1</v>
      </c>
      <c r="D53" s="22" t="str">
        <f>IF(Tableau1[[#This Row],[WMA]]&lt;&gt;"",Tableau1[[#This Row],[WMA]],"")</f>
        <v/>
      </c>
      <c r="E53" s="96" t="str">
        <f>IF(Tableau1[[#This Row],[ACD]]&lt;&gt;"",Tableau1[[#This Row],[ACD]],"")</f>
        <v/>
      </c>
      <c r="F53" s="96" t="str">
        <f>IF(Tableau1[[#This Row],[KAB]]&lt;&gt;"",Tableau1[[#This Row],[KAB]],"")</f>
        <v/>
      </c>
      <c r="G53" s="229"/>
    </row>
    <row r="54" spans="1:7" ht="19.5" hidden="1" customHeight="1" x14ac:dyDescent="0.25">
      <c r="A54" s="96" t="s">
        <v>5</v>
      </c>
      <c r="B54" s="95" t="str">
        <f>IF(Tableau1[[#This Row],[NBR]]&lt;&gt;"",Tableau1[[#This Row],[NBR]],"")</f>
        <v/>
      </c>
      <c r="C54" s="95" t="str">
        <f>IF(Tableau1[[#This Row],[GJU]]&lt;&gt;"",Tableau1[[#This Row],[GJU]],"")</f>
        <v/>
      </c>
      <c r="D54" s="22" t="str">
        <f>IF(Tableau1[[#This Row],[WMA]]&lt;&gt;"",Tableau1[[#This Row],[WMA]],"")</f>
        <v/>
      </c>
      <c r="E54" s="96" t="str">
        <f>IF(Tableau1[[#This Row],[ACD]]&lt;&gt;"",Tableau1[[#This Row],[ACD]],"")</f>
        <v/>
      </c>
      <c r="F54" s="96" t="str">
        <f>IF(Tableau1[[#This Row],[KAB]]&lt;&gt;"",Tableau1[[#This Row],[KAB]],"")</f>
        <v/>
      </c>
      <c r="G54" s="367"/>
    </row>
    <row r="55" spans="1:7" ht="19.5" customHeight="1" x14ac:dyDescent="0.25">
      <c r="A55" s="271" t="s">
        <v>232</v>
      </c>
      <c r="B55" s="95">
        <f>IF(Tableau1[[#This Row],[NBR]]&lt;&gt;"",Tableau1[[#This Row],[NBR]],"")</f>
        <v>1</v>
      </c>
      <c r="C55" s="95" t="str">
        <f>IF(Tableau1[[#This Row],[GJU]]&lt;&gt;"",Tableau1[[#This Row],[GJU]],"")</f>
        <v/>
      </c>
      <c r="D55" s="22" t="str">
        <f>IF(Tableau1[[#This Row],[WMA]]&lt;&gt;"",Tableau1[[#This Row],[WMA]],"")</f>
        <v/>
      </c>
      <c r="E55" s="96" t="str">
        <f>IF(Tableau1[[#This Row],[ACD]]&lt;&gt;"",Tableau1[[#This Row],[ACD]],"")</f>
        <v/>
      </c>
      <c r="F55" s="96" t="str">
        <f>IF(Tableau1[[#This Row],[KAB]]&lt;&gt;"",Tableau1[[#This Row],[KAB]],"")</f>
        <v/>
      </c>
      <c r="G55" s="276"/>
    </row>
    <row r="56" spans="1:7" ht="23.65" customHeight="1" x14ac:dyDescent="0.25">
      <c r="A56" s="96" t="s">
        <v>94</v>
      </c>
      <c r="B56" s="95" t="str">
        <f>IF(Tableau1[[#This Row],[NBR]]&lt;&gt;"",Tableau1[[#This Row],[NBR]],"")</f>
        <v/>
      </c>
      <c r="C56" s="95" t="str">
        <f>IF(Tableau1[[#This Row],[GJU]]&lt;&gt;"",Tableau1[[#This Row],[GJU]],"")</f>
        <v/>
      </c>
      <c r="D56" s="22">
        <f>IF(Tableau1[[#This Row],[WMA]]&lt;&gt;"",Tableau1[[#This Row],[WMA]],"")</f>
        <v>1</v>
      </c>
      <c r="E56" s="96" t="str">
        <f>IF(Tableau1[[#This Row],[ACD]]&lt;&gt;"",Tableau1[[#This Row],[ACD]],"")</f>
        <v/>
      </c>
      <c r="F56" s="96" t="str">
        <f>IF(Tableau1[[#This Row],[KAB]]&lt;&gt;"",Tableau1[[#This Row],[KAB]],"")</f>
        <v/>
      </c>
      <c r="G56" s="229"/>
    </row>
    <row r="57" spans="1:7" ht="23.65" customHeight="1" x14ac:dyDescent="0.25">
      <c r="A57" s="96" t="s">
        <v>20</v>
      </c>
      <c r="B57" s="95" t="str">
        <f>IF(Tableau1[[#This Row],[NBR]]&lt;&gt;"",Tableau1[[#This Row],[NBR]],"")</f>
        <v/>
      </c>
      <c r="C57" s="95">
        <f>IF(Tableau1[[#This Row],[GJU]]&lt;&gt;"",Tableau1[[#This Row],[GJU]],"")</f>
        <v>1</v>
      </c>
      <c r="D57" s="22" t="str">
        <f>IF(Tableau1[[#This Row],[WMA]]&lt;&gt;"",Tableau1[[#This Row],[WMA]],"")</f>
        <v/>
      </c>
      <c r="E57" s="96" t="str">
        <f>IF(Tableau1[[#This Row],[ACD]]&lt;&gt;"",Tableau1[[#This Row],[ACD]],"")</f>
        <v/>
      </c>
      <c r="F57" s="96" t="str">
        <f>IF(Tableau1[[#This Row],[KAB]]&lt;&gt;"",Tableau1[[#This Row],[KAB]],"")</f>
        <v/>
      </c>
      <c r="G57" s="229"/>
    </row>
    <row r="58" spans="1:7" ht="21.75" customHeight="1" x14ac:dyDescent="0.25">
      <c r="A58" s="96" t="s">
        <v>153</v>
      </c>
      <c r="B58" s="95" t="str">
        <f>IF(Tableau1[[#This Row],[NBR]]&lt;&gt;"",Tableau1[[#This Row],[NBR]],"")</f>
        <v/>
      </c>
      <c r="C58" s="95" t="str">
        <f>IF(Tableau1[[#This Row],[GJU]]&lt;&gt;"",Tableau1[[#This Row],[GJU]],"")</f>
        <v/>
      </c>
      <c r="D58" s="22">
        <f>IF(Tableau1[[#This Row],[WMA]]&lt;&gt;"",Tableau1[[#This Row],[WMA]],"")</f>
        <v>1</v>
      </c>
      <c r="E58" s="96" t="str">
        <f>IF(Tableau1[[#This Row],[ACD]]&lt;&gt;"",Tableau1[[#This Row],[ACD]],"")</f>
        <v/>
      </c>
      <c r="F58" s="96" t="str">
        <f>IF(Tableau1[[#This Row],[KAB]]&lt;&gt;"",Tableau1[[#This Row],[KAB]],"")</f>
        <v/>
      </c>
      <c r="G58" s="235"/>
    </row>
    <row r="59" spans="1:7" ht="16.149999999999999" hidden="1" customHeight="1" x14ac:dyDescent="0.25">
      <c r="A59" s="96" t="s">
        <v>72</v>
      </c>
      <c r="B59" s="95">
        <f>IF(Tableau1[[#This Row],[NBR]]&lt;&gt;"",Tableau1[[#This Row],[NBR]],"")</f>
        <v>1</v>
      </c>
      <c r="C59" s="95" t="str">
        <f>IF(Tableau1[[#This Row],[GJU]]&lt;&gt;"",Tableau1[[#This Row],[GJU]],"")</f>
        <v/>
      </c>
      <c r="D59" s="22" t="str">
        <f>IF(Tableau1[[#This Row],[WMA]]&lt;&gt;"",Tableau1[[#This Row],[WMA]],"")</f>
        <v/>
      </c>
      <c r="E59" s="96" t="str">
        <f>IF(Tableau1[[#This Row],[ACD]]&lt;&gt;"",Tableau1[[#This Row],[ACD]],"")</f>
        <v/>
      </c>
      <c r="F59" s="96" t="str">
        <f>IF(Tableau1[[#This Row],[KAB]]&lt;&gt;"",Tableau1[[#This Row],[KAB]],"")</f>
        <v/>
      </c>
      <c r="G59" s="269"/>
    </row>
    <row r="60" spans="1:7" ht="20.65" hidden="1" customHeight="1" x14ac:dyDescent="0.25">
      <c r="A60" s="96" t="s">
        <v>53</v>
      </c>
      <c r="B60" s="95">
        <f>IF(Tableau1[[#This Row],[NBR]]&lt;&gt;"",Tableau1[[#This Row],[NBR]],"")</f>
        <v>1</v>
      </c>
      <c r="C60" s="95" t="str">
        <f>IF(Tableau1[[#This Row],[GJU]]&lt;&gt;"",Tableau1[[#This Row],[GJU]],"")</f>
        <v/>
      </c>
      <c r="D60" s="22" t="str">
        <f>IF(Tableau1[[#This Row],[WMA]]&lt;&gt;"",Tableau1[[#This Row],[WMA]],"")</f>
        <v/>
      </c>
      <c r="E60" s="96" t="str">
        <f>IF(Tableau1[[#This Row],[ACD]]&lt;&gt;"",Tableau1[[#This Row],[ACD]],"")</f>
        <v/>
      </c>
      <c r="F60" s="96" t="str">
        <f>IF(Tableau1[[#This Row],[KAB]]&lt;&gt;"",Tableau1[[#This Row],[KAB]],"")</f>
        <v/>
      </c>
      <c r="G60" s="233"/>
    </row>
    <row r="61" spans="1:7" ht="20.65" hidden="1" customHeight="1" x14ac:dyDescent="0.25">
      <c r="A61" s="195" t="s">
        <v>172</v>
      </c>
      <c r="B61" s="95">
        <f>IF(Tableau1[[#This Row],[NBR]]&lt;&gt;"",Tableau1[[#This Row],[NBR]],"")</f>
        <v>1</v>
      </c>
      <c r="C61" s="95" t="str">
        <f>IF(Tableau1[[#This Row],[GJU]]&lt;&gt;"",Tableau1[[#This Row],[GJU]],"")</f>
        <v/>
      </c>
      <c r="D61" s="22" t="str">
        <f>IF(Tableau1[[#This Row],[WMA]]&lt;&gt;"",Tableau1[[#This Row],[WMA]],"")</f>
        <v/>
      </c>
      <c r="E61" s="96" t="str">
        <f>IF(Tableau1[[#This Row],[ACD]]&lt;&gt;"",Tableau1[[#This Row],[ACD]],"")</f>
        <v/>
      </c>
      <c r="F61" s="96" t="str">
        <f>IF(Tableau1[[#This Row],[KAB]]&lt;&gt;"",Tableau1[[#This Row],[KAB]],"")</f>
        <v/>
      </c>
      <c r="G61" s="270"/>
    </row>
    <row r="62" spans="1:7" ht="20.65" customHeight="1" x14ac:dyDescent="0.25">
      <c r="A62" s="189" t="s">
        <v>291</v>
      </c>
      <c r="B62" s="95">
        <f>IF(Tableau1[[#This Row],[NBR]]&lt;&gt;"",Tableau1[[#This Row],[NBR]],"")</f>
        <v>1</v>
      </c>
      <c r="C62" s="95" t="str">
        <f>IF(Tableau1[[#This Row],[GJU]]&lt;&gt;"",Tableau1[[#This Row],[GJU]],"")</f>
        <v/>
      </c>
      <c r="D62" s="22" t="str">
        <f>IF(Tableau1[[#This Row],[WMA]]&lt;&gt;"",Tableau1[[#This Row],[WMA]],"")</f>
        <v/>
      </c>
      <c r="E62" s="96" t="str">
        <f>IF(Tableau1[[#This Row],[ACD]]&lt;&gt;"",Tableau1[[#This Row],[ACD]],"")</f>
        <v/>
      </c>
      <c r="F62" s="96" t="str">
        <f>IF(Tableau1[[#This Row],[KAB]]&lt;&gt;"",Tableau1[[#This Row],[KAB]],"")</f>
        <v/>
      </c>
      <c r="G62" s="236"/>
    </row>
    <row r="63" spans="1:7" x14ac:dyDescent="0.25">
      <c r="A63" s="96" t="s">
        <v>19</v>
      </c>
      <c r="B63" s="95" t="str">
        <f>IF(Tableau1[[#This Row],[NBR]]&lt;&gt;"",Tableau1[[#This Row],[NBR]],"")</f>
        <v/>
      </c>
      <c r="C63" s="95" t="str">
        <f>IF(Tableau1[[#This Row],[GJU]]&lt;&gt;"",Tableau1[[#This Row],[GJU]],"")</f>
        <v/>
      </c>
      <c r="D63" s="22">
        <f>IF(Tableau1[[#This Row],[WMA]]&lt;&gt;"",Tableau1[[#This Row],[WMA]],"")</f>
        <v>1</v>
      </c>
      <c r="E63" s="96" t="str">
        <f>IF(Tableau1[[#This Row],[ACD]]&lt;&gt;"",Tableau1[[#This Row],[ACD]],"")</f>
        <v/>
      </c>
      <c r="F63" s="96" t="str">
        <f>IF(Tableau1[[#This Row],[KAB]]&lt;&gt;"",Tableau1[[#This Row],[KAB]],"")</f>
        <v/>
      </c>
      <c r="G63" s="229"/>
    </row>
    <row r="64" spans="1:7" x14ac:dyDescent="0.25">
      <c r="A64" s="96" t="s">
        <v>104</v>
      </c>
      <c r="B64" s="95" t="str">
        <f>IF(Tableau1[[#This Row],[NBR]]&lt;&gt;"",Tableau1[[#This Row],[NBR]],"")</f>
        <v/>
      </c>
      <c r="C64" s="95">
        <f>IF(Tableau1[[#This Row],[GJU]]&lt;&gt;"",Tableau1[[#This Row],[GJU]],"")</f>
        <v>1</v>
      </c>
      <c r="D64" s="22" t="str">
        <f>IF(Tableau1[[#This Row],[WMA]]&lt;&gt;"",Tableau1[[#This Row],[WMA]],"")</f>
        <v/>
      </c>
      <c r="E64" s="96" t="str">
        <f>IF(Tableau1[[#This Row],[ACD]]&lt;&gt;"",Tableau1[[#This Row],[ACD]],"")</f>
        <v/>
      </c>
      <c r="F64" s="96" t="str">
        <f>IF(Tableau1[[#This Row],[KAB]]&lt;&gt;"",Tableau1[[#This Row],[KAB]],"")</f>
        <v/>
      </c>
      <c r="G64" s="229"/>
    </row>
    <row r="65" spans="1:7" hidden="1" x14ac:dyDescent="0.25">
      <c r="A65" s="96" t="s">
        <v>68</v>
      </c>
      <c r="B65" s="95" t="str">
        <f>IF(Tableau1[[#This Row],[NBR]]&lt;&gt;"",Tableau1[[#This Row],[NBR]],"")</f>
        <v/>
      </c>
      <c r="C65" s="95" t="str">
        <f>IF(Tableau1[[#This Row],[GJU]]&lt;&gt;"",Tableau1[[#This Row],[GJU]],"")</f>
        <v/>
      </c>
      <c r="D65" s="22">
        <f>IF(Tableau1[[#This Row],[WMA]]&lt;&gt;"",Tableau1[[#This Row],[WMA]],"")</f>
        <v>1</v>
      </c>
      <c r="E65" s="96" t="str">
        <f>IF(Tableau1[[#This Row],[ACD]]&lt;&gt;"",Tableau1[[#This Row],[ACD]],"")</f>
        <v/>
      </c>
      <c r="F65" s="96" t="str">
        <f>IF(Tableau1[[#This Row],[KAB]]&lt;&gt;"",Tableau1[[#This Row],[KAB]],"")</f>
        <v/>
      </c>
      <c r="G65" s="229"/>
    </row>
    <row r="66" spans="1:7" x14ac:dyDescent="0.25">
      <c r="A66" s="96" t="s">
        <v>47</v>
      </c>
      <c r="B66" s="95" t="str">
        <f>IF(Tableau1[[#This Row],[NBR]]&lt;&gt;"",Tableau1[[#This Row],[NBR]],"")</f>
        <v/>
      </c>
      <c r="C66" s="95">
        <f>IF(Tableau1[[#This Row],[GJU]]&lt;&gt;"",Tableau1[[#This Row],[GJU]],"")</f>
        <v>1</v>
      </c>
      <c r="D66" s="22" t="str">
        <f>IF(Tableau1[[#This Row],[WMA]]&lt;&gt;"",Tableau1[[#This Row],[WMA]],"")</f>
        <v/>
      </c>
      <c r="E66" s="96" t="str">
        <f>IF(Tableau1[[#This Row],[ACD]]&lt;&gt;"",Tableau1[[#This Row],[ACD]],"")</f>
        <v/>
      </c>
      <c r="F66" s="96" t="str">
        <f>IF(Tableau1[[#This Row],[KAB]]&lt;&gt;"",Tableau1[[#This Row],[KAB]],"")</f>
        <v/>
      </c>
      <c r="G66" s="229"/>
    </row>
    <row r="67" spans="1:7" x14ac:dyDescent="0.25">
      <c r="A67" s="96" t="s">
        <v>75</v>
      </c>
      <c r="B67" s="95" t="str">
        <f>IF(Tableau1[[#This Row],[NBR]]&lt;&gt;"",Tableau1[[#This Row],[NBR]],"")</f>
        <v/>
      </c>
      <c r="C67" s="95">
        <f>IF(Tableau1[[#This Row],[GJU]]&lt;&gt;"",Tableau1[[#This Row],[GJU]],"")</f>
        <v>1</v>
      </c>
      <c r="D67" s="22" t="str">
        <f>IF(Tableau1[[#This Row],[WMA]]&lt;&gt;"",Tableau1[[#This Row],[WMA]],"")</f>
        <v/>
      </c>
      <c r="E67" s="96" t="str">
        <f>IF(Tableau1[[#This Row],[ACD]]&lt;&gt;"",Tableau1[[#This Row],[ACD]],"")</f>
        <v/>
      </c>
      <c r="F67" s="96" t="str">
        <f>IF(Tableau1[[#This Row],[KAB]]&lt;&gt;"",Tableau1[[#This Row],[KAB]],"")</f>
        <v/>
      </c>
      <c r="G67" s="229"/>
    </row>
    <row r="68" spans="1:7" x14ac:dyDescent="0.25">
      <c r="A68" s="96" t="s">
        <v>18</v>
      </c>
      <c r="B68" s="95" t="str">
        <f>IF(Tableau1[[#This Row],[NBR]]&lt;&gt;"",Tableau1[[#This Row],[NBR]],"")</f>
        <v/>
      </c>
      <c r="C68" s="95" t="str">
        <f>IF(Tableau1[[#This Row],[GJU]]&lt;&gt;"",Tableau1[[#This Row],[GJU]],"")</f>
        <v/>
      </c>
      <c r="D68" s="22" t="str">
        <f>IF(Tableau1[[#This Row],[WMA]]&lt;&gt;"",Tableau1[[#This Row],[WMA]],"")</f>
        <v/>
      </c>
      <c r="E68" s="96">
        <f>IF(Tableau1[[#This Row],[ACD]]&lt;&gt;"",Tableau1[[#This Row],[ACD]],"")</f>
        <v>1</v>
      </c>
      <c r="F68" s="96" t="str">
        <f>IF(Tableau1[[#This Row],[KAB]]&lt;&gt;"",Tableau1[[#This Row],[KAB]],"")</f>
        <v/>
      </c>
      <c r="G68" s="229"/>
    </row>
    <row r="69" spans="1:7" x14ac:dyDescent="0.25">
      <c r="A69" s="96" t="s">
        <v>86</v>
      </c>
      <c r="B69" s="95" t="str">
        <f>IF(Tableau1[[#This Row],[NBR]]&lt;&gt;"",Tableau1[[#This Row],[NBR]],"")</f>
        <v/>
      </c>
      <c r="C69" s="95" t="str">
        <f>IF(Tableau1[[#This Row],[GJU]]&lt;&gt;"",Tableau1[[#This Row],[GJU]],"")</f>
        <v/>
      </c>
      <c r="D69" s="22">
        <f>IF(Tableau1[[#This Row],[WMA]]&lt;&gt;"",Tableau1[[#This Row],[WMA]],"")</f>
        <v>1</v>
      </c>
      <c r="E69" s="96" t="str">
        <f>IF(Tableau1[[#This Row],[ACD]]&lt;&gt;"",Tableau1[[#This Row],[ACD]],"")</f>
        <v/>
      </c>
      <c r="F69" s="96" t="str">
        <f>IF(Tableau1[[#This Row],[KAB]]&lt;&gt;"",Tableau1[[#This Row],[KAB]],"")</f>
        <v/>
      </c>
      <c r="G69" s="229"/>
    </row>
    <row r="70" spans="1:7" ht="15" x14ac:dyDescent="0.25">
      <c r="A70" s="96" t="s">
        <v>159</v>
      </c>
      <c r="B70" s="95" t="str">
        <f>IF(Tableau1[[#This Row],[NBR]]&lt;&gt;"",Tableau1[[#This Row],[NBR]],"")</f>
        <v/>
      </c>
      <c r="C70" s="95">
        <f>IF(Tableau1[[#This Row],[GJU]]&lt;&gt;"",Tableau1[[#This Row],[GJU]],"")</f>
        <v>1</v>
      </c>
      <c r="D70" s="22" t="str">
        <f>IF(Tableau1[[#This Row],[WMA]]&lt;&gt;"",Tableau1[[#This Row],[WMA]],"")</f>
        <v/>
      </c>
      <c r="E70" s="96" t="str">
        <f>IF(Tableau1[[#This Row],[ACD]]&lt;&gt;"",Tableau1[[#This Row],[ACD]],"")</f>
        <v/>
      </c>
      <c r="F70" s="96" t="str">
        <f>IF(Tableau1[[#This Row],[KAB]]&lt;&gt;"",Tableau1[[#This Row],[KAB]],"")</f>
        <v/>
      </c>
      <c r="G70" s="235"/>
    </row>
    <row r="71" spans="1:7" ht="15" x14ac:dyDescent="0.25">
      <c r="A71" s="96" t="s">
        <v>149</v>
      </c>
      <c r="B71" s="95" t="str">
        <f>IF(Tableau1[[#This Row],[NBR]]&lt;&gt;"",Tableau1[[#This Row],[NBR]],"")</f>
        <v/>
      </c>
      <c r="C71" s="95">
        <f>IF(Tableau1[[#This Row],[GJU]]&lt;&gt;"",Tableau1[[#This Row],[GJU]],"")</f>
        <v>1</v>
      </c>
      <c r="D71" s="22" t="str">
        <f>IF(Tableau1[[#This Row],[WMA]]&lt;&gt;"",Tableau1[[#This Row],[WMA]],"")</f>
        <v/>
      </c>
      <c r="E71" s="96" t="str">
        <f>IF(Tableau1[[#This Row],[ACD]]&lt;&gt;"",Tableau1[[#This Row],[ACD]],"")</f>
        <v/>
      </c>
      <c r="F71" s="96" t="str">
        <f>IF(Tableau1[[#This Row],[KAB]]&lt;&gt;"",Tableau1[[#This Row],[KAB]],"")</f>
        <v/>
      </c>
      <c r="G71" s="235"/>
    </row>
    <row r="72" spans="1:7" ht="16.149999999999999" hidden="1" customHeight="1" x14ac:dyDescent="0.25">
      <c r="A72" s="96" t="s">
        <v>38</v>
      </c>
      <c r="B72" s="95">
        <f>IF(Tableau1[[#This Row],[NBR]]&lt;&gt;"",Tableau1[[#This Row],[NBR]],"")</f>
        <v>1</v>
      </c>
      <c r="C72" s="95" t="str">
        <f>IF(Tableau1[[#This Row],[GJU]]&lt;&gt;"",Tableau1[[#This Row],[GJU]],"")</f>
        <v/>
      </c>
      <c r="D72" s="22" t="str">
        <f>IF(Tableau1[[#This Row],[WMA]]&lt;&gt;"",Tableau1[[#This Row],[WMA]],"")</f>
        <v/>
      </c>
      <c r="E72" s="96" t="str">
        <f>IF(Tableau1[[#This Row],[ACD]]&lt;&gt;"",Tableau1[[#This Row],[ACD]],"")</f>
        <v/>
      </c>
      <c r="F72" s="96" t="str">
        <f>IF(Tableau1[[#This Row],[KAB]]&lt;&gt;"",Tableau1[[#This Row],[KAB]],"")</f>
        <v/>
      </c>
      <c r="G72" s="230"/>
    </row>
    <row r="73" spans="1:7" ht="16.149999999999999" customHeight="1" x14ac:dyDescent="0.25">
      <c r="A73" s="96" t="s">
        <v>48</v>
      </c>
      <c r="B73" s="95">
        <f>IF(Tableau1[[#This Row],[NBR]]&lt;&gt;"",Tableau1[[#This Row],[NBR]],"")</f>
        <v>1</v>
      </c>
      <c r="C73" s="95" t="str">
        <f>IF(Tableau1[[#This Row],[GJU]]&lt;&gt;"",Tableau1[[#This Row],[GJU]],"")</f>
        <v/>
      </c>
      <c r="D73" s="22" t="str">
        <f>IF(Tableau1[[#This Row],[WMA]]&lt;&gt;"",Tableau1[[#This Row],[WMA]],"")</f>
        <v/>
      </c>
      <c r="E73" s="96" t="str">
        <f>IF(Tableau1[[#This Row],[ACD]]&lt;&gt;"",Tableau1[[#This Row],[ACD]],"")</f>
        <v/>
      </c>
      <c r="F73" s="96" t="str">
        <f>IF(Tableau1[[#This Row],[KAB]]&lt;&gt;"",Tableau1[[#This Row],[KAB]],"")</f>
        <v/>
      </c>
      <c r="G73" s="234"/>
    </row>
    <row r="74" spans="1:7" x14ac:dyDescent="0.25">
      <c r="A74" s="96" t="s">
        <v>73</v>
      </c>
      <c r="B74" s="95" t="str">
        <f>IF(Tableau1[[#This Row],[NBR]]&lt;&gt;"",Tableau1[[#This Row],[NBR]],"")</f>
        <v/>
      </c>
      <c r="C74" s="95">
        <f>IF(Tableau1[[#This Row],[GJU]]&lt;&gt;"",Tableau1[[#This Row],[GJU]],"")</f>
        <v>1</v>
      </c>
      <c r="D74" s="22" t="str">
        <f>IF(Tableau1[[#This Row],[WMA]]&lt;&gt;"",Tableau1[[#This Row],[WMA]],"")</f>
        <v/>
      </c>
      <c r="E74" s="96" t="str">
        <f>IF(Tableau1[[#This Row],[ACD]]&lt;&gt;"",Tableau1[[#This Row],[ACD]],"")</f>
        <v/>
      </c>
      <c r="F74" s="96" t="str">
        <f>IF(Tableau1[[#This Row],[KAB]]&lt;&gt;"",Tableau1[[#This Row],[KAB]],"")</f>
        <v/>
      </c>
      <c r="G74" s="229"/>
    </row>
    <row r="75" spans="1:7" ht="16.149999999999999" hidden="1" customHeight="1" x14ac:dyDescent="0.25">
      <c r="A75" s="96" t="s">
        <v>90</v>
      </c>
      <c r="B75" s="95">
        <f>IF(Tableau1[[#This Row],[NBR]]&lt;&gt;"",Tableau1[[#This Row],[NBR]],"")</f>
        <v>1</v>
      </c>
      <c r="C75" s="95" t="str">
        <f>IF(Tableau1[[#This Row],[GJU]]&lt;&gt;"",Tableau1[[#This Row],[GJU]],"")</f>
        <v/>
      </c>
      <c r="D75" s="22" t="str">
        <f>IF(Tableau1[[#This Row],[WMA]]&lt;&gt;"",Tableau1[[#This Row],[WMA]],"")</f>
        <v/>
      </c>
      <c r="E75" s="96" t="str">
        <f>IF(Tableau1[[#This Row],[ACD]]&lt;&gt;"",Tableau1[[#This Row],[ACD]],"")</f>
        <v/>
      </c>
      <c r="F75" s="96" t="str">
        <f>IF(Tableau1[[#This Row],[KAB]]&lt;&gt;"",Tableau1[[#This Row],[KAB]],"")</f>
        <v/>
      </c>
      <c r="G75" s="229"/>
    </row>
    <row r="76" spans="1:7" ht="16.149999999999999" customHeight="1" x14ac:dyDescent="0.25">
      <c r="A76" s="96" t="s">
        <v>156</v>
      </c>
      <c r="B76" s="95" t="str">
        <f>IF(Tableau1[[#This Row],[NBR]]&lt;&gt;"",Tableau1[[#This Row],[NBR]],"")</f>
        <v/>
      </c>
      <c r="C76" s="95">
        <f>IF(Tableau1[[#This Row],[GJU]]&lt;&gt;"",Tableau1[[#This Row],[GJU]],"")</f>
        <v>1</v>
      </c>
      <c r="D76" s="22" t="str">
        <f>IF(Tableau1[[#This Row],[WMA]]&lt;&gt;"",Tableau1[[#This Row],[WMA]],"")</f>
        <v/>
      </c>
      <c r="E76" s="96" t="str">
        <f>IF(Tableau1[[#This Row],[ACD]]&lt;&gt;"",Tableau1[[#This Row],[ACD]],"")</f>
        <v/>
      </c>
      <c r="F76" s="96" t="str">
        <f>IF(Tableau1[[#This Row],[KAB]]&lt;&gt;"",Tableau1[[#This Row],[KAB]],"")</f>
        <v/>
      </c>
      <c r="G76" s="235"/>
    </row>
    <row r="77" spans="1:7" x14ac:dyDescent="0.25">
      <c r="A77" s="96" t="s">
        <v>69</v>
      </c>
      <c r="B77" s="95" t="str">
        <f>IF(Tableau1[[#This Row],[NBR]]&lt;&gt;"",Tableau1[[#This Row],[NBR]],"")</f>
        <v/>
      </c>
      <c r="C77" s="95">
        <f>IF(Tableau1[[#This Row],[GJU]]&lt;&gt;"",Tableau1[[#This Row],[GJU]],"")</f>
        <v>1</v>
      </c>
      <c r="D77" s="22" t="str">
        <f>IF(Tableau1[[#This Row],[WMA]]&lt;&gt;"",Tableau1[[#This Row],[WMA]],"")</f>
        <v/>
      </c>
      <c r="E77" s="96" t="str">
        <f>IF(Tableau1[[#This Row],[ACD]]&lt;&gt;"",Tableau1[[#This Row],[ACD]],"")</f>
        <v/>
      </c>
      <c r="F77" s="96" t="str">
        <f>IF(Tableau1[[#This Row],[KAB]]&lt;&gt;"",Tableau1[[#This Row],[KAB]],"")</f>
        <v/>
      </c>
      <c r="G77" s="229"/>
    </row>
    <row r="78" spans="1:7" x14ac:dyDescent="0.25">
      <c r="A78" s="96" t="s">
        <v>43</v>
      </c>
      <c r="B78" s="95" t="str">
        <f>IF(Tableau1[[#This Row],[NBR]]&lt;&gt;"",Tableau1[[#This Row],[NBR]],"")</f>
        <v/>
      </c>
      <c r="C78" s="95">
        <f>IF(Tableau1[[#This Row],[GJU]]&lt;&gt;"",Tableau1[[#This Row],[GJU]],"")</f>
        <v>1</v>
      </c>
      <c r="D78" s="22" t="str">
        <f>IF(Tableau1[[#This Row],[WMA]]&lt;&gt;"",Tableau1[[#This Row],[WMA]],"")</f>
        <v/>
      </c>
      <c r="E78" s="96" t="str">
        <f>IF(Tableau1[[#This Row],[ACD]]&lt;&gt;"",Tableau1[[#This Row],[ACD]],"")</f>
        <v/>
      </c>
      <c r="F78" s="96" t="str">
        <f>IF(Tableau1[[#This Row],[KAB]]&lt;&gt;"",Tableau1[[#This Row],[KAB]],"")</f>
        <v/>
      </c>
      <c r="G78" s="230"/>
    </row>
    <row r="79" spans="1:7" ht="15" x14ac:dyDescent="0.25">
      <c r="A79" s="96" t="s">
        <v>151</v>
      </c>
      <c r="B79" s="95" t="str">
        <f>IF(Tableau1[[#This Row],[NBR]]&lt;&gt;"",Tableau1[[#This Row],[NBR]],"")</f>
        <v/>
      </c>
      <c r="C79" s="95">
        <f>IF(Tableau1[[#This Row],[GJU]]&lt;&gt;"",Tableau1[[#This Row],[GJU]],"")</f>
        <v>1</v>
      </c>
      <c r="D79" s="22" t="str">
        <f>IF(Tableau1[[#This Row],[WMA]]&lt;&gt;"",Tableau1[[#This Row],[WMA]],"")</f>
        <v/>
      </c>
      <c r="E79" s="96" t="str">
        <f>IF(Tableau1[[#This Row],[ACD]]&lt;&gt;"",Tableau1[[#This Row],[ACD]],"")</f>
        <v/>
      </c>
      <c r="F79" s="96" t="str">
        <f>IF(Tableau1[[#This Row],[KAB]]&lt;&gt;"",Tableau1[[#This Row],[KAB]],"")</f>
        <v/>
      </c>
      <c r="G79" s="235"/>
    </row>
    <row r="80" spans="1:7" ht="17.649999999999999" customHeight="1" x14ac:dyDescent="0.25">
      <c r="A80" s="96" t="s">
        <v>22</v>
      </c>
      <c r="B80" s="95" t="str">
        <f>IF(Tableau1[[#This Row],[NBR]]&lt;&gt;"",Tableau1[[#This Row],[NBR]],"")</f>
        <v/>
      </c>
      <c r="C80" s="95">
        <f>IF(Tableau1[[#This Row],[GJU]]&lt;&gt;"",Tableau1[[#This Row],[GJU]],"")</f>
        <v>1</v>
      </c>
      <c r="D80" s="22" t="str">
        <f>IF(Tableau1[[#This Row],[WMA]]&lt;&gt;"",Tableau1[[#This Row],[WMA]],"")</f>
        <v/>
      </c>
      <c r="E80" s="96" t="str">
        <f>IF(Tableau1[[#This Row],[ACD]]&lt;&gt;"",Tableau1[[#This Row],[ACD]],"")</f>
        <v/>
      </c>
      <c r="F80" s="96" t="str">
        <f>IF(Tableau1[[#This Row],[KAB]]&lt;&gt;"",Tableau1[[#This Row],[KAB]],"")</f>
        <v/>
      </c>
      <c r="G80" s="229"/>
    </row>
    <row r="81" spans="1:7" ht="15" x14ac:dyDescent="0.25">
      <c r="A81" s="189" t="s">
        <v>229</v>
      </c>
      <c r="B81" s="95" t="str">
        <f>IF(Tableau1[[#This Row],[NBR]]&lt;&gt;"",Tableau1[[#This Row],[NBR]],"")</f>
        <v/>
      </c>
      <c r="C81" s="95" t="str">
        <f>IF(Tableau1[[#This Row],[GJU]]&lt;&gt;"",Tableau1[[#This Row],[GJU]],"")</f>
        <v/>
      </c>
      <c r="D81" s="22" t="str">
        <f>IF(Tableau1[[#This Row],[WMA]]&lt;&gt;"",Tableau1[[#This Row],[WMA]],"")</f>
        <v/>
      </c>
      <c r="E81" s="96">
        <f>IF(Tableau1[[#This Row],[ACD]]&lt;&gt;"",Tableau1[[#This Row],[ACD]],"")</f>
        <v>1</v>
      </c>
      <c r="F81" s="96" t="str">
        <f>IF(Tableau1[[#This Row],[KAB]]&lt;&gt;"",Tableau1[[#This Row],[KAB]],"")</f>
        <v/>
      </c>
      <c r="G81" s="276"/>
    </row>
    <row r="82" spans="1:7" x14ac:dyDescent="0.25">
      <c r="A82" s="96" t="s">
        <v>98</v>
      </c>
      <c r="B82" s="95" t="str">
        <f>IF(Tableau1[[#This Row],[NBR]]&lt;&gt;"",Tableau1[[#This Row],[NBR]],"")</f>
        <v/>
      </c>
      <c r="C82" s="95">
        <f>IF(Tableau1[[#This Row],[GJU]]&lt;&gt;"",Tableau1[[#This Row],[GJU]],"")</f>
        <v>1</v>
      </c>
      <c r="D82" s="22" t="str">
        <f>IF(Tableau1[[#This Row],[WMA]]&lt;&gt;"",Tableau1[[#This Row],[WMA]],"")</f>
        <v/>
      </c>
      <c r="E82" s="96" t="str">
        <f>IF(Tableau1[[#This Row],[ACD]]&lt;&gt;"",Tableau1[[#This Row],[ACD]],"")</f>
        <v/>
      </c>
      <c r="F82" s="96" t="str">
        <f>IF(Tableau1[[#This Row],[KAB]]&lt;&gt;"",Tableau1[[#This Row],[KAB]],"")</f>
        <v/>
      </c>
      <c r="G82" s="229"/>
    </row>
    <row r="83" spans="1:7" x14ac:dyDescent="0.25">
      <c r="A83" s="96" t="s">
        <v>25</v>
      </c>
      <c r="B83" s="95" t="str">
        <f>IF(Tableau1[[#This Row],[NBR]]&lt;&gt;"",Tableau1[[#This Row],[NBR]],"")</f>
        <v/>
      </c>
      <c r="C83" s="95" t="str">
        <f>IF(Tableau1[[#This Row],[GJU]]&lt;&gt;"",Tableau1[[#This Row],[GJU]],"")</f>
        <v/>
      </c>
      <c r="D83" s="22" t="str">
        <f>IF(Tableau1[[#This Row],[WMA]]&lt;&gt;"",Tableau1[[#This Row],[WMA]],"")</f>
        <v/>
      </c>
      <c r="E83" s="96" t="str">
        <f>IF(Tableau1[[#This Row],[ACD]]&lt;&gt;"",Tableau1[[#This Row],[ACD]],"")</f>
        <v/>
      </c>
      <c r="F83" s="96">
        <f>IF(Tableau1[[#This Row],[KAB]]&lt;&gt;"",Tableau1[[#This Row],[KAB]],"")</f>
        <v>1</v>
      </c>
      <c r="G83" s="229"/>
    </row>
    <row r="84" spans="1:7" hidden="1" x14ac:dyDescent="0.25">
      <c r="A84" s="96" t="s">
        <v>102</v>
      </c>
      <c r="B84" s="95" t="str">
        <f>IF(Tableau1[[#This Row],[NBR]]&lt;&gt;"",Tableau1[[#This Row],[NBR]],"")</f>
        <v/>
      </c>
      <c r="C84" s="95" t="str">
        <f>IF(Tableau1[[#This Row],[GJU]]&lt;&gt;"",Tableau1[[#This Row],[GJU]],"")</f>
        <v/>
      </c>
      <c r="D84" s="22">
        <f>IF(Tableau1[[#This Row],[WMA]]&lt;&gt;"",Tableau1[[#This Row],[WMA]],"")</f>
        <v>1</v>
      </c>
      <c r="E84" s="96" t="str">
        <f>IF(Tableau1[[#This Row],[ACD]]&lt;&gt;"",Tableau1[[#This Row],[ACD]],"")</f>
        <v/>
      </c>
      <c r="F84" s="96" t="str">
        <f>IF(Tableau1[[#This Row],[KAB]]&lt;&gt;"",Tableau1[[#This Row],[KAB]],"")</f>
        <v/>
      </c>
      <c r="G84" s="229"/>
    </row>
    <row r="85" spans="1:7" x14ac:dyDescent="0.25">
      <c r="A85" s="96" t="s">
        <v>105</v>
      </c>
      <c r="B85" s="95">
        <f>IF(Tableau1[[#This Row],[NBR]]&lt;&gt;"",Tableau1[[#This Row],[NBR]],"")</f>
        <v>1</v>
      </c>
      <c r="C85" s="95" t="str">
        <f>IF(Tableau1[[#This Row],[GJU]]&lt;&gt;"",Tableau1[[#This Row],[GJU]],"")</f>
        <v/>
      </c>
      <c r="D85" s="22" t="str">
        <f>IF(Tableau1[[#This Row],[WMA]]&lt;&gt;"",Tableau1[[#This Row],[WMA]],"")</f>
        <v/>
      </c>
      <c r="E85" s="96" t="str">
        <f>IF(Tableau1[[#This Row],[ACD]]&lt;&gt;"",Tableau1[[#This Row],[ACD]],"")</f>
        <v/>
      </c>
      <c r="F85" s="96" t="str">
        <f>IF(Tableau1[[#This Row],[KAB]]&lt;&gt;"",Tableau1[[#This Row],[KAB]],"")</f>
        <v/>
      </c>
      <c r="G85" s="230"/>
    </row>
    <row r="86" spans="1:7" ht="15" x14ac:dyDescent="0.25">
      <c r="A86" s="96" t="s">
        <v>150</v>
      </c>
      <c r="B86" s="95" t="str">
        <f>IF(Tableau1[[#This Row],[NBR]]&lt;&gt;"",Tableau1[[#This Row],[NBR]],"")</f>
        <v/>
      </c>
      <c r="C86" s="95">
        <f>IF(Tableau1[[#This Row],[GJU]]&lt;&gt;"",Tableau1[[#This Row],[GJU]],"")</f>
        <v>1</v>
      </c>
      <c r="D86" s="22" t="str">
        <f>IF(Tableau1[[#This Row],[WMA]]&lt;&gt;"",Tableau1[[#This Row],[WMA]],"")</f>
        <v/>
      </c>
      <c r="E86" s="96" t="str">
        <f>IF(Tableau1[[#This Row],[ACD]]&lt;&gt;"",Tableau1[[#This Row],[ACD]],"")</f>
        <v/>
      </c>
      <c r="F86" s="96" t="str">
        <f>IF(Tableau1[[#This Row],[KAB]]&lt;&gt;"",Tableau1[[#This Row],[KAB]],"")</f>
        <v/>
      </c>
      <c r="G86" s="231"/>
    </row>
    <row r="87" spans="1:7" hidden="1" x14ac:dyDescent="0.25">
      <c r="A87" s="96" t="s">
        <v>70</v>
      </c>
      <c r="B87" s="95" t="str">
        <f>IF(Tableau1[[#This Row],[NBR]]&lt;&gt;"",Tableau1[[#This Row],[NBR]],"")</f>
        <v/>
      </c>
      <c r="C87" s="95" t="str">
        <f>IF(Tableau1[[#This Row],[GJU]]&lt;&gt;"",Tableau1[[#This Row],[GJU]],"")</f>
        <v/>
      </c>
      <c r="D87" s="22">
        <f>IF(Tableau1[[#This Row],[WMA]]&lt;&gt;"",Tableau1[[#This Row],[WMA]],"")</f>
        <v>1</v>
      </c>
      <c r="E87" s="96" t="str">
        <f>IF(Tableau1[[#This Row],[ACD]]&lt;&gt;"",Tableau1[[#This Row],[ACD]],"")</f>
        <v/>
      </c>
      <c r="F87" s="96" t="str">
        <f>IF(Tableau1[[#This Row],[KAB]]&lt;&gt;"",Tableau1[[#This Row],[KAB]],"")</f>
        <v/>
      </c>
      <c r="G87" s="229"/>
    </row>
    <row r="88" spans="1:7" ht="24.6" hidden="1" customHeight="1" x14ac:dyDescent="0.25">
      <c r="A88" s="96" t="s">
        <v>95</v>
      </c>
      <c r="B88" s="95" t="str">
        <f>IF(Tableau1[[#This Row],[NBR]]&lt;&gt;"",Tableau1[[#This Row],[NBR]],"")</f>
        <v/>
      </c>
      <c r="C88" s="95" t="str">
        <f>IF(Tableau1[[#This Row],[GJU]]&lt;&gt;"",Tableau1[[#This Row],[GJU]],"")</f>
        <v/>
      </c>
      <c r="D88" s="22">
        <f>IF(Tableau1[[#This Row],[WMA]]&lt;&gt;"",Tableau1[[#This Row],[WMA]],"")</f>
        <v>1</v>
      </c>
      <c r="E88" s="96" t="str">
        <f>IF(Tableau1[[#This Row],[ACD]]&lt;&gt;"",Tableau1[[#This Row],[ACD]],"")</f>
        <v/>
      </c>
      <c r="F88" s="96" t="str">
        <f>IF(Tableau1[[#This Row],[KAB]]&lt;&gt;"",Tableau1[[#This Row],[KAB]],"")</f>
        <v/>
      </c>
      <c r="G88" s="229"/>
    </row>
    <row r="89" spans="1:7" x14ac:dyDescent="0.25">
      <c r="A89" s="96" t="s">
        <v>97</v>
      </c>
      <c r="B89" s="95" t="str">
        <f>IF(Tableau1[[#This Row],[NBR]]&lt;&gt;"",Tableau1[[#This Row],[NBR]],"")</f>
        <v/>
      </c>
      <c r="C89" s="95">
        <f>IF(Tableau1[[#This Row],[GJU]]&lt;&gt;"",Tableau1[[#This Row],[GJU]],"")</f>
        <v>1</v>
      </c>
      <c r="D89" s="22" t="str">
        <f>IF(Tableau1[[#This Row],[WMA]]&lt;&gt;"",Tableau1[[#This Row],[WMA]],"")</f>
        <v/>
      </c>
      <c r="E89" s="96" t="str">
        <f>IF(Tableau1[[#This Row],[ACD]]&lt;&gt;"",Tableau1[[#This Row],[ACD]],"")</f>
        <v/>
      </c>
      <c r="F89" s="96" t="str">
        <f>IF(Tableau1[[#This Row],[KAB]]&lt;&gt;"",Tableau1[[#This Row],[KAB]],"")</f>
        <v/>
      </c>
      <c r="G89" s="230"/>
    </row>
    <row r="90" spans="1:7" x14ac:dyDescent="0.25">
      <c r="A90" s="96" t="s">
        <v>21</v>
      </c>
      <c r="B90" s="95" t="str">
        <f>IF(Tableau1[[#This Row],[NBR]]&lt;&gt;"",Tableau1[[#This Row],[NBR]],"")</f>
        <v/>
      </c>
      <c r="C90" s="95" t="str">
        <f>IF(Tableau1[[#This Row],[GJU]]&lt;&gt;"",Tableau1[[#This Row],[GJU]],"")</f>
        <v/>
      </c>
      <c r="D90" s="22">
        <f>IF(Tableau1[[#This Row],[WMA]]&lt;&gt;"",Tableau1[[#This Row],[WMA]],"")</f>
        <v>1</v>
      </c>
      <c r="E90" s="96" t="str">
        <f>IF(Tableau1[[#This Row],[ACD]]&lt;&gt;"",Tableau1[[#This Row],[ACD]],"")</f>
        <v/>
      </c>
      <c r="F90" s="96" t="str">
        <f>IF(Tableau1[[#This Row],[KAB]]&lt;&gt;"",Tableau1[[#This Row],[KAB]],"")</f>
        <v/>
      </c>
      <c r="G90" s="229"/>
    </row>
    <row r="91" spans="1:7" hidden="1" x14ac:dyDescent="0.25">
      <c r="A91" s="96" t="s">
        <v>50</v>
      </c>
      <c r="B91" s="95">
        <f>IF(Tableau1[[#This Row],[NBR]]&lt;&gt;"",Tableau1[[#This Row],[NBR]],"")</f>
        <v>1</v>
      </c>
      <c r="C91" s="95" t="str">
        <f>IF(Tableau1[[#This Row],[GJU]]&lt;&gt;"",Tableau1[[#This Row],[GJU]],"")</f>
        <v/>
      </c>
      <c r="D91" s="22" t="str">
        <f>IF(Tableau1[[#This Row],[WMA]]&lt;&gt;"",Tableau1[[#This Row],[WMA]],"")</f>
        <v/>
      </c>
      <c r="E91" s="96" t="str">
        <f>IF(Tableau1[[#This Row],[ACD]]&lt;&gt;"",Tableau1[[#This Row],[ACD]],"")</f>
        <v/>
      </c>
      <c r="F91" s="96" t="str">
        <f>IF(Tableau1[[#This Row],[KAB]]&lt;&gt;"",Tableau1[[#This Row],[KAB]],"")</f>
        <v/>
      </c>
      <c r="G91" s="230"/>
    </row>
    <row r="92" spans="1:7" x14ac:dyDescent="0.25">
      <c r="A92" s="96" t="s">
        <v>230</v>
      </c>
      <c r="B92" s="95" t="str">
        <f>IF(Tableau1[[#This Row],[NBR]]&lt;&gt;"",Tableau1[[#This Row],[NBR]],"")</f>
        <v/>
      </c>
      <c r="C92" s="95">
        <f>IF(Tableau1[[#This Row],[GJU]]&lt;&gt;"",Tableau1[[#This Row],[GJU]],"")</f>
        <v>1</v>
      </c>
      <c r="D92" s="22" t="str">
        <f>IF(Tableau1[[#This Row],[WMA]]&lt;&gt;"",Tableau1[[#This Row],[WMA]],"")</f>
        <v/>
      </c>
      <c r="E92" s="96" t="str">
        <f>IF(Tableau1[[#This Row],[ACD]]&lt;&gt;"",Tableau1[[#This Row],[ACD]],"")</f>
        <v/>
      </c>
      <c r="F92" s="96" t="str">
        <f>IF(Tableau1[[#This Row],[KAB]]&lt;&gt;"",Tableau1[[#This Row],[KAB]],"")</f>
        <v/>
      </c>
      <c r="G92" s="236"/>
    </row>
    <row r="93" spans="1:7" x14ac:dyDescent="0.25">
      <c r="A93" s="189" t="s">
        <v>252</v>
      </c>
      <c r="B93" s="95" t="str">
        <f>IF(Tableau1[[#This Row],[NBR]]&lt;&gt;"",Tableau1[[#This Row],[NBR]],"")</f>
        <v/>
      </c>
      <c r="C93" s="95" t="str">
        <f>IF(Tableau1[[#This Row],[GJU]]&lt;&gt;"",Tableau1[[#This Row],[GJU]],"")</f>
        <v/>
      </c>
      <c r="D93" s="22" t="str">
        <f>IF(Tableau1[[#This Row],[WMA]]&lt;&gt;"",Tableau1[[#This Row],[WMA]],"")</f>
        <v/>
      </c>
      <c r="E93" s="96" t="str">
        <f>IF(Tableau1[[#This Row],[ACD]]&lt;&gt;"",Tableau1[[#This Row],[ACD]],"")</f>
        <v/>
      </c>
      <c r="F93" s="96">
        <f>IF(Tableau1[[#This Row],[KAB]]&lt;&gt;"",Tableau1[[#This Row],[KAB]],"")</f>
        <v>1</v>
      </c>
      <c r="G93" s="236"/>
    </row>
    <row r="94" spans="1:7" x14ac:dyDescent="0.25">
      <c r="A94" s="96" t="s">
        <v>63</v>
      </c>
      <c r="B94" s="95" t="str">
        <f>IF(Tableau1[[#This Row],[NBR]]&lt;&gt;"",Tableau1[[#This Row],[NBR]],"")</f>
        <v/>
      </c>
      <c r="C94" s="95" t="str">
        <f>IF(Tableau1[[#This Row],[GJU]]&lt;&gt;"",Tableau1[[#This Row],[GJU]],"")</f>
        <v/>
      </c>
      <c r="D94" s="22">
        <f>IF(Tableau1[[#This Row],[WMA]]&lt;&gt;"",Tableau1[[#This Row],[WMA]],"")</f>
        <v>1</v>
      </c>
      <c r="E94" s="96" t="str">
        <f>IF(Tableau1[[#This Row],[ACD]]&lt;&gt;"",Tableau1[[#This Row],[ACD]],"")</f>
        <v/>
      </c>
      <c r="F94" s="96" t="str">
        <f>IF(Tableau1[[#This Row],[KAB]]&lt;&gt;"",Tableau1[[#This Row],[KAB]],"")</f>
        <v/>
      </c>
      <c r="G94" s="229"/>
    </row>
    <row r="95" spans="1:7" x14ac:dyDescent="0.25">
      <c r="A95" s="96" t="s">
        <v>52</v>
      </c>
      <c r="B95" s="95" t="str">
        <f>IF(Tableau1[[#This Row],[NBR]]&lt;&gt;"",Tableau1[[#This Row],[NBR]],"")</f>
        <v/>
      </c>
      <c r="C95" s="95">
        <f>IF(Tableau1[[#This Row],[GJU]]&lt;&gt;"",Tableau1[[#This Row],[GJU]],"")</f>
        <v>1</v>
      </c>
      <c r="D95" s="22" t="str">
        <f>IF(Tableau1[[#This Row],[WMA]]&lt;&gt;"",Tableau1[[#This Row],[WMA]],"")</f>
        <v/>
      </c>
      <c r="E95" s="96" t="str">
        <f>IF(Tableau1[[#This Row],[ACD]]&lt;&gt;"",Tableau1[[#This Row],[ACD]],"")</f>
        <v/>
      </c>
      <c r="F95" s="96" t="str">
        <f>IF(Tableau1[[#This Row],[KAB]]&lt;&gt;"",Tableau1[[#This Row],[KAB]],"")</f>
        <v/>
      </c>
      <c r="G95" s="229"/>
    </row>
    <row r="96" spans="1:7" ht="15" x14ac:dyDescent="0.25">
      <c r="A96" s="96" t="s">
        <v>165</v>
      </c>
      <c r="B96" s="95" t="str">
        <f>IF(Tableau1[[#This Row],[NBR]]&lt;&gt;"",Tableau1[[#This Row],[NBR]],"")</f>
        <v/>
      </c>
      <c r="C96" s="95" t="str">
        <f>IF(Tableau1[[#This Row],[GJU]]&lt;&gt;"",Tableau1[[#This Row],[GJU]],"")</f>
        <v/>
      </c>
      <c r="D96" s="22" t="str">
        <f>IF(Tableau1[[#This Row],[WMA]]&lt;&gt;"",Tableau1[[#This Row],[WMA]],"")</f>
        <v/>
      </c>
      <c r="E96" s="96" t="str">
        <f>IF(Tableau1[[#This Row],[ACD]]&lt;&gt;"",Tableau1[[#This Row],[ACD]],"")</f>
        <v/>
      </c>
      <c r="F96" s="96">
        <f>IF(Tableau1[[#This Row],[KAB]]&lt;&gt;"",Tableau1[[#This Row],[KAB]],"")</f>
        <v>1</v>
      </c>
      <c r="G96" s="235"/>
    </row>
    <row r="97" spans="1:7" x14ac:dyDescent="0.25">
      <c r="A97" s="96" t="s">
        <v>23</v>
      </c>
      <c r="B97" s="95" t="str">
        <f>IF(Tableau1[[#This Row],[NBR]]&lt;&gt;"",Tableau1[[#This Row],[NBR]],"")</f>
        <v/>
      </c>
      <c r="C97" s="95">
        <f>IF(Tableau1[[#This Row],[GJU]]&lt;&gt;"",Tableau1[[#This Row],[GJU]],"")</f>
        <v>1</v>
      </c>
      <c r="D97" s="22" t="str">
        <f>IF(Tableau1[[#This Row],[WMA]]&lt;&gt;"",Tableau1[[#This Row],[WMA]],"")</f>
        <v/>
      </c>
      <c r="E97" s="96" t="str">
        <f>IF(Tableau1[[#This Row],[ACD]]&lt;&gt;"",Tableau1[[#This Row],[ACD]],"")</f>
        <v/>
      </c>
      <c r="F97" s="96" t="str">
        <f>IF(Tableau1[[#This Row],[KAB]]&lt;&gt;"",Tableau1[[#This Row],[KAB]],"")</f>
        <v/>
      </c>
      <c r="G97" s="229"/>
    </row>
    <row r="98" spans="1:7" ht="17.25" customHeight="1" x14ac:dyDescent="0.25">
      <c r="A98" s="96" t="s">
        <v>92</v>
      </c>
      <c r="B98" s="95" t="str">
        <f>IF(Tableau1[[#This Row],[NBR]]&lt;&gt;"",Tableau1[[#This Row],[NBR]],"")</f>
        <v/>
      </c>
      <c r="C98" s="95" t="str">
        <f>IF(Tableau1[[#This Row],[GJU]]&lt;&gt;"",Tableau1[[#This Row],[GJU]],"")</f>
        <v/>
      </c>
      <c r="D98" s="22" t="str">
        <f>IF(Tableau1[[#This Row],[WMA]]&lt;&gt;"",Tableau1[[#This Row],[WMA]],"")</f>
        <v/>
      </c>
      <c r="E98" s="96" t="str">
        <f>IF(Tableau1[[#This Row],[ACD]]&lt;&gt;"",Tableau1[[#This Row],[ACD]],"")</f>
        <v/>
      </c>
      <c r="F98" s="96">
        <f>IF(Tableau1[[#This Row],[KAB]]&lt;&gt;"",Tableau1[[#This Row],[KAB]],"")</f>
        <v>1</v>
      </c>
      <c r="G98" s="229"/>
    </row>
    <row r="99" spans="1:7" ht="19.149999999999999" customHeight="1" x14ac:dyDescent="0.25">
      <c r="A99" s="96" t="s">
        <v>41</v>
      </c>
      <c r="B99" s="95" t="str">
        <f>IF(Tableau1[[#This Row],[NBR]]&lt;&gt;"",Tableau1[[#This Row],[NBR]],"")</f>
        <v/>
      </c>
      <c r="C99" s="95">
        <f>IF(Tableau1[[#This Row],[GJU]]&lt;&gt;"",Tableau1[[#This Row],[GJU]],"")</f>
        <v>1</v>
      </c>
      <c r="D99" s="22" t="str">
        <f>IF(Tableau1[[#This Row],[WMA]]&lt;&gt;"",Tableau1[[#This Row],[WMA]],"")</f>
        <v/>
      </c>
      <c r="E99" s="96" t="str">
        <f>IF(Tableau1[[#This Row],[ACD]]&lt;&gt;"",Tableau1[[#This Row],[ACD]],"")</f>
        <v/>
      </c>
      <c r="F99" s="96" t="str">
        <f>IF(Tableau1[[#This Row],[KAB]]&lt;&gt;"",Tableau1[[#This Row],[KAB]],"")</f>
        <v/>
      </c>
      <c r="G99" s="229"/>
    </row>
    <row r="100" spans="1:7" ht="19.149999999999999" customHeight="1" x14ac:dyDescent="0.25">
      <c r="A100" s="189" t="s">
        <v>233</v>
      </c>
      <c r="B100" s="95" t="str">
        <f>IF(Tableau1[[#This Row],[NBR]]&lt;&gt;"",Tableau1[[#This Row],[NBR]],"")</f>
        <v/>
      </c>
      <c r="C100" s="95">
        <f>IF(Tableau1[[#This Row],[GJU]]&lt;&gt;"",Tableau1[[#This Row],[GJU]],"")</f>
        <v>1</v>
      </c>
      <c r="D100" s="22" t="str">
        <f>IF(Tableau1[[#This Row],[WMA]]&lt;&gt;"",Tableau1[[#This Row],[WMA]],"")</f>
        <v/>
      </c>
      <c r="E100" s="96" t="str">
        <f>IF(Tableau1[[#This Row],[ACD]]&lt;&gt;"",Tableau1[[#This Row],[ACD]],"")</f>
        <v/>
      </c>
      <c r="F100" s="96" t="str">
        <f>IF(Tableau1[[#This Row],[KAB]]&lt;&gt;"",Tableau1[[#This Row],[KAB]],"")</f>
        <v/>
      </c>
      <c r="G100" s="276"/>
    </row>
    <row r="101" spans="1:7" ht="19.149999999999999" customHeight="1" x14ac:dyDescent="0.25">
      <c r="A101" s="96" t="s">
        <v>35</v>
      </c>
      <c r="B101" s="95" t="str">
        <f>IF(Tableau1[[#This Row],[NBR]]&lt;&gt;"",Tableau1[[#This Row],[NBR]],"")</f>
        <v/>
      </c>
      <c r="C101" s="95" t="str">
        <f>IF(Tableau1[[#This Row],[GJU]]&lt;&gt;"",Tableau1[[#This Row],[GJU]],"")</f>
        <v/>
      </c>
      <c r="D101" s="22" t="str">
        <f>IF(Tableau1[[#This Row],[WMA]]&lt;&gt;"",Tableau1[[#This Row],[WMA]],"")</f>
        <v/>
      </c>
      <c r="E101" s="96" t="str">
        <f>IF(Tableau1[[#This Row],[ACD]]&lt;&gt;"",Tableau1[[#This Row],[ACD]],"")</f>
        <v/>
      </c>
      <c r="F101" s="96">
        <f>IF(Tableau1[[#This Row],[KAB]]&lt;&gt;"",Tableau1[[#This Row],[KAB]],"")</f>
        <v>1</v>
      </c>
      <c r="G101" s="229"/>
    </row>
    <row r="102" spans="1:7" ht="19.149999999999999" customHeight="1" x14ac:dyDescent="0.25">
      <c r="A102" s="96" t="s">
        <v>152</v>
      </c>
      <c r="B102" s="95" t="str">
        <f>IF(Tableau1[[#This Row],[NBR]]&lt;&gt;"",Tableau1[[#This Row],[NBR]],"")</f>
        <v/>
      </c>
      <c r="C102" s="95">
        <f>IF(Tableau1[[#This Row],[GJU]]&lt;&gt;"",Tableau1[[#This Row],[GJU]],"")</f>
        <v>1</v>
      </c>
      <c r="D102" s="22" t="str">
        <f>IF(Tableau1[[#This Row],[WMA]]&lt;&gt;"",Tableau1[[#This Row],[WMA]],"")</f>
        <v/>
      </c>
      <c r="E102" s="96" t="str">
        <f>IF(Tableau1[[#This Row],[ACD]]&lt;&gt;"",Tableau1[[#This Row],[ACD]],"")</f>
        <v/>
      </c>
      <c r="F102" s="96" t="str">
        <f>IF(Tableau1[[#This Row],[KAB]]&lt;&gt;"",Tableau1[[#This Row],[KAB]],"")</f>
        <v/>
      </c>
      <c r="G102" s="235"/>
    </row>
    <row r="103" spans="1:7" ht="19.149999999999999" customHeight="1" x14ac:dyDescent="0.25">
      <c r="A103" s="96" t="s">
        <v>54</v>
      </c>
      <c r="B103" s="95" t="str">
        <f>IF(Tableau1[[#This Row],[NBR]]&lt;&gt;"",Tableau1[[#This Row],[NBR]],"")</f>
        <v/>
      </c>
      <c r="C103" s="95" t="str">
        <f>IF(Tableau1[[#This Row],[GJU]]&lt;&gt;"",Tableau1[[#This Row],[GJU]],"")</f>
        <v/>
      </c>
      <c r="D103" s="22">
        <f>IF(Tableau1[[#This Row],[WMA]]&lt;&gt;"",Tableau1[[#This Row],[WMA]],"")</f>
        <v>1</v>
      </c>
      <c r="E103" s="96" t="str">
        <f>IF(Tableau1[[#This Row],[ACD]]&lt;&gt;"",Tableau1[[#This Row],[ACD]],"")</f>
        <v/>
      </c>
      <c r="F103" s="96" t="str">
        <f>IF(Tableau1[[#This Row],[KAB]]&lt;&gt;"",Tableau1[[#This Row],[KAB]],"")</f>
        <v/>
      </c>
      <c r="G103" s="235"/>
    </row>
    <row r="104" spans="1:7" ht="19.149999999999999" customHeight="1" x14ac:dyDescent="0.25">
      <c r="A104" s="189" t="s">
        <v>231</v>
      </c>
      <c r="B104" s="95" t="str">
        <f>IF(Tableau1[[#This Row],[NBR]]&lt;&gt;"",Tableau1[[#This Row],[NBR]],"")</f>
        <v/>
      </c>
      <c r="C104" s="95">
        <f>IF(Tableau1[[#This Row],[GJU]]&lt;&gt;"",Tableau1[[#This Row],[GJU]],"")</f>
        <v>1</v>
      </c>
      <c r="D104" s="22" t="str">
        <f>IF(Tableau1[[#This Row],[WMA]]&lt;&gt;"",Tableau1[[#This Row],[WMA]],"")</f>
        <v/>
      </c>
      <c r="E104" s="96" t="str">
        <f>IF(Tableau1[[#This Row],[ACD]]&lt;&gt;"",Tableau1[[#This Row],[ACD]],"")</f>
        <v/>
      </c>
      <c r="F104" s="96" t="str">
        <f>IF(Tableau1[[#This Row],[KAB]]&lt;&gt;"",Tableau1[[#This Row],[KAB]],"")</f>
        <v/>
      </c>
      <c r="G104" s="276"/>
    </row>
    <row r="105" spans="1:7" ht="24.4" customHeight="1" x14ac:dyDescent="0.25">
      <c r="A105" s="96" t="s">
        <v>91</v>
      </c>
      <c r="B105" s="95" t="str">
        <f>IF(Tableau1[[#This Row],[NBR]]&lt;&gt;"",Tableau1[[#This Row],[NBR]],"")</f>
        <v/>
      </c>
      <c r="C105" s="95" t="str">
        <f>IF(Tableau1[[#This Row],[GJU]]&lt;&gt;"",Tableau1[[#This Row],[GJU]],"")</f>
        <v/>
      </c>
      <c r="D105" s="22">
        <f>IF(Tableau1[[#This Row],[WMA]]&lt;&gt;"",Tableau1[[#This Row],[WMA]],"")</f>
        <v>1</v>
      </c>
      <c r="E105" s="96" t="str">
        <f>IF(Tableau1[[#This Row],[ACD]]&lt;&gt;"",Tableau1[[#This Row],[ACD]],"")</f>
        <v/>
      </c>
      <c r="F105" s="96" t="str">
        <f>IF(Tableau1[[#This Row],[KAB]]&lt;&gt;"",Tableau1[[#This Row],[KAB]],"")</f>
        <v/>
      </c>
      <c r="G105" s="229"/>
    </row>
    <row r="106" spans="1:7" ht="23.65" customHeight="1" x14ac:dyDescent="0.25">
      <c r="A106" s="96" t="s">
        <v>85</v>
      </c>
      <c r="B106" s="95" t="str">
        <f>IF(Tableau1[[#This Row],[NBR]]&lt;&gt;"",Tableau1[[#This Row],[NBR]],"")</f>
        <v/>
      </c>
      <c r="C106" s="95" t="str">
        <f>IF(Tableau1[[#This Row],[GJU]]&lt;&gt;"",Tableau1[[#This Row],[GJU]],"")</f>
        <v/>
      </c>
      <c r="D106" s="22">
        <f>IF(Tableau1[[#This Row],[WMA]]&lt;&gt;"",Tableau1[[#This Row],[WMA]],"")</f>
        <v>1</v>
      </c>
      <c r="E106" s="96" t="str">
        <f>IF(Tableau1[[#This Row],[ACD]]&lt;&gt;"",Tableau1[[#This Row],[ACD]],"")</f>
        <v/>
      </c>
      <c r="F106" s="96" t="str">
        <f>IF(Tableau1[[#This Row],[KAB]]&lt;&gt;"",Tableau1[[#This Row],[KAB]],"")</f>
        <v/>
      </c>
      <c r="G106" s="229"/>
    </row>
    <row r="107" spans="1:7" hidden="1" x14ac:dyDescent="0.25">
      <c r="A107" s="96" t="s">
        <v>64</v>
      </c>
      <c r="B107" s="95" t="str">
        <f>IF(Tableau1[[#This Row],[NBR]]&lt;&gt;"",Tableau1[[#This Row],[NBR]],"")</f>
        <v/>
      </c>
      <c r="C107" s="95" t="str">
        <f>IF(Tableau1[[#This Row],[GJU]]&lt;&gt;"",Tableau1[[#This Row],[GJU]],"")</f>
        <v/>
      </c>
      <c r="D107" s="22">
        <f>IF(Tableau1[[#This Row],[WMA]]&lt;&gt;"",Tableau1[[#This Row],[WMA]],"")</f>
        <v>1</v>
      </c>
      <c r="E107" s="96" t="str">
        <f>IF(Tableau1[[#This Row],[ACD]]&lt;&gt;"",Tableau1[[#This Row],[ACD]],"")</f>
        <v/>
      </c>
      <c r="F107" s="96" t="str">
        <f>IF(Tableau1[[#This Row],[KAB]]&lt;&gt;"",Tableau1[[#This Row],[KAB]],"")</f>
        <v/>
      </c>
      <c r="G107" s="229"/>
    </row>
    <row r="108" spans="1:7" x14ac:dyDescent="0.25">
      <c r="A108" s="189" t="s">
        <v>265</v>
      </c>
      <c r="B108" s="95" t="str">
        <f>IF(Tableau1[[#This Row],[NBR]]&lt;&gt;"",Tableau1[[#This Row],[NBR]],"")</f>
        <v/>
      </c>
      <c r="C108" s="95">
        <f>IF(Tableau1[[#This Row],[GJU]]&lt;&gt;"",Tableau1[[#This Row],[GJU]],"")</f>
        <v>1</v>
      </c>
      <c r="D108" s="22" t="str">
        <f>IF(Tableau1[[#This Row],[WMA]]&lt;&gt;"",Tableau1[[#This Row],[WMA]],"")</f>
        <v/>
      </c>
      <c r="E108" s="96" t="str">
        <f>IF(Tableau1[[#This Row],[ACD]]&lt;&gt;"",Tableau1[[#This Row],[ACD]],"")</f>
        <v/>
      </c>
      <c r="F108" s="96" t="str">
        <f>IF(Tableau1[[#This Row],[KAB]]&lt;&gt;"",Tableau1[[#This Row],[KAB]],"")</f>
        <v/>
      </c>
      <c r="G108" s="236"/>
    </row>
    <row r="109" spans="1:7" hidden="1" x14ac:dyDescent="0.25">
      <c r="A109" s="96" t="s">
        <v>88</v>
      </c>
      <c r="B109" s="95">
        <f>IF(Tableau1[[#This Row],[NBR]]&lt;&gt;"",Tableau1[[#This Row],[NBR]],"")</f>
        <v>1</v>
      </c>
      <c r="C109" s="95" t="str">
        <f>IF(Tableau1[[#This Row],[GJU]]&lt;&gt;"",Tableau1[[#This Row],[GJU]],"")</f>
        <v/>
      </c>
      <c r="D109" s="22" t="str">
        <f>IF(Tableau1[[#This Row],[WMA]]&lt;&gt;"",Tableau1[[#This Row],[WMA]],"")</f>
        <v/>
      </c>
      <c r="E109" s="96" t="str">
        <f>IF(Tableau1[[#This Row],[ACD]]&lt;&gt;"",Tableau1[[#This Row],[ACD]],"")</f>
        <v/>
      </c>
      <c r="F109" s="96" t="str">
        <f>IF(Tableau1[[#This Row],[KAB]]&lt;&gt;"",Tableau1[[#This Row],[KAB]],"")</f>
        <v/>
      </c>
      <c r="G109" s="230"/>
    </row>
    <row r="110" spans="1:7" x14ac:dyDescent="0.25">
      <c r="A110" s="96" t="s">
        <v>77</v>
      </c>
      <c r="B110" s="95">
        <f>IF(Tableau1[[#This Row],[NBR]]&lt;&gt;"",Tableau1[[#This Row],[NBR]],"")</f>
        <v>1</v>
      </c>
      <c r="C110" s="95" t="str">
        <f>IF(Tableau1[[#This Row],[GJU]]&lt;&gt;"",Tableau1[[#This Row],[GJU]],"")</f>
        <v/>
      </c>
      <c r="D110" s="22" t="str">
        <f>IF(Tableau1[[#This Row],[WMA]]&lt;&gt;"",Tableau1[[#This Row],[WMA]],"")</f>
        <v/>
      </c>
      <c r="E110" s="96" t="str">
        <f>IF(Tableau1[[#This Row],[ACD]]&lt;&gt;"",Tableau1[[#This Row],[ACD]],"")</f>
        <v/>
      </c>
      <c r="F110" s="96" t="str">
        <f>IF(Tableau1[[#This Row],[KAB]]&lt;&gt;"",Tableau1[[#This Row],[KAB]],"")</f>
        <v/>
      </c>
      <c r="G110" s="236"/>
    </row>
    <row r="111" spans="1:7" ht="19.5" customHeight="1" thickBot="1" x14ac:dyDescent="0.3">
      <c r="A111" s="190" t="s">
        <v>164</v>
      </c>
      <c r="B111" s="191">
        <f>IF(Tableau1[[#This Row],[NBR]]&lt;&gt;"",Tableau1[[#This Row],[NBR]],"")</f>
        <v>1</v>
      </c>
      <c r="C111" s="191" t="str">
        <f>IF(Tableau1[[#This Row],[GJU]]&lt;&gt;"",Tableau1[[#This Row],[GJU]],"")</f>
        <v/>
      </c>
      <c r="D111" s="192" t="str">
        <f>IF(Tableau1[[#This Row],[WMA]]&lt;&gt;"",Tableau1[[#This Row],[WMA]],"")</f>
        <v/>
      </c>
      <c r="E111" s="190" t="str">
        <f>IF(Tableau1[[#This Row],[ACD]]&lt;&gt;"",Tableau1[[#This Row],[ACD]],"")</f>
        <v/>
      </c>
      <c r="F111" s="190" t="str">
        <f>IF(Tableau1[[#This Row],[KAB]]&lt;&gt;"",Tableau1[[#This Row],[KAB]],"")</f>
        <v/>
      </c>
      <c r="G111" s="268"/>
    </row>
    <row r="112" spans="1:7" ht="13.5" thickTop="1" thickBot="1" x14ac:dyDescent="0.3">
      <c r="A112" s="24"/>
      <c r="B112" s="25">
        <f>SUM(B2:B111)</f>
        <v>26</v>
      </c>
      <c r="C112" s="25">
        <f>SUM(C2:C111)</f>
        <v>43</v>
      </c>
      <c r="D112" s="25">
        <f>SUM(D2:D111)</f>
        <v>26</v>
      </c>
      <c r="E112" s="25">
        <f>SUM(E2:E111)</f>
        <v>3</v>
      </c>
      <c r="F112" s="25">
        <f>SUM(F2:F111)</f>
        <v>10</v>
      </c>
      <c r="G112" s="2"/>
    </row>
    <row r="113" ht="12.75" thickTop="1" x14ac:dyDescent="0.25"/>
  </sheetData>
  <sheetProtection algorithmName="SHA-512" hashValue="f/WSqVOpkSJ/XQpE3XwYIsh12lxrIA5cuDY8WwtFuLT0zsbwxkl5rJkICmCALX3tYyr1vkF01EYofYkS+9F4JQ==" saltValue="/xh6xp2TRbBY+PPAb2sA4g==" spinCount="100000" sheet="1" objects="1" scenarios="1"/>
  <protectedRanges>
    <protectedRange algorithmName="SHA-512" hashValue="u2qTtWmckk/2OFWheWxRLSPosmqrpux9dppDTp1BtOm9YIVYUOaY1mkxx6vUZ8nONa++0tLmLl7MuyXh41BLpQ==" saltValue="1b21Z+lA1xQnu8ztUL9o7g==" spinCount="100000" sqref="A1:XFD1048576" name="Plage1" securityDescriptor="O:WDG:WDD:(A;;CC;;;S-1-5-21-2671407683-3578501609-2443888817-7063)"/>
  </protectedRanges>
  <conditionalFormatting sqref="B2:B111">
    <cfRule type="cellIs" dxfId="123" priority="15" operator="equal">
      <formula>1</formula>
    </cfRule>
  </conditionalFormatting>
  <conditionalFormatting sqref="C2:C111">
    <cfRule type="cellIs" dxfId="122" priority="14" operator="equal">
      <formula>1</formula>
    </cfRule>
  </conditionalFormatting>
  <conditionalFormatting sqref="D2:D111">
    <cfRule type="cellIs" dxfId="121" priority="13" operator="equal">
      <formula>1</formula>
    </cfRule>
  </conditionalFormatting>
  <conditionalFormatting sqref="E2:E111">
    <cfRule type="cellIs" dxfId="120" priority="12" operator="equal">
      <formula>1</formula>
    </cfRule>
  </conditionalFormatting>
  <conditionalFormatting sqref="F2:F111">
    <cfRule type="cellIs" dxfId="119" priority="11" operator="equal">
      <formula>1</formula>
    </cfRule>
  </conditionalFormatting>
  <conditionalFormatting sqref="A2:A80 A94:A111 A82:A91">
    <cfRule type="expression" dxfId="118" priority="6">
      <formula>$F2=1</formula>
    </cfRule>
    <cfRule type="expression" dxfId="117" priority="7">
      <formula>$E2=1</formula>
    </cfRule>
    <cfRule type="expression" dxfId="116" priority="8">
      <formula>$D2=1</formula>
    </cfRule>
    <cfRule type="expression" dxfId="115" priority="9">
      <formula>$C2=1</formula>
    </cfRule>
    <cfRule type="expression" dxfId="114" priority="10">
      <formula>$B2=1</formula>
    </cfRule>
  </conditionalFormatting>
  <conditionalFormatting sqref="A81">
    <cfRule type="expression" dxfId="113" priority="1355">
      <formula>#REF!=1</formula>
    </cfRule>
    <cfRule type="expression" dxfId="112" priority="1356">
      <formula>#REF!=1</formula>
    </cfRule>
    <cfRule type="expression" dxfId="111" priority="1357">
      <formula>#REF!=1</formula>
    </cfRule>
    <cfRule type="expression" dxfId="110" priority="1358">
      <formula>#REF!=1</formula>
    </cfRule>
    <cfRule type="expression" dxfId="109" priority="1359">
      <formula>#REF!=1</formula>
    </cfRule>
  </conditionalFormatting>
  <conditionalFormatting sqref="A92:A93">
    <cfRule type="expression" dxfId="108" priority="1">
      <formula>$F92=1</formula>
    </cfRule>
    <cfRule type="expression" dxfId="107" priority="2">
      <formula>$E92=1</formula>
    </cfRule>
    <cfRule type="expression" dxfId="106" priority="3">
      <formula>$D92=1</formula>
    </cfRule>
    <cfRule type="expression" dxfId="105" priority="4">
      <formula>$C92=1</formula>
    </cfRule>
    <cfRule type="expression" dxfId="104" priority="5">
      <formula>$B92=1</formula>
    </cfRule>
  </conditionalFormatting>
  <pageMargins left="0.70866141732283472" right="0.70866141732283472" top="0.74803149606299213" bottom="0.74803149606299213" header="0.31496062992125984" footer="0.31496062992125984"/>
  <pageSetup paperSize="9" scale="80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BA113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2" sqref="D2"/>
    </sheetView>
  </sheetViews>
  <sheetFormatPr baseColWidth="10" defaultRowHeight="15" x14ac:dyDescent="0.25"/>
  <cols>
    <col min="1" max="1" width="26" style="1" customWidth="1"/>
    <col min="2" max="2" width="7.42578125" style="1" customWidth="1"/>
    <col min="3" max="3" width="7.28515625" style="1" customWidth="1"/>
    <col min="4" max="4" width="7.85546875" style="1" customWidth="1"/>
    <col min="5" max="6" width="7.42578125" style="1" customWidth="1"/>
    <col min="7" max="8" width="21.5703125" style="1" customWidth="1"/>
    <col min="9" max="9" width="24.85546875" style="1" customWidth="1"/>
    <col min="10" max="10" width="23.42578125" style="1" customWidth="1"/>
    <col min="11" max="11" width="21.140625" style="1" customWidth="1"/>
    <col min="12" max="12" width="23.42578125" style="1" customWidth="1"/>
    <col min="13" max="13" width="18.85546875" style="302" customWidth="1"/>
    <col min="14" max="14" width="37.28515625" customWidth="1"/>
    <col min="16" max="16" width="34.85546875" customWidth="1"/>
  </cols>
  <sheetData>
    <row r="1" spans="1:53" ht="24.75" customHeight="1" thickTop="1" thickBot="1" x14ac:dyDescent="0.3">
      <c r="A1" s="188" t="s">
        <v>117</v>
      </c>
      <c r="B1" s="143" t="s">
        <v>16</v>
      </c>
      <c r="C1" s="18" t="s">
        <v>99</v>
      </c>
      <c r="D1" s="19" t="s">
        <v>57</v>
      </c>
      <c r="E1" s="20" t="s">
        <v>106</v>
      </c>
      <c r="F1" s="17" t="s">
        <v>142</v>
      </c>
      <c r="G1" s="3" t="s">
        <v>178</v>
      </c>
      <c r="H1" s="3" t="s">
        <v>237</v>
      </c>
      <c r="I1" s="3" t="s">
        <v>174</v>
      </c>
      <c r="J1" s="3" t="s">
        <v>175</v>
      </c>
      <c r="K1" s="3" t="s">
        <v>219</v>
      </c>
      <c r="L1" s="107" t="s">
        <v>187</v>
      </c>
      <c r="M1" s="107" t="s">
        <v>182</v>
      </c>
      <c r="N1" s="274" t="s">
        <v>126</v>
      </c>
    </row>
    <row r="2" spans="1:53" ht="15.75" thickTop="1" x14ac:dyDescent="0.25">
      <c r="A2" s="176" t="s">
        <v>128</v>
      </c>
      <c r="B2" s="142" t="str">
        <f>IF(Tableau1[[#This Row],[NBR]]&lt;&gt;"",Tableau1[[#This Row],[NBR]],"")</f>
        <v/>
      </c>
      <c r="C2" s="142">
        <f>IF(Tableau1[[#This Row],[GJU]]&lt;&gt;"",Tableau1[[#This Row],[GJU]],"")</f>
        <v>1</v>
      </c>
      <c r="D2" s="44" t="str">
        <f>IF(Tableau1[[#This Row],[WMA]]&lt;&gt;"",Tableau1[[#This Row],[WMA]],"")</f>
        <v/>
      </c>
      <c r="E2" s="176" t="str">
        <f>IF(Tableau1[[#This Row],[ACD]]&lt;&gt;"",Tableau1[[#This Row],[ACD]],"")</f>
        <v/>
      </c>
      <c r="F2" s="176" t="str">
        <f>IF(Tableau1[[#This Row],[KAB]]&lt;&gt;"",Tableau1[[#This Row],[KAB]],"")</f>
        <v/>
      </c>
      <c r="G2" s="79" t="s">
        <v>250</v>
      </c>
      <c r="H2" s="79"/>
      <c r="I2" s="259">
        <v>43559</v>
      </c>
      <c r="J2" s="79" t="s">
        <v>218</v>
      </c>
      <c r="K2" s="442">
        <v>43584</v>
      </c>
      <c r="L2" s="266"/>
      <c r="M2" s="298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2" s="275"/>
    </row>
    <row r="3" spans="1:53" x14ac:dyDescent="0.25">
      <c r="A3" s="96" t="s">
        <v>79</v>
      </c>
      <c r="B3" s="95">
        <f>IF(Tableau1[[#This Row],[NBR]]&lt;&gt;"",Tableau1[[#This Row],[NBR]],"")</f>
        <v>1</v>
      </c>
      <c r="C3" s="95" t="str">
        <f>IF(Tableau1[[#This Row],[GJU]]&lt;&gt;"",Tableau1[[#This Row],[GJU]],"")</f>
        <v/>
      </c>
      <c r="D3" s="22" t="str">
        <f>IF(Tableau1[[#This Row],[WMA]]&lt;&gt;"",Tableau1[[#This Row],[WMA]],"")</f>
        <v/>
      </c>
      <c r="E3" s="96" t="str">
        <f>IF(Tableau1[[#This Row],[ACD]]&lt;&gt;"",Tableau1[[#This Row],[ACD]],"")</f>
        <v/>
      </c>
      <c r="F3" s="96" t="str">
        <f>IF(Tableau1[[#This Row],[KAB]]&lt;&gt;"",Tableau1[[#This Row],[KAB]],"")</f>
        <v/>
      </c>
      <c r="G3" s="80" t="s">
        <v>220</v>
      </c>
      <c r="H3" s="80"/>
      <c r="I3" s="73"/>
      <c r="J3" s="80"/>
      <c r="K3" s="22"/>
      <c r="L3" s="196"/>
      <c r="M3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3" s="225"/>
    </row>
    <row r="4" spans="1:53" x14ac:dyDescent="0.25">
      <c r="A4" s="96" t="s">
        <v>37</v>
      </c>
      <c r="B4" s="95" t="str">
        <f>IF(Tableau1[[#This Row],[NBR]]&lt;&gt;"",Tableau1[[#This Row],[NBR]],"")</f>
        <v/>
      </c>
      <c r="C4" s="95">
        <f>IF(Tableau1[[#This Row],[GJU]]&lt;&gt;"",Tableau1[[#This Row],[GJU]],"")</f>
        <v>1</v>
      </c>
      <c r="D4" s="22" t="str">
        <f>IF(Tableau1[[#This Row],[WMA]]&lt;&gt;"",Tableau1[[#This Row],[WMA]],"")</f>
        <v/>
      </c>
      <c r="E4" s="96" t="str">
        <f>IF(Tableau1[[#This Row],[ACD]]&lt;&gt;"",Tableau1[[#This Row],[ACD]],"")</f>
        <v/>
      </c>
      <c r="F4" s="96" t="str">
        <f>IF(Tableau1[[#This Row],[KAB]]&lt;&gt;"",Tableau1[[#This Row],[KAB]],"")</f>
        <v/>
      </c>
      <c r="G4" s="80" t="s">
        <v>216</v>
      </c>
      <c r="H4" s="314">
        <v>43403</v>
      </c>
      <c r="I4" s="180">
        <v>43523</v>
      </c>
      <c r="J4" s="80" t="s">
        <v>217</v>
      </c>
      <c r="K4" s="185">
        <v>43536</v>
      </c>
      <c r="L4" s="305">
        <v>44267</v>
      </c>
      <c r="M4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4" s="261" t="s">
        <v>239</v>
      </c>
    </row>
    <row r="5" spans="1:53" hidden="1" x14ac:dyDescent="0.25">
      <c r="A5" s="96" t="s">
        <v>96</v>
      </c>
      <c r="B5" s="95" t="str">
        <f>IF(Tableau1[[#This Row],[NBR]]&lt;&gt;"",Tableau1[[#This Row],[NBR]],"")</f>
        <v/>
      </c>
      <c r="C5" s="95" t="str">
        <f>IF(Tableau1[[#This Row],[GJU]]&lt;&gt;"",Tableau1[[#This Row],[GJU]],"")</f>
        <v/>
      </c>
      <c r="D5" s="22">
        <f>IF(Tableau1[[#This Row],[WMA]]&lt;&gt;"",Tableau1[[#This Row],[WMA]],"")</f>
        <v>1</v>
      </c>
      <c r="E5" s="96" t="str">
        <f>IF(Tableau1[[#This Row],[ACD]]&lt;&gt;"",Tableau1[[#This Row],[ACD]],"")</f>
        <v/>
      </c>
      <c r="F5" s="96" t="str">
        <f>IF(Tableau1[[#This Row],[KAB]]&lt;&gt;"",Tableau1[[#This Row],[KAB]],"")</f>
        <v/>
      </c>
      <c r="G5" s="80" t="s">
        <v>235</v>
      </c>
      <c r="H5" s="314">
        <v>43437</v>
      </c>
      <c r="I5" s="181"/>
      <c r="J5" s="80" t="s">
        <v>218</v>
      </c>
      <c r="K5" s="22"/>
      <c r="L5" s="304">
        <v>44166</v>
      </c>
      <c r="M5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5" s="225"/>
    </row>
    <row r="6" spans="1:53" x14ac:dyDescent="0.25">
      <c r="A6" s="96" t="s">
        <v>155</v>
      </c>
      <c r="B6" s="95" t="str">
        <f>IF(Tableau1[[#This Row],[NBR]]&lt;&gt;"",Tableau1[[#This Row],[NBR]],"")</f>
        <v/>
      </c>
      <c r="C6" s="95">
        <f>IF(Tableau1[[#This Row],[GJU]]&lt;&gt;"",Tableau1[[#This Row],[GJU]],"")</f>
        <v>1</v>
      </c>
      <c r="D6" s="22" t="str">
        <f>IF(Tableau1[[#This Row],[WMA]]&lt;&gt;"",Tableau1[[#This Row],[WMA]],"")</f>
        <v/>
      </c>
      <c r="E6" s="96" t="str">
        <f>IF(Tableau1[[#This Row],[ACD]]&lt;&gt;"",Tableau1[[#This Row],[ACD]],"")</f>
        <v/>
      </c>
      <c r="F6" s="96" t="str">
        <f>IF(Tableau1[[#This Row],[KAB]]&lt;&gt;"",Tableau1[[#This Row],[KAB]],"")</f>
        <v/>
      </c>
      <c r="G6" s="80" t="s">
        <v>250</v>
      </c>
      <c r="H6" s="80"/>
      <c r="I6" s="181">
        <v>43560</v>
      </c>
      <c r="J6" s="80" t="s">
        <v>218</v>
      </c>
      <c r="K6" s="185">
        <v>43585</v>
      </c>
      <c r="L6" s="95"/>
      <c r="M6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6" s="225"/>
    </row>
    <row r="7" spans="1:53" x14ac:dyDescent="0.25">
      <c r="A7" s="96" t="s">
        <v>59</v>
      </c>
      <c r="B7" s="95" t="str">
        <f>IF(Tableau1[[#This Row],[NBR]]&lt;&gt;"",Tableau1[[#This Row],[NBR]],"")</f>
        <v/>
      </c>
      <c r="C7" s="95" t="str">
        <f>IF(Tableau1[[#This Row],[GJU]]&lt;&gt;"",Tableau1[[#This Row],[GJU]],"")</f>
        <v/>
      </c>
      <c r="D7" s="22">
        <f>IF(Tableau1[[#This Row],[WMA]]&lt;&gt;"",Tableau1[[#This Row],[WMA]],"")</f>
        <v>1</v>
      </c>
      <c r="E7" s="96" t="str">
        <f>IF(Tableau1[[#This Row],[ACD]]&lt;&gt;"",Tableau1[[#This Row],[ACD]],"")</f>
        <v/>
      </c>
      <c r="F7" s="96" t="str">
        <f>IF(Tableau1[[#This Row],[KAB]]&lt;&gt;"",Tableau1[[#This Row],[KAB]],"")</f>
        <v/>
      </c>
      <c r="G7" s="80"/>
      <c r="H7" s="80"/>
      <c r="I7" s="181"/>
      <c r="J7" s="80"/>
      <c r="K7" s="22"/>
      <c r="L7" s="95"/>
      <c r="M7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7" s="225"/>
    </row>
    <row r="8" spans="1:53" x14ac:dyDescent="0.25">
      <c r="A8" s="96" t="s">
        <v>166</v>
      </c>
      <c r="B8" s="95">
        <f>IF(Tableau1[[#This Row],[NBR]]&lt;&gt;"",Tableau1[[#This Row],[NBR]],"")</f>
        <v>1</v>
      </c>
      <c r="C8" s="95" t="str">
        <f>IF(Tableau1[[#This Row],[GJU]]&lt;&gt;"",Tableau1[[#This Row],[GJU]],"")</f>
        <v/>
      </c>
      <c r="D8" s="22" t="str">
        <f>IF(Tableau1[[#This Row],[WMA]]&lt;&gt;"",Tableau1[[#This Row],[WMA]],"")</f>
        <v/>
      </c>
      <c r="E8" s="96" t="str">
        <f>IF(Tableau1[[#This Row],[ACD]]&lt;&gt;"",Tableau1[[#This Row],[ACD]],"")</f>
        <v/>
      </c>
      <c r="F8" s="96" t="str">
        <f>IF(Tableau1[[#This Row],[KAB]]&lt;&gt;"",Tableau1[[#This Row],[KAB]],"")</f>
        <v/>
      </c>
      <c r="G8" s="80"/>
      <c r="H8" s="80"/>
      <c r="I8" s="181"/>
      <c r="J8" s="80"/>
      <c r="K8" s="22"/>
      <c r="L8" s="95"/>
      <c r="M8" s="300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8" s="237"/>
      <c r="O8" s="161"/>
      <c r="Q8" s="161"/>
      <c r="R8" s="161"/>
      <c r="S8" s="161"/>
      <c r="T8" s="161"/>
      <c r="U8" s="161"/>
      <c r="V8" s="161"/>
      <c r="W8" s="161"/>
      <c r="X8" s="161"/>
      <c r="Y8" s="161"/>
      <c r="Z8" s="161"/>
      <c r="AA8" s="161"/>
      <c r="AB8" s="161"/>
      <c r="AC8" s="161"/>
      <c r="AD8" s="161"/>
      <c r="AE8" s="161"/>
      <c r="AF8" s="161"/>
      <c r="AG8" s="161"/>
      <c r="AH8" s="161"/>
      <c r="AI8" s="161"/>
      <c r="AJ8" s="161"/>
      <c r="AK8" s="161"/>
      <c r="AL8" s="161"/>
      <c r="AM8" s="161"/>
      <c r="AN8" s="161"/>
      <c r="AO8" s="161"/>
      <c r="AP8" s="161"/>
      <c r="AQ8" s="161"/>
      <c r="AR8" s="161"/>
      <c r="AS8" s="161"/>
      <c r="AT8" s="161"/>
      <c r="AU8" s="161"/>
      <c r="AV8" s="161"/>
      <c r="AW8" s="161"/>
      <c r="AX8" s="161"/>
      <c r="AY8" s="161"/>
      <c r="AZ8" s="161"/>
      <c r="BA8" s="161"/>
    </row>
    <row r="9" spans="1:53" x14ac:dyDescent="0.25">
      <c r="A9" s="96" t="s">
        <v>60</v>
      </c>
      <c r="B9" s="95" t="str">
        <f>IF(Tableau1[[#This Row],[NBR]]&lt;&gt;"",Tableau1[[#This Row],[NBR]],"")</f>
        <v/>
      </c>
      <c r="C9" s="95" t="str">
        <f>IF(Tableau1[[#This Row],[GJU]]&lt;&gt;"",Tableau1[[#This Row],[GJU]],"")</f>
        <v/>
      </c>
      <c r="D9" s="22">
        <f>IF(Tableau1[[#This Row],[WMA]]&lt;&gt;"",Tableau1[[#This Row],[WMA]],"")</f>
        <v>1</v>
      </c>
      <c r="E9" s="96" t="str">
        <f>IF(Tableau1[[#This Row],[ACD]]&lt;&gt;"",Tableau1[[#This Row],[ACD]],"")</f>
        <v/>
      </c>
      <c r="F9" s="96" t="str">
        <f>IF(Tableau1[[#This Row],[KAB]]&lt;&gt;"",Tableau1[[#This Row],[KAB]],"")</f>
        <v/>
      </c>
      <c r="G9" s="80" t="s">
        <v>267</v>
      </c>
      <c r="H9" s="314">
        <v>43283</v>
      </c>
      <c r="I9" s="181"/>
      <c r="J9" s="80" t="s">
        <v>218</v>
      </c>
      <c r="K9" s="22"/>
      <c r="L9" s="304">
        <v>43800</v>
      </c>
      <c r="M9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9" s="225"/>
    </row>
    <row r="10" spans="1:53" x14ac:dyDescent="0.25">
      <c r="A10" s="96" t="s">
        <v>74</v>
      </c>
      <c r="B10" s="95" t="str">
        <f>IF(Tableau1[[#This Row],[NBR]]&lt;&gt;"",Tableau1[[#This Row],[NBR]],"")</f>
        <v/>
      </c>
      <c r="C10" s="95" t="str">
        <f>IF(Tableau1[[#This Row],[GJU]]&lt;&gt;"",Tableau1[[#This Row],[GJU]],"")</f>
        <v/>
      </c>
      <c r="D10" s="22">
        <f>IF(Tableau1[[#This Row],[WMA]]&lt;&gt;"",Tableau1[[#This Row],[WMA]],"")</f>
        <v>1</v>
      </c>
      <c r="E10" s="96" t="str">
        <f>IF(Tableau1[[#This Row],[ACD]]&lt;&gt;"",Tableau1[[#This Row],[ACD]],"")</f>
        <v/>
      </c>
      <c r="F10" s="96" t="str">
        <f>IF(Tableau1[[#This Row],[KAB]]&lt;&gt;"",Tableau1[[#This Row],[KAB]],"")</f>
        <v/>
      </c>
      <c r="G10" s="80" t="s">
        <v>220</v>
      </c>
      <c r="H10" s="314">
        <v>43244</v>
      </c>
      <c r="I10" s="181">
        <v>43207</v>
      </c>
      <c r="J10" s="80" t="s">
        <v>218</v>
      </c>
      <c r="K10" s="22"/>
      <c r="L10" s="304">
        <v>43952</v>
      </c>
      <c r="M10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10" s="225"/>
    </row>
    <row r="11" spans="1:53" x14ac:dyDescent="0.25">
      <c r="A11" s="96" t="s">
        <v>42</v>
      </c>
      <c r="B11" s="95" t="str">
        <f>IF(Tableau1[[#This Row],[NBR]]&lt;&gt;"",Tableau1[[#This Row],[NBR]],"")</f>
        <v/>
      </c>
      <c r="C11" s="95">
        <f>IF(Tableau1[[#This Row],[GJU]]&lt;&gt;"",Tableau1[[#This Row],[GJU]],"")</f>
        <v>1</v>
      </c>
      <c r="D11" s="22" t="str">
        <f>IF(Tableau1[[#This Row],[WMA]]&lt;&gt;"",Tableau1[[#This Row],[WMA]],"")</f>
        <v/>
      </c>
      <c r="E11" s="96" t="str">
        <f>IF(Tableau1[[#This Row],[ACD]]&lt;&gt;"",Tableau1[[#This Row],[ACD]],"")</f>
        <v/>
      </c>
      <c r="F11" s="96" t="str">
        <f>IF(Tableau1[[#This Row],[KAB]]&lt;&gt;"",Tableau1[[#This Row],[KAB]],"")</f>
        <v/>
      </c>
      <c r="G11" s="80" t="s">
        <v>250</v>
      </c>
      <c r="H11" s="80"/>
      <c r="I11" s="181">
        <v>43525</v>
      </c>
      <c r="J11" s="80"/>
      <c r="K11" s="185">
        <v>43542</v>
      </c>
      <c r="L11" s="196"/>
      <c r="M11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1" s="225" t="s">
        <v>290</v>
      </c>
    </row>
    <row r="12" spans="1:53" x14ac:dyDescent="0.25">
      <c r="A12" s="271" t="s">
        <v>226</v>
      </c>
      <c r="B12" s="95" t="str">
        <f>IF(Tableau1[[#This Row],[NBR]]&lt;&gt;"",Tableau1[[#This Row],[NBR]],"")</f>
        <v/>
      </c>
      <c r="C12" s="95">
        <f>IF(Tableau1[[#This Row],[GJU]]&lt;&gt;"",Tableau1[[#This Row],[GJU]],"")</f>
        <v>1</v>
      </c>
      <c r="D12" s="22" t="str">
        <f>IF(Tableau1[[#This Row],[WMA]]&lt;&gt;"",Tableau1[[#This Row],[WMA]],"")</f>
        <v/>
      </c>
      <c r="E12" s="96" t="str">
        <f>IF(Tableau1[[#This Row],[ACD]]&lt;&gt;"",Tableau1[[#This Row],[ACD]],"")</f>
        <v/>
      </c>
      <c r="F12" s="96" t="str">
        <f>IF(Tableau1[[#This Row],[KAB]]&lt;&gt;"",Tableau1[[#This Row],[KAB]],"")</f>
        <v/>
      </c>
      <c r="G12" s="80" t="s">
        <v>250</v>
      </c>
      <c r="H12" s="80"/>
      <c r="I12" s="73"/>
      <c r="J12" s="22"/>
      <c r="K12" s="22"/>
      <c r="L12" s="95"/>
      <c r="M12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2" s="225"/>
    </row>
    <row r="13" spans="1:53" x14ac:dyDescent="0.25">
      <c r="A13" s="96" t="s">
        <v>24</v>
      </c>
      <c r="B13" s="95">
        <f>IF(Tableau1[[#This Row],[NBR]]&lt;&gt;"",Tableau1[[#This Row],[NBR]],"")</f>
        <v>1</v>
      </c>
      <c r="C13" s="95" t="str">
        <f>IF(Tableau1[[#This Row],[GJU]]&lt;&gt;"",Tableau1[[#This Row],[GJU]],"")</f>
        <v/>
      </c>
      <c r="D13" s="22" t="str">
        <f>IF(Tableau1[[#This Row],[WMA]]&lt;&gt;"",Tableau1[[#This Row],[WMA]],"")</f>
        <v/>
      </c>
      <c r="E13" s="96" t="str">
        <f>IF(Tableau1[[#This Row],[ACD]]&lt;&gt;"",Tableau1[[#This Row],[ACD]],"")</f>
        <v/>
      </c>
      <c r="F13" s="96" t="str">
        <f>IF(Tableau1[[#This Row],[KAB]]&lt;&gt;"",Tableau1[[#This Row],[KAB]],"")</f>
        <v/>
      </c>
      <c r="G13" s="80" t="s">
        <v>220</v>
      </c>
      <c r="H13" s="80"/>
      <c r="I13" s="73" t="s">
        <v>224</v>
      </c>
      <c r="J13" s="80"/>
      <c r="K13" s="185">
        <v>43521</v>
      </c>
      <c r="L13" s="306">
        <v>44613</v>
      </c>
      <c r="M13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13" s="225"/>
    </row>
    <row r="14" spans="1:53" x14ac:dyDescent="0.25">
      <c r="A14" s="271" t="s">
        <v>225</v>
      </c>
      <c r="B14" s="95">
        <f>IF(Tableau1[[#This Row],[NBR]]&lt;&gt;"",Tableau1[[#This Row],[NBR]],"")</f>
        <v>1</v>
      </c>
      <c r="C14" s="95" t="str">
        <f>IF(Tableau1[[#This Row],[GJU]]&lt;&gt;"",Tableau1[[#This Row],[GJU]],"")</f>
        <v/>
      </c>
      <c r="D14" s="22" t="str">
        <f>IF(Tableau1[[#This Row],[WMA]]&lt;&gt;"",Tableau1[[#This Row],[WMA]],"")</f>
        <v/>
      </c>
      <c r="E14" s="96" t="str">
        <f>IF(Tableau1[[#This Row],[ACD]]&lt;&gt;"",Tableau1[[#This Row],[ACD]],"")</f>
        <v/>
      </c>
      <c r="F14" s="96" t="str">
        <f>IF(Tableau1[[#This Row],[KAB]]&lt;&gt;"",Tableau1[[#This Row],[KAB]],"")</f>
        <v/>
      </c>
      <c r="G14" s="80" t="s">
        <v>236</v>
      </c>
      <c r="H14" s="80"/>
      <c r="I14" s="73"/>
      <c r="J14" s="22"/>
      <c r="K14" s="22"/>
      <c r="L14" s="95"/>
      <c r="M14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4" s="225"/>
    </row>
    <row r="15" spans="1:53" x14ac:dyDescent="0.25">
      <c r="A15" s="96" t="s">
        <v>51</v>
      </c>
      <c r="B15" s="95" t="str">
        <f>IF(Tableau1[[#This Row],[NBR]]&lt;&gt;"",Tableau1[[#This Row],[NBR]],"")</f>
        <v/>
      </c>
      <c r="C15" s="95">
        <f>IF(Tableau1[[#This Row],[GJU]]&lt;&gt;"",Tableau1[[#This Row],[GJU]],"")</f>
        <v>1</v>
      </c>
      <c r="D15" s="22" t="str">
        <f>IF(Tableau1[[#This Row],[WMA]]&lt;&gt;"",Tableau1[[#This Row],[WMA]],"")</f>
        <v/>
      </c>
      <c r="E15" s="96" t="str">
        <f>IF(Tableau1[[#This Row],[ACD]]&lt;&gt;"",Tableau1[[#This Row],[ACD]],"")</f>
        <v/>
      </c>
      <c r="F15" s="96" t="str">
        <f>IF(Tableau1[[#This Row],[KAB]]&lt;&gt;"",Tableau1[[#This Row],[KAB]],"")</f>
        <v/>
      </c>
      <c r="G15" s="80" t="s">
        <v>250</v>
      </c>
      <c r="H15" s="80"/>
      <c r="I15" s="180">
        <v>43556</v>
      </c>
      <c r="J15" s="80" t="s">
        <v>218</v>
      </c>
      <c r="K15" s="185">
        <v>43570</v>
      </c>
      <c r="L15" s="95"/>
      <c r="M15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5" s="225"/>
    </row>
    <row r="16" spans="1:53" x14ac:dyDescent="0.25">
      <c r="A16" s="96" t="s">
        <v>167</v>
      </c>
      <c r="B16" s="95" t="str">
        <f>IF(Tableau1[[#This Row],[NBR]]&lt;&gt;"",Tableau1[[#This Row],[NBR]],"")</f>
        <v/>
      </c>
      <c r="C16" s="95">
        <f>IF(Tableau1[[#This Row],[GJU]]&lt;&gt;"",Tableau1[[#This Row],[GJU]],"")</f>
        <v>1</v>
      </c>
      <c r="D16" s="22" t="str">
        <f>IF(Tableau1[[#This Row],[WMA]]&lt;&gt;"",Tableau1[[#This Row],[WMA]],"")</f>
        <v/>
      </c>
      <c r="E16" s="96" t="str">
        <f>IF(Tableau1[[#This Row],[ACD]]&lt;&gt;"",Tableau1[[#This Row],[ACD]],"")</f>
        <v/>
      </c>
      <c r="F16" s="96" t="str">
        <f>IF(Tableau1[[#This Row],[KAB]]&lt;&gt;"",Tableau1[[#This Row],[KAB]],"")</f>
        <v/>
      </c>
      <c r="G16" s="80" t="s">
        <v>250</v>
      </c>
      <c r="H16" s="80"/>
      <c r="I16" s="180">
        <v>43556</v>
      </c>
      <c r="J16" s="80" t="s">
        <v>218</v>
      </c>
      <c r="K16" s="185">
        <v>43574</v>
      </c>
      <c r="L16" s="95"/>
      <c r="M16" s="300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6" s="237"/>
      <c r="O16" s="161"/>
      <c r="Q16" s="161"/>
      <c r="R16" s="161"/>
      <c r="S16" s="161"/>
      <c r="T16" s="161"/>
      <c r="U16" s="161"/>
      <c r="V16" s="161"/>
      <c r="W16" s="161"/>
      <c r="X16" s="161"/>
      <c r="Y16" s="161"/>
      <c r="Z16" s="161"/>
      <c r="AA16" s="161"/>
      <c r="AB16" s="161"/>
      <c r="AC16" s="161"/>
      <c r="AD16" s="161"/>
      <c r="AE16" s="161"/>
      <c r="AF16" s="161"/>
      <c r="AG16" s="161"/>
      <c r="AH16" s="161"/>
      <c r="AI16" s="161"/>
      <c r="AJ16" s="161"/>
      <c r="AK16" s="161"/>
      <c r="AL16" s="161"/>
      <c r="AM16" s="161"/>
      <c r="AN16" s="161"/>
      <c r="AO16" s="161"/>
      <c r="AP16" s="161"/>
      <c r="AQ16" s="161"/>
      <c r="AR16" s="161"/>
      <c r="AS16" s="161"/>
      <c r="AT16" s="161"/>
      <c r="AU16" s="161"/>
      <c r="AV16" s="161"/>
      <c r="AW16" s="161"/>
      <c r="AX16" s="161"/>
      <c r="AY16" s="161"/>
      <c r="AZ16" s="161"/>
      <c r="BA16" s="161"/>
    </row>
    <row r="17" spans="1:14" x14ac:dyDescent="0.25">
      <c r="A17" s="96" t="s">
        <v>58</v>
      </c>
      <c r="B17" s="95" t="str">
        <f>IF(Tableau1[[#This Row],[NBR]]&lt;&gt;"",Tableau1[[#This Row],[NBR]],"")</f>
        <v/>
      </c>
      <c r="C17" s="95">
        <f>IF(Tableau1[[#This Row],[GJU]]&lt;&gt;"",Tableau1[[#This Row],[GJU]],"")</f>
        <v>1</v>
      </c>
      <c r="D17" s="22" t="str">
        <f>IF(Tableau1[[#This Row],[WMA]]&lt;&gt;"",Tableau1[[#This Row],[WMA]],"")</f>
        <v/>
      </c>
      <c r="E17" s="96" t="str">
        <f>IF(Tableau1[[#This Row],[ACD]]&lt;&gt;"",Tableau1[[#This Row],[ACD]],"")</f>
        <v/>
      </c>
      <c r="F17" s="96" t="str">
        <f>IF(Tableau1[[#This Row],[KAB]]&lt;&gt;"",Tableau1[[#This Row],[KAB]],"")</f>
        <v/>
      </c>
      <c r="G17" s="80" t="s">
        <v>266</v>
      </c>
      <c r="H17" s="314">
        <v>43157</v>
      </c>
      <c r="I17" s="180">
        <v>43145</v>
      </c>
      <c r="J17" s="80" t="s">
        <v>218</v>
      </c>
      <c r="K17" s="22"/>
      <c r="L17" s="304">
        <v>43862</v>
      </c>
      <c r="M17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17" s="225"/>
    </row>
    <row r="18" spans="1:14" x14ac:dyDescent="0.25">
      <c r="A18" s="96" t="s">
        <v>4</v>
      </c>
      <c r="B18" s="95" t="str">
        <f>IF(Tableau1[[#This Row],[NBR]]&lt;&gt;"",Tableau1[[#This Row],[NBR]],"")</f>
        <v/>
      </c>
      <c r="C18" s="95">
        <f>IF(Tableau1[[#This Row],[GJU]]&lt;&gt;"",Tableau1[[#This Row],[GJU]],"")</f>
        <v>1</v>
      </c>
      <c r="D18" s="22" t="str">
        <f>IF(Tableau1[[#This Row],[WMA]]&lt;&gt;"",Tableau1[[#This Row],[WMA]],"")</f>
        <v/>
      </c>
      <c r="E18" s="96" t="str">
        <f>IF(Tableau1[[#This Row],[ACD]]&lt;&gt;"",Tableau1[[#This Row],[ACD]],"")</f>
        <v/>
      </c>
      <c r="F18" s="96" t="str">
        <f>IF(Tableau1[[#This Row],[KAB]]&lt;&gt;"",Tableau1[[#This Row],[KAB]],"")</f>
        <v/>
      </c>
      <c r="G18" s="80" t="s">
        <v>250</v>
      </c>
      <c r="H18" s="80"/>
      <c r="I18" s="180"/>
      <c r="J18" s="80"/>
      <c r="K18" s="22"/>
      <c r="L18" s="95"/>
      <c r="M18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8" s="225"/>
    </row>
    <row r="19" spans="1:14" hidden="1" x14ac:dyDescent="0.25">
      <c r="A19" s="96" t="s">
        <v>89</v>
      </c>
      <c r="B19" s="95">
        <f>IF(Tableau1[[#This Row],[NBR]]&lt;&gt;"",Tableau1[[#This Row],[NBR]],"")</f>
        <v>1</v>
      </c>
      <c r="C19" s="95" t="str">
        <f>IF(Tableau1[[#This Row],[GJU]]&lt;&gt;"",Tableau1[[#This Row],[GJU]],"")</f>
        <v/>
      </c>
      <c r="D19" s="22" t="str">
        <f>IF(Tableau1[[#This Row],[WMA]]&lt;&gt;"",Tableau1[[#This Row],[WMA]],"")</f>
        <v/>
      </c>
      <c r="E19" s="96" t="str">
        <f>IF(Tableau1[[#This Row],[ACD]]&lt;&gt;"",Tableau1[[#This Row],[ACD]],"")</f>
        <v/>
      </c>
      <c r="F19" s="96" t="str">
        <f>IF(Tableau1[[#This Row],[KAB]]&lt;&gt;"",Tableau1[[#This Row],[KAB]],"")</f>
        <v/>
      </c>
      <c r="G19" s="80"/>
      <c r="H19" s="80"/>
      <c r="I19" s="180"/>
      <c r="J19" s="80"/>
      <c r="K19" s="22"/>
      <c r="L19" s="95"/>
      <c r="M19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9" s="225"/>
    </row>
    <row r="20" spans="1:14" hidden="1" x14ac:dyDescent="0.25">
      <c r="A20" s="96" t="s">
        <v>33</v>
      </c>
      <c r="B20" s="95">
        <f>IF(Tableau1[[#This Row],[NBR]]&lt;&gt;"",Tableau1[[#This Row],[NBR]],"")</f>
        <v>1</v>
      </c>
      <c r="C20" s="95" t="str">
        <f>IF(Tableau1[[#This Row],[GJU]]&lt;&gt;"",Tableau1[[#This Row],[GJU]],"")</f>
        <v/>
      </c>
      <c r="D20" s="22" t="str">
        <f>IF(Tableau1[[#This Row],[WMA]]&lt;&gt;"",Tableau1[[#This Row],[WMA]],"")</f>
        <v/>
      </c>
      <c r="E20" s="96" t="str">
        <f>IF(Tableau1[[#This Row],[ACD]]&lt;&gt;"",Tableau1[[#This Row],[ACD]],"")</f>
        <v/>
      </c>
      <c r="F20" s="96" t="str">
        <f>IF(Tableau1[[#This Row],[KAB]]&lt;&gt;"",Tableau1[[#This Row],[KAB]],"")</f>
        <v/>
      </c>
      <c r="G20" s="80"/>
      <c r="H20" s="80"/>
      <c r="I20" s="180"/>
      <c r="J20" s="80"/>
      <c r="K20" s="22"/>
      <c r="L20" s="95"/>
      <c r="M20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20" s="225"/>
    </row>
    <row r="21" spans="1:14" x14ac:dyDescent="0.25">
      <c r="A21" s="96" t="s">
        <v>62</v>
      </c>
      <c r="B21" s="95">
        <f>IF(Tableau1[[#This Row],[NBR]]&lt;&gt;"",Tableau1[[#This Row],[NBR]],"")</f>
        <v>1</v>
      </c>
      <c r="C21" s="95" t="str">
        <f>IF(Tableau1[[#This Row],[GJU]]&lt;&gt;"",Tableau1[[#This Row],[GJU]],"")</f>
        <v/>
      </c>
      <c r="D21" s="22" t="str">
        <f>IF(Tableau1[[#This Row],[WMA]]&lt;&gt;"",Tableau1[[#This Row],[WMA]],"")</f>
        <v/>
      </c>
      <c r="E21" s="96" t="str">
        <f>IF(Tableau1[[#This Row],[ACD]]&lt;&gt;"",Tableau1[[#This Row],[ACD]],"")</f>
        <v/>
      </c>
      <c r="F21" s="96" t="str">
        <f>IF(Tableau1[[#This Row],[KAB]]&lt;&gt;"",Tableau1[[#This Row],[KAB]],"")</f>
        <v/>
      </c>
      <c r="G21" s="80" t="s">
        <v>216</v>
      </c>
      <c r="H21" s="314">
        <v>43180</v>
      </c>
      <c r="I21" s="180"/>
      <c r="J21" s="80"/>
      <c r="K21" s="22"/>
      <c r="L21" s="304">
        <v>44621</v>
      </c>
      <c r="M21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21" s="225"/>
    </row>
    <row r="22" spans="1:14" x14ac:dyDescent="0.25">
      <c r="A22" s="96" t="s">
        <v>81</v>
      </c>
      <c r="B22" s="95">
        <f>IF(Tableau1[[#This Row],[NBR]]&lt;&gt;"",Tableau1[[#This Row],[NBR]],"")</f>
        <v>1</v>
      </c>
      <c r="C22" s="95" t="str">
        <f>IF(Tableau1[[#This Row],[GJU]]&lt;&gt;"",Tableau1[[#This Row],[GJU]],"")</f>
        <v/>
      </c>
      <c r="D22" s="22" t="str">
        <f>IF(Tableau1[[#This Row],[WMA]]&lt;&gt;"",Tableau1[[#This Row],[WMA]],"")</f>
        <v/>
      </c>
      <c r="E22" s="96" t="str">
        <f>IF(Tableau1[[#This Row],[ACD]]&lt;&gt;"",Tableau1[[#This Row],[ACD]],"")</f>
        <v/>
      </c>
      <c r="F22" s="96" t="str">
        <f>IF(Tableau1[[#This Row],[KAB]]&lt;&gt;"",Tableau1[[#This Row],[KAB]],"")</f>
        <v/>
      </c>
      <c r="G22" s="80"/>
      <c r="H22" s="80"/>
      <c r="I22" s="180"/>
      <c r="J22" s="80"/>
      <c r="K22" s="22"/>
      <c r="L22" s="95"/>
      <c r="M22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22" s="225"/>
    </row>
    <row r="23" spans="1:14" x14ac:dyDescent="0.25">
      <c r="A23" s="96" t="s">
        <v>56</v>
      </c>
      <c r="B23" s="95" t="str">
        <f>IF(Tableau1[[#This Row],[NBR]]&lt;&gt;"",Tableau1[[#This Row],[NBR]],"")</f>
        <v/>
      </c>
      <c r="C23" s="95" t="str">
        <f>IF(Tableau1[[#This Row],[GJU]]&lt;&gt;"",Tableau1[[#This Row],[GJU]],"")</f>
        <v/>
      </c>
      <c r="D23" s="22">
        <f>IF(Tableau1[[#This Row],[WMA]]&lt;&gt;"",Tableau1[[#This Row],[WMA]],"")</f>
        <v>1</v>
      </c>
      <c r="E23" s="96" t="str">
        <f>IF(Tableau1[[#This Row],[ACD]]&lt;&gt;"",Tableau1[[#This Row],[ACD]],"")</f>
        <v/>
      </c>
      <c r="F23" s="96" t="str">
        <f>IF(Tableau1[[#This Row],[KAB]]&lt;&gt;"",Tableau1[[#This Row],[KAB]],"")</f>
        <v/>
      </c>
      <c r="G23" s="80" t="s">
        <v>220</v>
      </c>
      <c r="H23" s="314">
        <v>43137</v>
      </c>
      <c r="I23" s="181">
        <v>43126</v>
      </c>
      <c r="J23" s="80" t="s">
        <v>218</v>
      </c>
      <c r="K23" s="22"/>
      <c r="L23" s="304">
        <v>43862</v>
      </c>
      <c r="M23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23" s="225"/>
    </row>
    <row r="24" spans="1:14" x14ac:dyDescent="0.25">
      <c r="A24" s="96" t="s">
        <v>71</v>
      </c>
      <c r="B24" s="95" t="str">
        <f>IF(Tableau1[[#This Row],[NBR]]&lt;&gt;"",Tableau1[[#This Row],[NBR]],"")</f>
        <v/>
      </c>
      <c r="C24" s="95" t="str">
        <f>IF(Tableau1[[#This Row],[GJU]]&lt;&gt;"",Tableau1[[#This Row],[GJU]],"")</f>
        <v/>
      </c>
      <c r="D24" s="22">
        <f>IF(Tableau1[[#This Row],[WMA]]&lt;&gt;"",Tableau1[[#This Row],[WMA]],"")</f>
        <v>1</v>
      </c>
      <c r="E24" s="96" t="str">
        <f>IF(Tableau1[[#This Row],[ACD]]&lt;&gt;"",Tableau1[[#This Row],[ACD]],"")</f>
        <v/>
      </c>
      <c r="F24" s="96" t="str">
        <f>IF(Tableau1[[#This Row],[KAB]]&lt;&gt;"",Tableau1[[#This Row],[KAB]],"")</f>
        <v/>
      </c>
      <c r="G24" s="80" t="s">
        <v>266</v>
      </c>
      <c r="H24" s="314">
        <v>43206</v>
      </c>
      <c r="I24" s="181">
        <v>43179</v>
      </c>
      <c r="J24" s="80" t="s">
        <v>218</v>
      </c>
      <c r="K24" s="22"/>
      <c r="L24" s="304">
        <v>45017</v>
      </c>
      <c r="M24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24" s="225"/>
    </row>
    <row r="25" spans="1:14" x14ac:dyDescent="0.25">
      <c r="A25" s="96" t="s">
        <v>154</v>
      </c>
      <c r="B25" s="95" t="str">
        <f>IF(Tableau1[[#This Row],[NBR]]&lt;&gt;"",Tableau1[[#This Row],[NBR]],"")</f>
        <v/>
      </c>
      <c r="C25" s="95">
        <f>IF(Tableau1[[#This Row],[GJU]]&lt;&gt;"",Tableau1[[#This Row],[GJU]],"")</f>
        <v>1</v>
      </c>
      <c r="D25" s="22" t="str">
        <f>IF(Tableau1[[#This Row],[WMA]]&lt;&gt;"",Tableau1[[#This Row],[WMA]],"")</f>
        <v/>
      </c>
      <c r="E25" s="96" t="str">
        <f>IF(Tableau1[[#This Row],[ACD]]&lt;&gt;"",Tableau1[[#This Row],[ACD]],"")</f>
        <v/>
      </c>
      <c r="F25" s="96" t="str">
        <f>IF(Tableau1[[#This Row],[KAB]]&lt;&gt;"",Tableau1[[#This Row],[KAB]],"")</f>
        <v/>
      </c>
      <c r="G25" s="80" t="s">
        <v>250</v>
      </c>
      <c r="H25" s="80"/>
      <c r="I25" s="181">
        <v>43556</v>
      </c>
      <c r="J25" s="80" t="s">
        <v>218</v>
      </c>
      <c r="K25" s="185">
        <v>43584</v>
      </c>
      <c r="L25" s="95"/>
      <c r="M25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25" s="225"/>
    </row>
    <row r="26" spans="1:14" hidden="1" x14ac:dyDescent="0.25">
      <c r="A26" s="96" t="s">
        <v>84</v>
      </c>
      <c r="B26" s="95">
        <f>IF(Tableau1[[#This Row],[NBR]]&lt;&gt;"",Tableau1[[#This Row],[NBR]],"")</f>
        <v>1</v>
      </c>
      <c r="C26" s="95" t="str">
        <f>IF(Tableau1[[#This Row],[GJU]]&lt;&gt;"",Tableau1[[#This Row],[GJU]],"")</f>
        <v/>
      </c>
      <c r="D26" s="22" t="str">
        <f>IF(Tableau1[[#This Row],[WMA]]&lt;&gt;"",Tableau1[[#This Row],[WMA]],"")</f>
        <v/>
      </c>
      <c r="E26" s="96" t="str">
        <f>IF(Tableau1[[#This Row],[ACD]]&lt;&gt;"",Tableau1[[#This Row],[ACD]],"")</f>
        <v/>
      </c>
      <c r="F26" s="96" t="str">
        <f>IF(Tableau1[[#This Row],[KAB]]&lt;&gt;"",Tableau1[[#This Row],[KAB]],"")</f>
        <v/>
      </c>
      <c r="G26" s="80"/>
      <c r="H26" s="80"/>
      <c r="I26" s="180"/>
      <c r="J26" s="80"/>
      <c r="K26" s="22"/>
      <c r="L26" s="95"/>
      <c r="M26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26" s="225"/>
    </row>
    <row r="27" spans="1:14" x14ac:dyDescent="0.25">
      <c r="A27" s="96" t="s">
        <v>87</v>
      </c>
      <c r="B27" s="95">
        <f>IF(Tableau1[[#This Row],[NBR]]&lt;&gt;"",Tableau1[[#This Row],[NBR]],"")</f>
        <v>1</v>
      </c>
      <c r="C27" s="95" t="str">
        <f>IF(Tableau1[[#This Row],[GJU]]&lt;&gt;"",Tableau1[[#This Row],[GJU]],"")</f>
        <v/>
      </c>
      <c r="D27" s="22" t="str">
        <f>IF(Tableau1[[#This Row],[WMA]]&lt;&gt;"",Tableau1[[#This Row],[WMA]],"")</f>
        <v/>
      </c>
      <c r="E27" s="96" t="str">
        <f>IF(Tableau1[[#This Row],[ACD]]&lt;&gt;"",Tableau1[[#This Row],[ACD]],"")</f>
        <v/>
      </c>
      <c r="F27" s="96" t="str">
        <f>IF(Tableau1[[#This Row],[KAB]]&lt;&gt;"",Tableau1[[#This Row],[KAB]],"")</f>
        <v/>
      </c>
      <c r="G27" s="80"/>
      <c r="H27" s="80"/>
      <c r="I27" s="180"/>
      <c r="J27" s="80"/>
      <c r="K27" s="22"/>
      <c r="L27" s="95"/>
      <c r="M27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27" s="225"/>
    </row>
    <row r="28" spans="1:14" x14ac:dyDescent="0.25">
      <c r="A28" s="96" t="s">
        <v>136</v>
      </c>
      <c r="B28" s="95">
        <f>IF(Tableau1[[#This Row],[NBR]]&lt;&gt;"",Tableau1[[#This Row],[NBR]],"")</f>
        <v>1</v>
      </c>
      <c r="C28" s="95" t="str">
        <f>IF(Tableau1[[#This Row],[GJU]]&lt;&gt;"",Tableau1[[#This Row],[GJU]],"")</f>
        <v/>
      </c>
      <c r="D28" s="22" t="str">
        <f>IF(Tableau1[[#This Row],[WMA]]&lt;&gt;"",Tableau1[[#This Row],[WMA]],"")</f>
        <v/>
      </c>
      <c r="E28" s="96" t="str">
        <f>IF(Tableau1[[#This Row],[ACD]]&lt;&gt;"",Tableau1[[#This Row],[ACD]],"")</f>
        <v/>
      </c>
      <c r="F28" s="96" t="str">
        <f>IF(Tableau1[[#This Row],[KAB]]&lt;&gt;"",Tableau1[[#This Row],[KAB]],"")</f>
        <v/>
      </c>
      <c r="G28" s="80" t="s">
        <v>220</v>
      </c>
      <c r="H28" s="80"/>
      <c r="I28" s="180"/>
      <c r="J28" s="80"/>
      <c r="K28" s="22"/>
      <c r="L28" s="95"/>
      <c r="M28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28" s="225"/>
    </row>
    <row r="29" spans="1:14" x14ac:dyDescent="0.25">
      <c r="A29" s="96" t="s">
        <v>36</v>
      </c>
      <c r="B29" s="95" t="str">
        <f>IF(Tableau1[[#This Row],[NBR]]&lt;&gt;"",Tableau1[[#This Row],[NBR]],"")</f>
        <v/>
      </c>
      <c r="C29" s="95" t="str">
        <f>IF(Tableau1[[#This Row],[GJU]]&lt;&gt;"",Tableau1[[#This Row],[GJU]],"")</f>
        <v/>
      </c>
      <c r="D29" s="22">
        <f>IF(Tableau1[[#This Row],[WMA]]&lt;&gt;"",Tableau1[[#This Row],[WMA]],"")</f>
        <v>1</v>
      </c>
      <c r="E29" s="96" t="str">
        <f>IF(Tableau1[[#This Row],[ACD]]&lt;&gt;"",Tableau1[[#This Row],[ACD]],"")</f>
        <v/>
      </c>
      <c r="F29" s="96" t="str">
        <f>IF(Tableau1[[#This Row],[KAB]]&lt;&gt;"",Tableau1[[#This Row],[KAB]],"")</f>
        <v/>
      </c>
      <c r="G29" s="80" t="s">
        <v>216</v>
      </c>
      <c r="H29" s="80"/>
      <c r="I29" s="181">
        <v>43558</v>
      </c>
      <c r="J29" s="80" t="s">
        <v>217</v>
      </c>
      <c r="K29" s="185">
        <v>43566</v>
      </c>
      <c r="L29" s="95"/>
      <c r="M29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29" s="225" t="s">
        <v>283</v>
      </c>
    </row>
    <row r="30" spans="1:14" x14ac:dyDescent="0.25">
      <c r="A30" s="96" t="s">
        <v>82</v>
      </c>
      <c r="B30" s="95" t="str">
        <f>IF(Tableau1[[#This Row],[NBR]]&lt;&gt;"",Tableau1[[#This Row],[NBR]],"")</f>
        <v/>
      </c>
      <c r="C30" s="95">
        <f>IF(Tableau1[[#This Row],[GJU]]&lt;&gt;"",Tableau1[[#This Row],[GJU]],"")</f>
        <v>1</v>
      </c>
      <c r="D30" s="22" t="str">
        <f>IF(Tableau1[[#This Row],[WMA]]&lt;&gt;"",Tableau1[[#This Row],[WMA]],"")</f>
        <v/>
      </c>
      <c r="E30" s="96" t="str">
        <f>IF(Tableau1[[#This Row],[ACD]]&lt;&gt;"",Tableau1[[#This Row],[ACD]],"")</f>
        <v/>
      </c>
      <c r="F30" s="96" t="str">
        <f>IF(Tableau1[[#This Row],[KAB]]&lt;&gt;"",Tableau1[[#This Row],[KAB]],"")</f>
        <v/>
      </c>
      <c r="G30" s="80" t="s">
        <v>266</v>
      </c>
      <c r="H30" s="314">
        <v>43321</v>
      </c>
      <c r="I30" s="180"/>
      <c r="J30" s="80" t="s">
        <v>218</v>
      </c>
      <c r="K30" s="22"/>
      <c r="L30" s="305">
        <v>45148</v>
      </c>
      <c r="M30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30" s="225"/>
    </row>
    <row r="31" spans="1:14" x14ac:dyDescent="0.25">
      <c r="A31" s="96" t="s">
        <v>103</v>
      </c>
      <c r="B31" s="95" t="str">
        <f>IF(Tableau1[[#This Row],[NBR]]&lt;&gt;"",Tableau1[[#This Row],[NBR]],"")</f>
        <v/>
      </c>
      <c r="C31" s="95">
        <f>IF(Tableau1[[#This Row],[GJU]]&lt;&gt;"",Tableau1[[#This Row],[GJU]],"")</f>
        <v>1</v>
      </c>
      <c r="D31" s="22" t="str">
        <f>IF(Tableau1[[#This Row],[WMA]]&lt;&gt;"",Tableau1[[#This Row],[WMA]],"")</f>
        <v/>
      </c>
      <c r="E31" s="96" t="str">
        <f>IF(Tableau1[[#This Row],[ACD]]&lt;&gt;"",Tableau1[[#This Row],[ACD]],"")</f>
        <v/>
      </c>
      <c r="F31" s="96" t="str">
        <f>IF(Tableau1[[#This Row],[KAB]]&lt;&gt;"",Tableau1[[#This Row],[KAB]],"")</f>
        <v/>
      </c>
      <c r="G31" s="80" t="s">
        <v>250</v>
      </c>
      <c r="H31" s="80"/>
      <c r="I31" s="181"/>
      <c r="J31" s="80"/>
      <c r="K31" s="22"/>
      <c r="L31" s="95"/>
      <c r="M31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31" s="225"/>
    </row>
    <row r="32" spans="1:14" x14ac:dyDescent="0.25">
      <c r="A32" s="96" t="s">
        <v>61</v>
      </c>
      <c r="B32" s="95" t="str">
        <f>IF(Tableau1[[#This Row],[NBR]]&lt;&gt;"",Tableau1[[#This Row],[NBR]],"")</f>
        <v/>
      </c>
      <c r="C32" s="95" t="str">
        <f>IF(Tableau1[[#This Row],[GJU]]&lt;&gt;"",Tableau1[[#This Row],[GJU]],"")</f>
        <v/>
      </c>
      <c r="D32" s="22">
        <f>IF(Tableau1[[#This Row],[WMA]]&lt;&gt;"",Tableau1[[#This Row],[WMA]],"")</f>
        <v>1</v>
      </c>
      <c r="E32" s="96" t="str">
        <f>IF(Tableau1[[#This Row],[ACD]]&lt;&gt;"",Tableau1[[#This Row],[ACD]],"")</f>
        <v/>
      </c>
      <c r="F32" s="96" t="str">
        <f>IF(Tableau1[[#This Row],[KAB]]&lt;&gt;"",Tableau1[[#This Row],[KAB]],"")</f>
        <v/>
      </c>
      <c r="G32" s="80" t="s">
        <v>220</v>
      </c>
      <c r="H32" s="314">
        <v>43195</v>
      </c>
      <c r="I32" s="181"/>
      <c r="J32" s="80" t="s">
        <v>218</v>
      </c>
      <c r="K32" s="22"/>
      <c r="L32" s="305">
        <v>43923</v>
      </c>
      <c r="M32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32" s="225"/>
    </row>
    <row r="33" spans="1:15" x14ac:dyDescent="0.25">
      <c r="A33" s="96" t="s">
        <v>46</v>
      </c>
      <c r="B33" s="95" t="str">
        <f>IF(Tableau1[[#This Row],[NBR]]&lt;&gt;"",Tableau1[[#This Row],[NBR]],"")</f>
        <v/>
      </c>
      <c r="C33" s="95">
        <f>IF(Tableau1[[#This Row],[GJU]]&lt;&gt;"",Tableau1[[#This Row],[GJU]],"")</f>
        <v>1</v>
      </c>
      <c r="D33" s="22" t="str">
        <f>IF(Tableau1[[#This Row],[WMA]]&lt;&gt;"",Tableau1[[#This Row],[WMA]],"")</f>
        <v/>
      </c>
      <c r="E33" s="96" t="str">
        <f>IF(Tableau1[[#This Row],[ACD]]&lt;&gt;"",Tableau1[[#This Row],[ACD]],"")</f>
        <v/>
      </c>
      <c r="F33" s="96" t="str">
        <f>IF(Tableau1[[#This Row],[KAB]]&lt;&gt;"",Tableau1[[#This Row],[KAB]],"")</f>
        <v/>
      </c>
      <c r="G33" s="80" t="s">
        <v>250</v>
      </c>
      <c r="H33" s="314">
        <v>42807</v>
      </c>
      <c r="I33" s="180">
        <v>43559</v>
      </c>
      <c r="J33" s="80" t="s">
        <v>218</v>
      </c>
      <c r="K33" s="185">
        <v>43584</v>
      </c>
      <c r="L33" s="95"/>
      <c r="M33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33" s="225"/>
    </row>
    <row r="34" spans="1:15" x14ac:dyDescent="0.25">
      <c r="A34" s="96" t="s">
        <v>3</v>
      </c>
      <c r="B34" s="95" t="str">
        <f>IF(Tableau1[[#This Row],[NBR]]&lt;&gt;"",Tableau1[[#This Row],[NBR]],"")</f>
        <v/>
      </c>
      <c r="C34" s="95" t="str">
        <f>IF(Tableau1[[#This Row],[GJU]]&lt;&gt;"",Tableau1[[#This Row],[GJU]],"")</f>
        <v/>
      </c>
      <c r="D34" s="22" t="str">
        <f>IF(Tableau1[[#This Row],[WMA]]&lt;&gt;"",Tableau1[[#This Row],[WMA]],"")</f>
        <v/>
      </c>
      <c r="E34" s="96" t="str">
        <f>IF(Tableau1[[#This Row],[ACD]]&lt;&gt;"",Tableau1[[#This Row],[ACD]],"")</f>
        <v/>
      </c>
      <c r="F34" s="96">
        <f>IF(Tableau1[[#This Row],[KAB]]&lt;&gt;"",Tableau1[[#This Row],[KAB]],"")</f>
        <v>1</v>
      </c>
      <c r="G34" s="80"/>
      <c r="H34" s="80"/>
      <c r="I34" s="182"/>
      <c r="J34" s="80"/>
      <c r="K34" s="22"/>
      <c r="L34" s="179"/>
      <c r="M34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34" s="225"/>
      <c r="O34" s="225"/>
    </row>
    <row r="35" spans="1:15" x14ac:dyDescent="0.25">
      <c r="A35" s="96" t="s">
        <v>3</v>
      </c>
      <c r="B35" s="95" t="str">
        <f>IF(Tableau1[[#This Row],[NBR]]&lt;&gt;"",Tableau1[[#This Row],[NBR]],"")</f>
        <v/>
      </c>
      <c r="C35" s="95" t="str">
        <f>IF(Tableau1[[#This Row],[GJU]]&lt;&gt;"",Tableau1[[#This Row],[GJU]],"")</f>
        <v/>
      </c>
      <c r="D35" s="22">
        <f>IF(Tableau1[[#This Row],[WMA]]&lt;&gt;"",Tableau1[[#This Row],[WMA]],"")</f>
        <v>1</v>
      </c>
      <c r="E35" s="96" t="str">
        <f>IF(Tableau1[[#This Row],[ACD]]&lt;&gt;"",Tableau1[[#This Row],[ACD]],"")</f>
        <v/>
      </c>
      <c r="F35" s="96" t="str">
        <f>IF(Tableau1[[#This Row],[KAB]]&lt;&gt;"",Tableau1[[#This Row],[KAB]],"")</f>
        <v/>
      </c>
      <c r="G35" s="80"/>
      <c r="H35" s="80"/>
      <c r="I35" s="183"/>
      <c r="J35" s="80"/>
      <c r="K35" s="22"/>
      <c r="L35" s="244"/>
      <c r="M35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35" s="225"/>
      <c r="O35" s="225"/>
    </row>
    <row r="36" spans="1:15" x14ac:dyDescent="0.25">
      <c r="A36" s="96" t="s">
        <v>3</v>
      </c>
      <c r="B36" s="95" t="str">
        <f>IF(Tableau1[[#This Row],[NBR]]&lt;&gt;"",Tableau1[[#This Row],[NBR]],"")</f>
        <v/>
      </c>
      <c r="C36" s="95" t="str">
        <f>IF(Tableau1[[#This Row],[GJU]]&lt;&gt;"",Tableau1[[#This Row],[GJU]],"")</f>
        <v/>
      </c>
      <c r="D36" s="22">
        <f>IF(Tableau1[[#This Row],[WMA]]&lt;&gt;"",Tableau1[[#This Row],[WMA]],"")</f>
        <v>1</v>
      </c>
      <c r="E36" s="96" t="str">
        <f>IF(Tableau1[[#This Row],[ACD]]&lt;&gt;"",Tableau1[[#This Row],[ACD]],"")</f>
        <v/>
      </c>
      <c r="F36" s="96" t="str">
        <f>IF(Tableau1[[#This Row],[KAB]]&lt;&gt;"",Tableau1[[#This Row],[KAB]],"")</f>
        <v/>
      </c>
      <c r="G36" s="80"/>
      <c r="H36" s="80"/>
      <c r="I36" s="183"/>
      <c r="J36" s="80"/>
      <c r="K36" s="22"/>
      <c r="L36" s="244"/>
      <c r="M36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36" s="225"/>
    </row>
    <row r="37" spans="1:15" x14ac:dyDescent="0.25">
      <c r="A37" s="96" t="s">
        <v>101</v>
      </c>
      <c r="B37" s="95" t="str">
        <f>IF(Tableau1[[#This Row],[NBR]]&lt;&gt;"",Tableau1[[#This Row],[NBR]],"")</f>
        <v/>
      </c>
      <c r="C37" s="95">
        <f>IF(Tableau1[[#This Row],[GJU]]&lt;&gt;"",Tableau1[[#This Row],[GJU]],"")</f>
        <v>1</v>
      </c>
      <c r="D37" s="22" t="str">
        <f>IF(Tableau1[[#This Row],[WMA]]&lt;&gt;"",Tableau1[[#This Row],[WMA]],"")</f>
        <v/>
      </c>
      <c r="E37" s="96" t="str">
        <f>IF(Tableau1[[#This Row],[ACD]]&lt;&gt;"",Tableau1[[#This Row],[ACD]],"")</f>
        <v/>
      </c>
      <c r="F37" s="96" t="str">
        <f>IF(Tableau1[[#This Row],[KAB]]&lt;&gt;"",Tableau1[[#This Row],[KAB]],"")</f>
        <v/>
      </c>
      <c r="G37" s="80" t="s">
        <v>250</v>
      </c>
      <c r="H37" s="80"/>
      <c r="I37" s="181">
        <v>43556</v>
      </c>
      <c r="J37" s="80" t="s">
        <v>218</v>
      </c>
      <c r="K37" s="185">
        <v>43571</v>
      </c>
      <c r="L37" s="95"/>
      <c r="M37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37" s="225"/>
    </row>
    <row r="38" spans="1:15" x14ac:dyDescent="0.25">
      <c r="A38" s="96" t="s">
        <v>55</v>
      </c>
      <c r="B38" s="95" t="str">
        <f>IF(Tableau1[[#This Row],[NBR]]&lt;&gt;"",Tableau1[[#This Row],[NBR]],"")</f>
        <v/>
      </c>
      <c r="C38" s="95">
        <f>IF(Tableau1[[#This Row],[GJU]]&lt;&gt;"",Tableau1[[#This Row],[GJU]],"")</f>
        <v>1</v>
      </c>
      <c r="D38" s="22" t="str">
        <f>IF(Tableau1[[#This Row],[WMA]]&lt;&gt;"",Tableau1[[#This Row],[WMA]],"")</f>
        <v/>
      </c>
      <c r="E38" s="96" t="str">
        <f>IF(Tableau1[[#This Row],[ACD]]&lt;&gt;"",Tableau1[[#This Row],[ACD]],"")</f>
        <v/>
      </c>
      <c r="F38" s="96" t="str">
        <f>IF(Tableau1[[#This Row],[KAB]]&lt;&gt;"",Tableau1[[#This Row],[KAB]],"")</f>
        <v/>
      </c>
      <c r="G38" s="80" t="s">
        <v>266</v>
      </c>
      <c r="H38" s="314">
        <v>43243</v>
      </c>
      <c r="I38" s="73"/>
      <c r="J38" s="80"/>
      <c r="K38" s="22"/>
      <c r="L38" s="306">
        <v>43971</v>
      </c>
      <c r="M38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38" s="225"/>
    </row>
    <row r="39" spans="1:15" x14ac:dyDescent="0.25">
      <c r="A39" s="189" t="s">
        <v>287</v>
      </c>
      <c r="B39" s="95" t="str">
        <f>IF(Tableau1[[#This Row],[NBR]]&lt;&gt;"",Tableau1[[#This Row],[NBR]],"")</f>
        <v/>
      </c>
      <c r="C39" s="95" t="str">
        <f>IF(Tableau1[[#This Row],[GJU]]&lt;&gt;"",Tableau1[[#This Row],[GJU]],"")</f>
        <v/>
      </c>
      <c r="D39" s="22">
        <v>1</v>
      </c>
      <c r="E39" s="96" t="str">
        <f>IF(Tableau1[[#This Row],[ACD]]&lt;&gt;"",Tableau1[[#This Row],[ACD]],"")</f>
        <v/>
      </c>
      <c r="F39" s="96" t="str">
        <f>IF(Tableau1[[#This Row],[KAB]]&lt;&gt;"",Tableau1[[#This Row],[KAB]],"")</f>
        <v/>
      </c>
      <c r="G39" s="80" t="s">
        <v>216</v>
      </c>
      <c r="H39" s="314"/>
      <c r="I39" s="181">
        <v>43567</v>
      </c>
      <c r="J39" s="22" t="s">
        <v>217</v>
      </c>
      <c r="K39" s="185">
        <v>43580</v>
      </c>
      <c r="L39" s="305"/>
      <c r="M39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39" s="303" t="s">
        <v>283</v>
      </c>
    </row>
    <row r="40" spans="1:15" ht="24" x14ac:dyDescent="0.25">
      <c r="A40" s="96" t="s">
        <v>76</v>
      </c>
      <c r="B40" s="95" t="str">
        <f>IF(Tableau1[[#This Row],[NBR]]&lt;&gt;"",Tableau1[[#This Row],[NBR]],"")</f>
        <v/>
      </c>
      <c r="C40" s="95">
        <f>IF(Tableau1[[#This Row],[GJU]]&lt;&gt;"",Tableau1[[#This Row],[GJU]],"")</f>
        <v>1</v>
      </c>
      <c r="D40" s="22" t="str">
        <f>IF(Tableau1[[#This Row],[WMA]]&lt;&gt;"",Tableau1[[#This Row],[WMA]],"")</f>
        <v/>
      </c>
      <c r="E40" s="96" t="str">
        <f>IF(Tableau1[[#This Row],[ACD]]&lt;&gt;"",Tableau1[[#This Row],[ACD]],"")</f>
        <v/>
      </c>
      <c r="F40" s="96" t="str">
        <f>IF(Tableau1[[#This Row],[KAB]]&lt;&gt;"",Tableau1[[#This Row],[KAB]],"")</f>
        <v/>
      </c>
      <c r="G40" s="80" t="s">
        <v>266</v>
      </c>
      <c r="H40" s="314">
        <v>43243</v>
      </c>
      <c r="I40" s="181">
        <v>43234</v>
      </c>
      <c r="J40" s="80" t="s">
        <v>218</v>
      </c>
      <c r="K40" s="22"/>
      <c r="L40" s="305">
        <v>45070</v>
      </c>
      <c r="M40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40" s="225"/>
    </row>
    <row r="41" spans="1:15" hidden="1" x14ac:dyDescent="0.25">
      <c r="A41" s="96" t="s">
        <v>83</v>
      </c>
      <c r="B41" s="95">
        <f>IF(Tableau1[[#This Row],[NBR]]&lt;&gt;"",Tableau1[[#This Row],[NBR]],"")</f>
        <v>1</v>
      </c>
      <c r="C41" s="95" t="str">
        <f>IF(Tableau1[[#This Row],[GJU]]&lt;&gt;"",Tableau1[[#This Row],[GJU]],"")</f>
        <v/>
      </c>
      <c r="D41" s="22" t="str">
        <f>IF(Tableau1[[#This Row],[WMA]]&lt;&gt;"",Tableau1[[#This Row],[WMA]],"")</f>
        <v/>
      </c>
      <c r="E41" s="96" t="str">
        <f>IF(Tableau1[[#This Row],[ACD]]&lt;&gt;"",Tableau1[[#This Row],[ACD]],"")</f>
        <v/>
      </c>
      <c r="F41" s="96" t="str">
        <f>IF(Tableau1[[#This Row],[KAB]]&lt;&gt;"",Tableau1[[#This Row],[KAB]],"")</f>
        <v/>
      </c>
      <c r="G41" s="80"/>
      <c r="H41" s="80"/>
      <c r="I41" s="73"/>
      <c r="J41" s="80"/>
      <c r="K41" s="22"/>
      <c r="L41" s="196"/>
      <c r="M41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41" s="225"/>
    </row>
    <row r="42" spans="1:15" x14ac:dyDescent="0.25">
      <c r="A42" s="459" t="s">
        <v>295</v>
      </c>
      <c r="B42" s="448" t="str">
        <f>IF(Tableau1[[#This Row],[NBR]]&lt;&gt;"",Tableau1[[#This Row],[NBR]],"")</f>
        <v/>
      </c>
      <c r="C42" s="448">
        <f>IF(Tableau1[[#This Row],[GJU]]&lt;&gt;"",Tableau1[[#This Row],[GJU]],"")</f>
        <v>1</v>
      </c>
      <c r="D42" s="449" t="str">
        <f>IF(Tableau1[[#This Row],[WMA]]&lt;&gt;"",Tableau1[[#This Row],[WMA]],"")</f>
        <v/>
      </c>
      <c r="E42" s="450" t="str">
        <f>IF(Tableau1[[#This Row],[ACD]]&lt;&gt;"",Tableau1[[#This Row],[ACD]],"")</f>
        <v/>
      </c>
      <c r="F42" s="450" t="str">
        <f>IF(Tableau1[[#This Row],[KAB]]&lt;&gt;"",Tableau1[[#This Row],[KAB]],"")</f>
        <v/>
      </c>
      <c r="G42" s="80"/>
      <c r="H42" s="479"/>
      <c r="I42" s="73"/>
      <c r="J42" s="449"/>
      <c r="K42" s="449"/>
      <c r="L42" s="448"/>
      <c r="M42" s="480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42" s="303"/>
    </row>
    <row r="43" spans="1:15" x14ac:dyDescent="0.25">
      <c r="A43" s="271" t="s">
        <v>212</v>
      </c>
      <c r="B43" s="95" t="str">
        <f>IF(Tableau1[[#This Row],[NBR]]&lt;&gt;"",Tableau1[[#This Row],[NBR]],"")</f>
        <v/>
      </c>
      <c r="C43" s="95">
        <f>IF(Tableau1[[#This Row],[GJU]]&lt;&gt;"",Tableau1[[#This Row],[GJU]],"")</f>
        <v>1</v>
      </c>
      <c r="D43" s="22" t="str">
        <f>IF(Tableau1[[#This Row],[WMA]]&lt;&gt;"",Tableau1[[#This Row],[WMA]],"")</f>
        <v/>
      </c>
      <c r="E43" s="96" t="str">
        <f>IF(Tableau1[[#This Row],[ACD]]&lt;&gt;"",Tableau1[[#This Row],[ACD]],"")</f>
        <v/>
      </c>
      <c r="F43" s="96" t="str">
        <f>IF(Tableau1[[#This Row],[KAB]]&lt;&gt;"",Tableau1[[#This Row],[KAB]],"")</f>
        <v/>
      </c>
      <c r="G43" s="80" t="s">
        <v>250</v>
      </c>
      <c r="H43" s="80"/>
      <c r="I43" s="181">
        <v>43559</v>
      </c>
      <c r="J43" s="22" t="s">
        <v>218</v>
      </c>
      <c r="K43" s="185">
        <v>43578</v>
      </c>
      <c r="L43" s="95"/>
      <c r="M43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43" s="225"/>
    </row>
    <row r="44" spans="1:15" x14ac:dyDescent="0.25">
      <c r="A44" s="96" t="s">
        <v>93</v>
      </c>
      <c r="B44" s="95">
        <f>IF(Tableau1[[#This Row],[NBR]]&lt;&gt;"",Tableau1[[#This Row],[NBR]],"")</f>
        <v>1</v>
      </c>
      <c r="C44" s="95" t="str">
        <f>IF(Tableau1[[#This Row],[GJU]]&lt;&gt;"",Tableau1[[#This Row],[GJU]],"")</f>
        <v/>
      </c>
      <c r="D44" s="22" t="str">
        <f>IF(Tableau1[[#This Row],[WMA]]&lt;&gt;"",Tableau1[[#This Row],[WMA]],"")</f>
        <v/>
      </c>
      <c r="E44" s="96" t="str">
        <f>IF(Tableau1[[#This Row],[ACD]]&lt;&gt;"",Tableau1[[#This Row],[ACD]],"")</f>
        <v/>
      </c>
      <c r="F44" s="96" t="str">
        <f>IF(Tableau1[[#This Row],[KAB]]&lt;&gt;"",Tableau1[[#This Row],[KAB]],"")</f>
        <v/>
      </c>
      <c r="G44" s="80" t="s">
        <v>220</v>
      </c>
      <c r="H44" s="314">
        <v>43389</v>
      </c>
      <c r="I44" s="73"/>
      <c r="J44" s="80"/>
      <c r="K44" s="22"/>
      <c r="L44" s="306">
        <v>44481</v>
      </c>
      <c r="M44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44" s="225"/>
    </row>
    <row r="45" spans="1:15" x14ac:dyDescent="0.25">
      <c r="A45" s="96" t="s">
        <v>138</v>
      </c>
      <c r="B45" s="95" t="str">
        <f>IF(Tableau1[[#This Row],[NBR]]&lt;&gt;"",Tableau1[[#This Row],[NBR]],"")</f>
        <v/>
      </c>
      <c r="C45" s="95" t="str">
        <f>IF(Tableau1[[#This Row],[GJU]]&lt;&gt;"",Tableau1[[#This Row],[GJU]],"")</f>
        <v/>
      </c>
      <c r="D45" s="22">
        <f>IF(Tableau1[[#This Row],[WMA]]&lt;&gt;"",Tableau1[[#This Row],[WMA]],"")</f>
        <v>1</v>
      </c>
      <c r="E45" s="96" t="str">
        <f>IF(Tableau1[[#This Row],[ACD]]&lt;&gt;"",Tableau1[[#This Row],[ACD]],"")</f>
        <v/>
      </c>
      <c r="F45" s="96" t="str">
        <f>IF(Tableau1[[#This Row],[KAB]]&lt;&gt;"",Tableau1[[#This Row],[KAB]],"")</f>
        <v/>
      </c>
      <c r="G45" s="80" t="s">
        <v>220</v>
      </c>
      <c r="H45" s="314">
        <v>43137</v>
      </c>
      <c r="I45" s="181">
        <v>43126</v>
      </c>
      <c r="J45" s="80" t="s">
        <v>218</v>
      </c>
      <c r="K45" s="22"/>
      <c r="L45" s="305">
        <v>43865</v>
      </c>
      <c r="M45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45" s="225"/>
    </row>
    <row r="46" spans="1:15" x14ac:dyDescent="0.25">
      <c r="A46" s="96" t="s">
        <v>34</v>
      </c>
      <c r="B46" s="95" t="str">
        <f>IF(Tableau1[[#This Row],[NBR]]&lt;&gt;"",Tableau1[[#This Row],[NBR]],"")</f>
        <v/>
      </c>
      <c r="C46" s="95" t="str">
        <f>IF(Tableau1[[#This Row],[GJU]]&lt;&gt;"",Tableau1[[#This Row],[GJU]],"")</f>
        <v/>
      </c>
      <c r="D46" s="22" t="str">
        <f>IF(Tableau1[[#This Row],[WMA]]&lt;&gt;"",Tableau1[[#This Row],[WMA]],"")</f>
        <v/>
      </c>
      <c r="E46" s="96" t="str">
        <f>IF(Tableau1[[#This Row],[ACD]]&lt;&gt;"",Tableau1[[#This Row],[ACD]],"")</f>
        <v/>
      </c>
      <c r="F46" s="96">
        <f>IF(Tableau1[[#This Row],[KAB]]&lt;&gt;"",Tableau1[[#This Row],[KAB]],"")</f>
        <v>1</v>
      </c>
      <c r="G46" s="80" t="s">
        <v>216</v>
      </c>
      <c r="H46" s="314">
        <v>43272</v>
      </c>
      <c r="I46" s="181"/>
      <c r="J46" s="80" t="s">
        <v>218</v>
      </c>
      <c r="K46" s="22"/>
      <c r="L46" s="304">
        <v>45078</v>
      </c>
      <c r="M46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46" s="225"/>
    </row>
    <row r="47" spans="1:15" hidden="1" x14ac:dyDescent="0.25">
      <c r="A47" s="96" t="s">
        <v>44</v>
      </c>
      <c r="B47" s="95" t="str">
        <f>IF(Tableau1[[#This Row],[NBR]]&lt;&gt;"",Tableau1[[#This Row],[NBR]],"")</f>
        <v/>
      </c>
      <c r="C47" s="95" t="str">
        <f>IF(Tableau1[[#This Row],[GJU]]&lt;&gt;"",Tableau1[[#This Row],[GJU]],"")</f>
        <v/>
      </c>
      <c r="D47" s="22">
        <f>IF(Tableau1[[#This Row],[WMA]]&lt;&gt;"",Tableau1[[#This Row],[WMA]],"")</f>
        <v>1</v>
      </c>
      <c r="E47" s="96" t="str">
        <f>IF(Tableau1[[#This Row],[ACD]]&lt;&gt;"",Tableau1[[#This Row],[ACD]],"")</f>
        <v/>
      </c>
      <c r="F47" s="96" t="str">
        <f>IF(Tableau1[[#This Row],[KAB]]&lt;&gt;"",Tableau1[[#This Row],[KAB]],"")</f>
        <v/>
      </c>
      <c r="G47" s="80"/>
      <c r="H47" s="80"/>
      <c r="I47" s="181"/>
      <c r="J47" s="80"/>
      <c r="K47" s="22"/>
      <c r="L47" s="95"/>
      <c r="M47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47" s="225"/>
    </row>
    <row r="48" spans="1:15" x14ac:dyDescent="0.25">
      <c r="A48" s="96" t="s">
        <v>100</v>
      </c>
      <c r="B48" s="95" t="str">
        <f>IF(Tableau1[[#This Row],[NBR]]&lt;&gt;"",Tableau1[[#This Row],[NBR]],"")</f>
        <v/>
      </c>
      <c r="C48" s="95">
        <f>IF(Tableau1[[#This Row],[GJU]]&lt;&gt;"",Tableau1[[#This Row],[GJU]],"")</f>
        <v>1</v>
      </c>
      <c r="D48" s="22" t="str">
        <f>IF(Tableau1[[#This Row],[WMA]]&lt;&gt;"",Tableau1[[#This Row],[WMA]],"")</f>
        <v/>
      </c>
      <c r="E48" s="96" t="str">
        <f>IF(Tableau1[[#This Row],[ACD]]&lt;&gt;"",Tableau1[[#This Row],[ACD]],"")</f>
        <v/>
      </c>
      <c r="F48" s="96" t="str">
        <f>IF(Tableau1[[#This Row],[KAB]]&lt;&gt;"",Tableau1[[#This Row],[KAB]],"")</f>
        <v/>
      </c>
      <c r="G48" s="80" t="s">
        <v>250</v>
      </c>
      <c r="H48" s="80"/>
      <c r="I48" s="181">
        <v>43559</v>
      </c>
      <c r="J48" s="80" t="s">
        <v>218</v>
      </c>
      <c r="K48" s="185">
        <v>43578</v>
      </c>
      <c r="L48" s="95"/>
      <c r="M48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48" s="225"/>
    </row>
    <row r="49" spans="1:14" x14ac:dyDescent="0.25">
      <c r="A49" s="96" t="s">
        <v>49</v>
      </c>
      <c r="B49" s="95" t="str">
        <f>IF(Tableau1[[#This Row],[NBR]]&lt;&gt;"",Tableau1[[#This Row],[NBR]],"")</f>
        <v/>
      </c>
      <c r="C49" s="95" t="str">
        <f>IF(Tableau1[[#This Row],[GJU]]&lt;&gt;"",Tableau1[[#This Row],[GJU]],"")</f>
        <v/>
      </c>
      <c r="D49" s="22" t="str">
        <f>IF(Tableau1[[#This Row],[WMA]]&lt;&gt;"",Tableau1[[#This Row],[WMA]],"")</f>
        <v/>
      </c>
      <c r="E49" s="96" t="str">
        <f>IF(Tableau1[[#This Row],[ACD]]&lt;&gt;"",Tableau1[[#This Row],[ACD]],"")</f>
        <v/>
      </c>
      <c r="F49" s="96">
        <f>IF(Tableau1[[#This Row],[KAB]]&lt;&gt;"",Tableau1[[#This Row],[KAB]],"")</f>
        <v>1</v>
      </c>
      <c r="G49" s="80"/>
      <c r="H49" s="80"/>
      <c r="I49" s="181"/>
      <c r="J49" s="80"/>
      <c r="K49" s="22"/>
      <c r="L49" s="95"/>
      <c r="M49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49" s="225"/>
    </row>
    <row r="50" spans="1:14" x14ac:dyDescent="0.25">
      <c r="A50" s="96" t="s">
        <v>6</v>
      </c>
      <c r="B50" s="95" t="str">
        <f>IF(Tableau1[[#This Row],[NBR]]&lt;&gt;"",Tableau1[[#This Row],[NBR]],"")</f>
        <v/>
      </c>
      <c r="C50" s="95" t="str">
        <f>IF(Tableau1[[#This Row],[GJU]]&lt;&gt;"",Tableau1[[#This Row],[GJU]],"")</f>
        <v/>
      </c>
      <c r="D50" s="22" t="str">
        <f>IF(Tableau1[[#This Row],[WMA]]&lt;&gt;"",Tableau1[[#This Row],[WMA]],"")</f>
        <v/>
      </c>
      <c r="E50" s="96" t="str">
        <f>IF(Tableau1[[#This Row],[ACD]]&lt;&gt;"",Tableau1[[#This Row],[ACD]],"")</f>
        <v/>
      </c>
      <c r="F50" s="96">
        <f>IF(Tableau1[[#This Row],[KAB]]&lt;&gt;"",Tableau1[[#This Row],[KAB]],"")</f>
        <v>1</v>
      </c>
      <c r="G50" s="80"/>
      <c r="H50" s="80"/>
      <c r="I50" s="185"/>
      <c r="J50" s="80"/>
      <c r="K50" s="22"/>
      <c r="L50" s="95"/>
      <c r="M50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50" s="225"/>
    </row>
    <row r="51" spans="1:14" x14ac:dyDescent="0.25">
      <c r="A51" s="189" t="s">
        <v>255</v>
      </c>
      <c r="B51" s="95" t="str">
        <f>IF(Tableau1[[#This Row],[NBR]]&lt;&gt;"",Tableau1[[#This Row],[NBR]],"")</f>
        <v/>
      </c>
      <c r="C51" s="95" t="str">
        <f>IF(Tableau1[[#This Row],[GJU]]&lt;&gt;"",Tableau1[[#This Row],[GJU]],"")</f>
        <v/>
      </c>
      <c r="D51" s="22" t="str">
        <f>IF(Tableau1[[#This Row],[WMA]]&lt;&gt;"",Tableau1[[#This Row],[WMA]],"")</f>
        <v/>
      </c>
      <c r="E51" s="96" t="str">
        <f>IF(Tableau1[[#This Row],[ACD]]&lt;&gt;"",Tableau1[[#This Row],[ACD]],"")</f>
        <v/>
      </c>
      <c r="F51" s="96">
        <f>IF(Tableau1[[#This Row],[KAB]]&lt;&gt;"",Tableau1[[#This Row],[KAB]],"")</f>
        <v>1</v>
      </c>
      <c r="G51" s="80"/>
      <c r="H51" s="80"/>
      <c r="I51" s="185"/>
      <c r="J51" s="22"/>
      <c r="K51" s="22"/>
      <c r="L51" s="95"/>
      <c r="M51" s="308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51" s="303"/>
    </row>
    <row r="52" spans="1:14" x14ac:dyDescent="0.25">
      <c r="A52" s="96" t="s">
        <v>17</v>
      </c>
      <c r="B52" s="95" t="str">
        <f>IF(Tableau1[[#This Row],[NBR]]&lt;&gt;"",Tableau1[[#This Row],[NBR]],"")</f>
        <v/>
      </c>
      <c r="C52" s="95" t="str">
        <f>IF(Tableau1[[#This Row],[GJU]]&lt;&gt;"",Tableau1[[#This Row],[GJU]],"")</f>
        <v/>
      </c>
      <c r="D52" s="22" t="str">
        <f>IF(Tableau1[[#This Row],[WMA]]&lt;&gt;"",Tableau1[[#This Row],[WMA]],"")</f>
        <v/>
      </c>
      <c r="E52" s="96">
        <f>IF(Tableau1[[#This Row],[ACD]]&lt;&gt;"",Tableau1[[#This Row],[ACD]],"")</f>
        <v>1</v>
      </c>
      <c r="F52" s="96" t="str">
        <f>IF(Tableau1[[#This Row],[KAB]]&lt;&gt;"",Tableau1[[#This Row],[KAB]],"")</f>
        <v/>
      </c>
      <c r="G52" s="80" t="s">
        <v>235</v>
      </c>
      <c r="H52" s="314">
        <v>43369</v>
      </c>
      <c r="I52" s="181">
        <v>43363</v>
      </c>
      <c r="J52" s="80" t="s">
        <v>218</v>
      </c>
      <c r="K52" s="185">
        <v>43369</v>
      </c>
      <c r="L52" s="304">
        <v>44075</v>
      </c>
      <c r="M52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52" s="225" t="s">
        <v>268</v>
      </c>
    </row>
    <row r="53" spans="1:14" x14ac:dyDescent="0.25">
      <c r="A53" s="189" t="s">
        <v>256</v>
      </c>
      <c r="B53" s="95" t="str">
        <f>IF(Tableau1[[#This Row],[NBR]]&lt;&gt;"",Tableau1[[#This Row],[NBR]],"")</f>
        <v/>
      </c>
      <c r="C53" s="95">
        <f>IF(Tableau1[[#This Row],[GJU]]&lt;&gt;"",Tableau1[[#This Row],[GJU]],"")</f>
        <v>1</v>
      </c>
      <c r="D53" s="22" t="str">
        <f>IF(Tableau1[[#This Row],[WMA]]&lt;&gt;"",Tableau1[[#This Row],[WMA]],"")</f>
        <v/>
      </c>
      <c r="E53" s="96" t="str">
        <f>IF(Tableau1[[#This Row],[ACD]]&lt;&gt;"",Tableau1[[#This Row],[ACD]],"")</f>
        <v/>
      </c>
      <c r="F53" s="96" t="str">
        <f>IF(Tableau1[[#This Row],[KAB]]&lt;&gt;"",Tableau1[[#This Row],[KAB]],"")</f>
        <v/>
      </c>
      <c r="G53" s="80" t="s">
        <v>250</v>
      </c>
      <c r="H53" s="80"/>
      <c r="I53" s="180"/>
      <c r="J53" s="22"/>
      <c r="K53" s="22"/>
      <c r="L53" s="95"/>
      <c r="M53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53" s="225"/>
    </row>
    <row r="54" spans="1:14" hidden="1" x14ac:dyDescent="0.25">
      <c r="A54" s="96" t="s">
        <v>5</v>
      </c>
      <c r="B54" s="95" t="str">
        <f>IF(Tableau1[[#This Row],[NBR]]&lt;&gt;"",Tableau1[[#This Row],[NBR]],"")</f>
        <v/>
      </c>
      <c r="C54" s="95" t="str">
        <f>IF(Tableau1[[#This Row],[GJU]]&lt;&gt;"",Tableau1[[#This Row],[GJU]],"")</f>
        <v/>
      </c>
      <c r="D54" s="22" t="str">
        <f>IF(Tableau1[[#This Row],[WMA]]&lt;&gt;"",Tableau1[[#This Row],[WMA]],"")</f>
        <v/>
      </c>
      <c r="E54" s="96" t="str">
        <f>IF(Tableau1[[#This Row],[ACD]]&lt;&gt;"",Tableau1[[#This Row],[ACD]],"")</f>
        <v/>
      </c>
      <c r="F54" s="96" t="str">
        <f>IF(Tableau1[[#This Row],[KAB]]&lt;&gt;"",Tableau1[[#This Row],[KAB]],"")</f>
        <v/>
      </c>
      <c r="G54" s="80"/>
      <c r="H54" s="80"/>
      <c r="I54" s="180"/>
      <c r="J54" s="80"/>
      <c r="K54" s="22"/>
      <c r="L54" s="95"/>
      <c r="M54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54" s="303"/>
    </row>
    <row r="55" spans="1:14" x14ac:dyDescent="0.25">
      <c r="A55" s="271" t="s">
        <v>232</v>
      </c>
      <c r="B55" s="95">
        <f>IF(Tableau1[[#This Row],[NBR]]&lt;&gt;"",Tableau1[[#This Row],[NBR]],"")</f>
        <v>1</v>
      </c>
      <c r="C55" s="95" t="str">
        <f>IF(Tableau1[[#This Row],[GJU]]&lt;&gt;"",Tableau1[[#This Row],[GJU]],"")</f>
        <v/>
      </c>
      <c r="D55" s="22" t="str">
        <f>IF(Tableau1[[#This Row],[WMA]]&lt;&gt;"",Tableau1[[#This Row],[WMA]],"")</f>
        <v/>
      </c>
      <c r="E55" s="96" t="str">
        <f>IF(Tableau1[[#This Row],[ACD]]&lt;&gt;"",Tableau1[[#This Row],[ACD]],"")</f>
        <v/>
      </c>
      <c r="F55" s="96" t="str">
        <f>IF(Tableau1[[#This Row],[KAB]]&lt;&gt;"",Tableau1[[#This Row],[KAB]],"")</f>
        <v/>
      </c>
      <c r="G55" s="80"/>
      <c r="H55" s="80"/>
      <c r="I55" s="181"/>
      <c r="J55" s="22"/>
      <c r="K55" s="22"/>
      <c r="L55" s="95"/>
      <c r="M55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55" s="225"/>
    </row>
    <row r="56" spans="1:14" x14ac:dyDescent="0.25">
      <c r="A56" s="189" t="s">
        <v>94</v>
      </c>
      <c r="B56" s="95" t="str">
        <f>IF(Tableau1[[#This Row],[NBR]]&lt;&gt;"",Tableau1[[#This Row],[NBR]],"")</f>
        <v/>
      </c>
      <c r="C56" s="95" t="str">
        <f>IF(Tableau1[[#This Row],[GJU]]&lt;&gt;"",Tableau1[[#This Row],[GJU]],"")</f>
        <v/>
      </c>
      <c r="D56" s="22">
        <f>IF(Tableau1[[#This Row],[WMA]]&lt;&gt;"",Tableau1[[#This Row],[WMA]],"")</f>
        <v>1</v>
      </c>
      <c r="E56" s="96" t="str">
        <f>IF(Tableau1[[#This Row],[ACD]]&lt;&gt;"",Tableau1[[#This Row],[ACD]],"")</f>
        <v/>
      </c>
      <c r="F56" s="96" t="str">
        <f>IF(Tableau1[[#This Row],[KAB]]&lt;&gt;"",Tableau1[[#This Row],[KAB]],"")</f>
        <v/>
      </c>
      <c r="G56" s="80" t="s">
        <v>216</v>
      </c>
      <c r="H56" s="80"/>
      <c r="I56" s="181">
        <v>43490</v>
      </c>
      <c r="J56" s="80" t="s">
        <v>217</v>
      </c>
      <c r="K56" s="185">
        <v>43523</v>
      </c>
      <c r="L56" s="95">
        <v>2021</v>
      </c>
      <c r="M56" s="299">
        <v>0</v>
      </c>
      <c r="N56" s="261" t="s">
        <v>239</v>
      </c>
    </row>
    <row r="57" spans="1:14" x14ac:dyDescent="0.25">
      <c r="A57" s="96" t="s">
        <v>20</v>
      </c>
      <c r="B57" s="95" t="str">
        <f>IF(Tableau1[[#This Row],[NBR]]&lt;&gt;"",Tableau1[[#This Row],[NBR]],"")</f>
        <v/>
      </c>
      <c r="C57" s="95">
        <f>IF(Tableau1[[#This Row],[GJU]]&lt;&gt;"",Tableau1[[#This Row],[GJU]],"")</f>
        <v>1</v>
      </c>
      <c r="D57" s="22" t="str">
        <f>IF(Tableau1[[#This Row],[WMA]]&lt;&gt;"",Tableau1[[#This Row],[WMA]],"")</f>
        <v/>
      </c>
      <c r="E57" s="96" t="str">
        <f>IF(Tableau1[[#This Row],[ACD]]&lt;&gt;"",Tableau1[[#This Row],[ACD]],"")</f>
        <v/>
      </c>
      <c r="F57" s="96" t="str">
        <f>IF(Tableau1[[#This Row],[KAB]]&lt;&gt;"",Tableau1[[#This Row],[KAB]],"")</f>
        <v/>
      </c>
      <c r="G57" s="80" t="s">
        <v>250</v>
      </c>
      <c r="H57" s="80"/>
      <c r="I57" s="180">
        <v>43556</v>
      </c>
      <c r="J57" s="80" t="s">
        <v>218</v>
      </c>
      <c r="K57" s="185">
        <v>43571</v>
      </c>
      <c r="L57" s="95"/>
      <c r="M57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57" s="225"/>
    </row>
    <row r="58" spans="1:14" x14ac:dyDescent="0.25">
      <c r="A58" s="96" t="s">
        <v>153</v>
      </c>
      <c r="B58" s="95" t="str">
        <f>IF(Tableau1[[#This Row],[NBR]]&lt;&gt;"",Tableau1[[#This Row],[NBR]],"")</f>
        <v/>
      </c>
      <c r="C58" s="95" t="str">
        <f>IF(Tableau1[[#This Row],[GJU]]&lt;&gt;"",Tableau1[[#This Row],[GJU]],"")</f>
        <v/>
      </c>
      <c r="D58" s="22">
        <f>IF(Tableau1[[#This Row],[WMA]]&lt;&gt;"",Tableau1[[#This Row],[WMA]],"")</f>
        <v>1</v>
      </c>
      <c r="E58" s="96" t="str">
        <f>IF(Tableau1[[#This Row],[ACD]]&lt;&gt;"",Tableau1[[#This Row],[ACD]],"")</f>
        <v/>
      </c>
      <c r="F58" s="96" t="str">
        <f>IF(Tableau1[[#This Row],[KAB]]&lt;&gt;"",Tableau1[[#This Row],[KAB]],"")</f>
        <v/>
      </c>
      <c r="G58" s="80" t="s">
        <v>216</v>
      </c>
      <c r="H58" s="80"/>
      <c r="I58" s="181">
        <v>43490</v>
      </c>
      <c r="J58" s="80" t="s">
        <v>217</v>
      </c>
      <c r="K58" s="185">
        <v>43523</v>
      </c>
      <c r="L58" s="95">
        <v>2021</v>
      </c>
      <c r="M58" s="299">
        <v>0</v>
      </c>
      <c r="N58" s="261" t="s">
        <v>239</v>
      </c>
    </row>
    <row r="59" spans="1:14" hidden="1" x14ac:dyDescent="0.25">
      <c r="A59" s="96" t="s">
        <v>72</v>
      </c>
      <c r="B59" s="95">
        <f>IF(Tableau1[[#This Row],[NBR]]&lt;&gt;"",Tableau1[[#This Row],[NBR]],"")</f>
        <v>1</v>
      </c>
      <c r="C59" s="95" t="str">
        <f>IF(Tableau1[[#This Row],[GJU]]&lt;&gt;"",Tableau1[[#This Row],[GJU]],"")</f>
        <v/>
      </c>
      <c r="D59" s="22" t="str">
        <f>IF(Tableau1[[#This Row],[WMA]]&lt;&gt;"",Tableau1[[#This Row],[WMA]],"")</f>
        <v/>
      </c>
      <c r="E59" s="96" t="str">
        <f>IF(Tableau1[[#This Row],[ACD]]&lt;&gt;"",Tableau1[[#This Row],[ACD]],"")</f>
        <v/>
      </c>
      <c r="F59" s="96" t="str">
        <f>IF(Tableau1[[#This Row],[KAB]]&lt;&gt;"",Tableau1[[#This Row],[KAB]],"")</f>
        <v/>
      </c>
      <c r="G59" s="80"/>
      <c r="H59" s="80"/>
      <c r="I59" s="180"/>
      <c r="J59" s="80"/>
      <c r="K59" s="22"/>
      <c r="L59" s="196"/>
      <c r="M59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59" s="225"/>
    </row>
    <row r="60" spans="1:14" hidden="1" x14ac:dyDescent="0.25">
      <c r="A60" s="96" t="s">
        <v>53</v>
      </c>
      <c r="B60" s="95">
        <f>IF(Tableau1[[#This Row],[NBR]]&lt;&gt;"",Tableau1[[#This Row],[NBR]],"")</f>
        <v>1</v>
      </c>
      <c r="C60" s="95" t="str">
        <f>IF(Tableau1[[#This Row],[GJU]]&lt;&gt;"",Tableau1[[#This Row],[GJU]],"")</f>
        <v/>
      </c>
      <c r="D60" s="22" t="str">
        <f>IF(Tableau1[[#This Row],[WMA]]&lt;&gt;"",Tableau1[[#This Row],[WMA]],"")</f>
        <v/>
      </c>
      <c r="E60" s="96" t="str">
        <f>IF(Tableau1[[#This Row],[ACD]]&lt;&gt;"",Tableau1[[#This Row],[ACD]],"")</f>
        <v/>
      </c>
      <c r="F60" s="96" t="str">
        <f>IF(Tableau1[[#This Row],[KAB]]&lt;&gt;"",Tableau1[[#This Row],[KAB]],"")</f>
        <v/>
      </c>
      <c r="G60" s="80"/>
      <c r="H60" s="80"/>
      <c r="I60" s="180"/>
      <c r="J60" s="80"/>
      <c r="K60" s="22"/>
      <c r="L60" s="196"/>
      <c r="M60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60" s="225"/>
    </row>
    <row r="61" spans="1:14" hidden="1" x14ac:dyDescent="0.25">
      <c r="A61" s="195" t="s">
        <v>172</v>
      </c>
      <c r="B61" s="95">
        <f>IF(Tableau1[[#This Row],[NBR]]&lt;&gt;"",Tableau1[[#This Row],[NBR]],"")</f>
        <v>1</v>
      </c>
      <c r="C61" s="95" t="str">
        <f>IF(Tableau1[[#This Row],[GJU]]&lt;&gt;"",Tableau1[[#This Row],[GJU]],"")</f>
        <v/>
      </c>
      <c r="D61" s="22" t="str">
        <f>IF(Tableau1[[#This Row],[WMA]]&lt;&gt;"",Tableau1[[#This Row],[WMA]],"")</f>
        <v/>
      </c>
      <c r="E61" s="96" t="str">
        <f>IF(Tableau1[[#This Row],[ACD]]&lt;&gt;"",Tableau1[[#This Row],[ACD]],"")</f>
        <v/>
      </c>
      <c r="F61" s="96" t="str">
        <f>IF(Tableau1[[#This Row],[KAB]]&lt;&gt;"",Tableau1[[#This Row],[KAB]],"")</f>
        <v/>
      </c>
      <c r="G61" s="80" t="s">
        <v>220</v>
      </c>
      <c r="H61" s="80"/>
      <c r="I61" s="180">
        <v>43545</v>
      </c>
      <c r="J61" s="80" t="s">
        <v>218</v>
      </c>
      <c r="K61" s="185">
        <v>43560</v>
      </c>
      <c r="L61" s="196"/>
      <c r="M61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61" s="225"/>
    </row>
    <row r="62" spans="1:14" x14ac:dyDescent="0.25">
      <c r="A62" s="189" t="s">
        <v>291</v>
      </c>
      <c r="B62" s="95">
        <f>IF(Tableau1[[#This Row],[NBR]]&lt;&gt;"",Tableau1[[#This Row],[NBR]],"")</f>
        <v>1</v>
      </c>
      <c r="C62" s="95" t="str">
        <f>IF(Tableau1[[#This Row],[GJU]]&lt;&gt;"",Tableau1[[#This Row],[GJU]],"")</f>
        <v/>
      </c>
      <c r="D62" s="22" t="str">
        <f>IF(Tableau1[[#This Row],[WMA]]&lt;&gt;"",Tableau1[[#This Row],[WMA]],"")</f>
        <v/>
      </c>
      <c r="E62" s="96" t="str">
        <f>IF(Tableau1[[#This Row],[ACD]]&lt;&gt;"",Tableau1[[#This Row],[ACD]],"")</f>
        <v/>
      </c>
      <c r="F62" s="96" t="str">
        <f>IF(Tableau1[[#This Row],[KAB]]&lt;&gt;"",Tableau1[[#This Row],[KAB]],"")</f>
        <v/>
      </c>
      <c r="G62" s="80" t="s">
        <v>220</v>
      </c>
      <c r="H62" s="80"/>
      <c r="I62" s="180">
        <v>43552</v>
      </c>
      <c r="J62" s="22" t="s">
        <v>218</v>
      </c>
      <c r="K62" s="185">
        <v>43571</v>
      </c>
      <c r="L62" s="95"/>
      <c r="M62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62" s="303"/>
    </row>
    <row r="63" spans="1:14" x14ac:dyDescent="0.25">
      <c r="A63" s="96" t="s">
        <v>19</v>
      </c>
      <c r="B63" s="95" t="str">
        <f>IF(Tableau1[[#This Row],[NBR]]&lt;&gt;"",Tableau1[[#This Row],[NBR]],"")</f>
        <v/>
      </c>
      <c r="C63" s="95" t="str">
        <f>IF(Tableau1[[#This Row],[GJU]]&lt;&gt;"",Tableau1[[#This Row],[GJU]],"")</f>
        <v/>
      </c>
      <c r="D63" s="22">
        <f>IF(Tableau1[[#This Row],[WMA]]&lt;&gt;"",Tableau1[[#This Row],[WMA]],"")</f>
        <v>1</v>
      </c>
      <c r="E63" s="96" t="str">
        <f>IF(Tableau1[[#This Row],[ACD]]&lt;&gt;"",Tableau1[[#This Row],[ACD]],"")</f>
        <v/>
      </c>
      <c r="F63" s="96" t="str">
        <f>IF(Tableau1[[#This Row],[KAB]]&lt;&gt;"",Tableau1[[#This Row],[KAB]],"")</f>
        <v/>
      </c>
      <c r="G63" s="80" t="s">
        <v>216</v>
      </c>
      <c r="H63" s="314">
        <v>43069</v>
      </c>
      <c r="I63" s="181">
        <v>43563</v>
      </c>
      <c r="J63" s="80" t="s">
        <v>217</v>
      </c>
      <c r="K63" s="185">
        <v>43579</v>
      </c>
      <c r="L63" s="305"/>
      <c r="M63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63" s="225" t="s">
        <v>283</v>
      </c>
    </row>
    <row r="64" spans="1:14" x14ac:dyDescent="0.25">
      <c r="A64" s="96" t="s">
        <v>104</v>
      </c>
      <c r="B64" s="95" t="str">
        <f>IF(Tableau1[[#This Row],[NBR]]&lt;&gt;"",Tableau1[[#This Row],[NBR]],"")</f>
        <v/>
      </c>
      <c r="C64" s="95">
        <f>IF(Tableau1[[#This Row],[GJU]]&lt;&gt;"",Tableau1[[#This Row],[GJU]],"")</f>
        <v>1</v>
      </c>
      <c r="D64" s="22" t="str">
        <f>IF(Tableau1[[#This Row],[WMA]]&lt;&gt;"",Tableau1[[#This Row],[WMA]],"")</f>
        <v/>
      </c>
      <c r="E64" s="96" t="str">
        <f>IF(Tableau1[[#This Row],[ACD]]&lt;&gt;"",Tableau1[[#This Row],[ACD]],"")</f>
        <v/>
      </c>
      <c r="F64" s="96" t="str">
        <f>IF(Tableau1[[#This Row],[KAB]]&lt;&gt;"",Tableau1[[#This Row],[KAB]],"")</f>
        <v/>
      </c>
      <c r="G64" s="80" t="s">
        <v>250</v>
      </c>
      <c r="H64" s="80"/>
      <c r="I64" s="181">
        <v>43560</v>
      </c>
      <c r="J64" s="80" t="s">
        <v>217</v>
      </c>
      <c r="K64" s="185">
        <v>43585</v>
      </c>
      <c r="L64" s="95"/>
      <c r="M64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64" s="225"/>
    </row>
    <row r="65" spans="1:14" hidden="1" x14ac:dyDescent="0.25">
      <c r="A65" s="96" t="s">
        <v>68</v>
      </c>
      <c r="B65" s="95" t="str">
        <f>IF(Tableau1[[#This Row],[NBR]]&lt;&gt;"",Tableau1[[#This Row],[NBR]],"")</f>
        <v/>
      </c>
      <c r="C65" s="95" t="str">
        <f>IF(Tableau1[[#This Row],[GJU]]&lt;&gt;"",Tableau1[[#This Row],[GJU]],"")</f>
        <v/>
      </c>
      <c r="D65" s="22">
        <f>IF(Tableau1[[#This Row],[WMA]]&lt;&gt;"",Tableau1[[#This Row],[WMA]],"")</f>
        <v>1</v>
      </c>
      <c r="E65" s="96" t="str">
        <f>IF(Tableau1[[#This Row],[ACD]]&lt;&gt;"",Tableau1[[#This Row],[ACD]],"")</f>
        <v/>
      </c>
      <c r="F65" s="96" t="str">
        <f>IF(Tableau1[[#This Row],[KAB]]&lt;&gt;"",Tableau1[[#This Row],[KAB]],"")</f>
        <v/>
      </c>
      <c r="G65" s="80"/>
      <c r="H65" s="80"/>
      <c r="I65" s="181"/>
      <c r="J65" s="80"/>
      <c r="K65" s="22"/>
      <c r="L65" s="95"/>
      <c r="M65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65" s="225"/>
    </row>
    <row r="66" spans="1:14" x14ac:dyDescent="0.25">
      <c r="A66" s="96" t="s">
        <v>47</v>
      </c>
      <c r="B66" s="95" t="str">
        <f>IF(Tableau1[[#This Row],[NBR]]&lt;&gt;"",Tableau1[[#This Row],[NBR]],"")</f>
        <v/>
      </c>
      <c r="C66" s="95">
        <f>IF(Tableau1[[#This Row],[GJU]]&lt;&gt;"",Tableau1[[#This Row],[GJU]],"")</f>
        <v>1</v>
      </c>
      <c r="D66" s="22" t="str">
        <f>IF(Tableau1[[#This Row],[WMA]]&lt;&gt;"",Tableau1[[#This Row],[WMA]],"")</f>
        <v/>
      </c>
      <c r="E66" s="96" t="str">
        <f>IF(Tableau1[[#This Row],[ACD]]&lt;&gt;"",Tableau1[[#This Row],[ACD]],"")</f>
        <v/>
      </c>
      <c r="F66" s="96" t="str">
        <f>IF(Tableau1[[#This Row],[KAB]]&lt;&gt;"",Tableau1[[#This Row],[KAB]],"")</f>
        <v/>
      </c>
      <c r="G66" s="80" t="s">
        <v>250</v>
      </c>
      <c r="H66" s="80"/>
      <c r="I66" s="180">
        <v>43531</v>
      </c>
      <c r="J66" s="80" t="s">
        <v>218</v>
      </c>
      <c r="K66" s="185">
        <v>43542</v>
      </c>
      <c r="L66" s="95"/>
      <c r="M66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66" s="225"/>
    </row>
    <row r="67" spans="1:14" x14ac:dyDescent="0.25">
      <c r="A67" s="96" t="s">
        <v>75</v>
      </c>
      <c r="B67" s="95" t="str">
        <f>IF(Tableau1[[#This Row],[NBR]]&lt;&gt;"",Tableau1[[#This Row],[NBR]],"")</f>
        <v/>
      </c>
      <c r="C67" s="95">
        <f>IF(Tableau1[[#This Row],[GJU]]&lt;&gt;"",Tableau1[[#This Row],[GJU]],"")</f>
        <v>1</v>
      </c>
      <c r="D67" s="22" t="str">
        <f>IF(Tableau1[[#This Row],[WMA]]&lt;&gt;"",Tableau1[[#This Row],[WMA]],"")</f>
        <v/>
      </c>
      <c r="E67" s="96" t="str">
        <f>IF(Tableau1[[#This Row],[ACD]]&lt;&gt;"",Tableau1[[#This Row],[ACD]],"")</f>
        <v/>
      </c>
      <c r="F67" s="96" t="str">
        <f>IF(Tableau1[[#This Row],[KAB]]&lt;&gt;"",Tableau1[[#This Row],[KAB]],"")</f>
        <v/>
      </c>
      <c r="G67" s="80" t="s">
        <v>266</v>
      </c>
      <c r="H67" s="314">
        <v>43248</v>
      </c>
      <c r="I67" s="181"/>
      <c r="J67" s="80" t="s">
        <v>218</v>
      </c>
      <c r="K67" s="22"/>
      <c r="L67" s="305">
        <v>45075</v>
      </c>
      <c r="M67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67" s="225"/>
    </row>
    <row r="68" spans="1:14" x14ac:dyDescent="0.25">
      <c r="A68" s="96" t="s">
        <v>18</v>
      </c>
      <c r="B68" s="95" t="str">
        <f>IF(Tableau1[[#This Row],[NBR]]&lt;&gt;"",Tableau1[[#This Row],[NBR]],"")</f>
        <v/>
      </c>
      <c r="C68" s="95" t="str">
        <f>IF(Tableau1[[#This Row],[GJU]]&lt;&gt;"",Tableau1[[#This Row],[GJU]],"")</f>
        <v/>
      </c>
      <c r="D68" s="22" t="str">
        <f>IF(Tableau1[[#This Row],[WMA]]&lt;&gt;"",Tableau1[[#This Row],[WMA]],"")</f>
        <v/>
      </c>
      <c r="E68" s="96">
        <f>IF(Tableau1[[#This Row],[ACD]]&lt;&gt;"",Tableau1[[#This Row],[ACD]],"")</f>
        <v>1</v>
      </c>
      <c r="F68" s="96" t="str">
        <f>IF(Tableau1[[#This Row],[KAB]]&lt;&gt;"",Tableau1[[#This Row],[KAB]],"")</f>
        <v/>
      </c>
      <c r="G68" s="80" t="s">
        <v>236</v>
      </c>
      <c r="H68" s="314">
        <v>43458</v>
      </c>
      <c r="I68" s="181"/>
      <c r="J68" s="80" t="s">
        <v>218</v>
      </c>
      <c r="K68" s="185">
        <v>43180</v>
      </c>
      <c r="L68" s="305">
        <v>44919</v>
      </c>
      <c r="M68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68" s="225"/>
    </row>
    <row r="69" spans="1:14" x14ac:dyDescent="0.25">
      <c r="A69" s="96" t="s">
        <v>86</v>
      </c>
      <c r="B69" s="95" t="str">
        <f>IF(Tableau1[[#This Row],[NBR]]&lt;&gt;"",Tableau1[[#This Row],[NBR]],"")</f>
        <v/>
      </c>
      <c r="C69" s="95" t="str">
        <f>IF(Tableau1[[#This Row],[GJU]]&lt;&gt;"",Tableau1[[#This Row],[GJU]],"")</f>
        <v/>
      </c>
      <c r="D69" s="22">
        <f>IF(Tableau1[[#This Row],[WMA]]&lt;&gt;"",Tableau1[[#This Row],[WMA]],"")</f>
        <v>1</v>
      </c>
      <c r="E69" s="96" t="str">
        <f>IF(Tableau1[[#This Row],[ACD]]&lt;&gt;"",Tableau1[[#This Row],[ACD]],"")</f>
        <v/>
      </c>
      <c r="F69" s="96" t="str">
        <f>IF(Tableau1[[#This Row],[KAB]]&lt;&gt;"",Tableau1[[#This Row],[KAB]],"")</f>
        <v/>
      </c>
      <c r="G69" s="80" t="s">
        <v>235</v>
      </c>
      <c r="H69" s="314">
        <v>43355</v>
      </c>
      <c r="I69" s="181">
        <v>43333</v>
      </c>
      <c r="J69" s="80" t="s">
        <v>217</v>
      </c>
      <c r="K69" s="185"/>
      <c r="L69" s="304">
        <v>44075</v>
      </c>
      <c r="M69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69" s="225"/>
    </row>
    <row r="70" spans="1:14" x14ac:dyDescent="0.25">
      <c r="A70" s="96" t="s">
        <v>159</v>
      </c>
      <c r="B70" s="95" t="str">
        <f>IF(Tableau1[[#This Row],[NBR]]&lt;&gt;"",Tableau1[[#This Row],[NBR]],"")</f>
        <v/>
      </c>
      <c r="C70" s="95">
        <f>IF(Tableau1[[#This Row],[GJU]]&lt;&gt;"",Tableau1[[#This Row],[GJU]],"")</f>
        <v>1</v>
      </c>
      <c r="D70" s="22" t="str">
        <f>IF(Tableau1[[#This Row],[WMA]]&lt;&gt;"",Tableau1[[#This Row],[WMA]],"")</f>
        <v/>
      </c>
      <c r="E70" s="96" t="str">
        <f>IF(Tableau1[[#This Row],[ACD]]&lt;&gt;"",Tableau1[[#This Row],[ACD]],"")</f>
        <v/>
      </c>
      <c r="F70" s="96" t="str">
        <f>IF(Tableau1[[#This Row],[KAB]]&lt;&gt;"",Tableau1[[#This Row],[KAB]],"")</f>
        <v/>
      </c>
      <c r="G70" s="80" t="s">
        <v>250</v>
      </c>
      <c r="H70" s="80"/>
      <c r="I70" s="181">
        <v>43560</v>
      </c>
      <c r="J70" s="80" t="s">
        <v>218</v>
      </c>
      <c r="K70" s="185">
        <v>43578</v>
      </c>
      <c r="L70" s="95"/>
      <c r="M70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70" s="225"/>
    </row>
    <row r="71" spans="1:14" x14ac:dyDescent="0.25">
      <c r="A71" s="96" t="s">
        <v>149</v>
      </c>
      <c r="B71" s="95" t="str">
        <f>IF(Tableau1[[#This Row],[NBR]]&lt;&gt;"",Tableau1[[#This Row],[NBR]],"")</f>
        <v/>
      </c>
      <c r="C71" s="95">
        <f>IF(Tableau1[[#This Row],[GJU]]&lt;&gt;"",Tableau1[[#This Row],[GJU]],"")</f>
        <v>1</v>
      </c>
      <c r="D71" s="22" t="str">
        <f>IF(Tableau1[[#This Row],[WMA]]&lt;&gt;"",Tableau1[[#This Row],[WMA]],"")</f>
        <v/>
      </c>
      <c r="E71" s="96" t="str">
        <f>IF(Tableau1[[#This Row],[ACD]]&lt;&gt;"",Tableau1[[#This Row],[ACD]],"")</f>
        <v/>
      </c>
      <c r="F71" s="96" t="str">
        <f>IF(Tableau1[[#This Row],[KAB]]&lt;&gt;"",Tableau1[[#This Row],[KAB]],"")</f>
        <v/>
      </c>
      <c r="G71" s="80" t="s">
        <v>250</v>
      </c>
      <c r="H71" s="80"/>
      <c r="I71" s="181">
        <v>43560</v>
      </c>
      <c r="J71" s="80" t="s">
        <v>218</v>
      </c>
      <c r="K71" s="185">
        <v>43584</v>
      </c>
      <c r="L71" s="95"/>
      <c r="M71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71" s="225"/>
    </row>
    <row r="72" spans="1:14" hidden="1" x14ac:dyDescent="0.25">
      <c r="A72" s="96" t="s">
        <v>38</v>
      </c>
      <c r="B72" s="95">
        <f>IF(Tableau1[[#This Row],[NBR]]&lt;&gt;"",Tableau1[[#This Row],[NBR]],"")</f>
        <v>1</v>
      </c>
      <c r="C72" s="95" t="str">
        <f>IF(Tableau1[[#This Row],[GJU]]&lt;&gt;"",Tableau1[[#This Row],[GJU]],"")</f>
        <v/>
      </c>
      <c r="D72" s="22" t="str">
        <f>IF(Tableau1[[#This Row],[WMA]]&lt;&gt;"",Tableau1[[#This Row],[WMA]],"")</f>
        <v/>
      </c>
      <c r="E72" s="96" t="str">
        <f>IF(Tableau1[[#This Row],[ACD]]&lt;&gt;"",Tableau1[[#This Row],[ACD]],"")</f>
        <v/>
      </c>
      <c r="F72" s="96" t="str">
        <f>IF(Tableau1[[#This Row],[KAB]]&lt;&gt;"",Tableau1[[#This Row],[KAB]],"")</f>
        <v/>
      </c>
      <c r="G72" s="80"/>
      <c r="H72" s="80"/>
      <c r="I72" s="22"/>
      <c r="J72" s="80"/>
      <c r="K72" s="22"/>
      <c r="L72" s="95"/>
      <c r="M72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72" s="225"/>
    </row>
    <row r="73" spans="1:14" x14ac:dyDescent="0.25">
      <c r="A73" s="96" t="s">
        <v>48</v>
      </c>
      <c r="B73" s="95">
        <f>IF(Tableau1[[#This Row],[NBR]]&lt;&gt;"",Tableau1[[#This Row],[NBR]],"")</f>
        <v>1</v>
      </c>
      <c r="C73" s="95" t="str">
        <f>IF(Tableau1[[#This Row],[GJU]]&lt;&gt;"",Tableau1[[#This Row],[GJU]],"")</f>
        <v/>
      </c>
      <c r="D73" s="22" t="str">
        <f>IF(Tableau1[[#This Row],[WMA]]&lt;&gt;"",Tableau1[[#This Row],[WMA]],"")</f>
        <v/>
      </c>
      <c r="E73" s="96" t="str">
        <f>IF(Tableau1[[#This Row],[ACD]]&lt;&gt;"",Tableau1[[#This Row],[ACD]],"")</f>
        <v/>
      </c>
      <c r="F73" s="96" t="str">
        <f>IF(Tableau1[[#This Row],[KAB]]&lt;&gt;"",Tableau1[[#This Row],[KAB]],"")</f>
        <v/>
      </c>
      <c r="G73" s="80"/>
      <c r="H73" s="80"/>
      <c r="I73" s="22"/>
      <c r="J73" s="80"/>
      <c r="K73" s="22"/>
      <c r="L73" s="95"/>
      <c r="M73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73" s="225"/>
    </row>
    <row r="74" spans="1:14" x14ac:dyDescent="0.25">
      <c r="A74" s="96" t="s">
        <v>73</v>
      </c>
      <c r="B74" s="95" t="str">
        <f>IF(Tableau1[[#This Row],[NBR]]&lt;&gt;"",Tableau1[[#This Row],[NBR]],"")</f>
        <v/>
      </c>
      <c r="C74" s="95">
        <f>IF(Tableau1[[#This Row],[GJU]]&lt;&gt;"",Tableau1[[#This Row],[GJU]],"")</f>
        <v>1</v>
      </c>
      <c r="D74" s="22" t="str">
        <f>IF(Tableau1[[#This Row],[WMA]]&lt;&gt;"",Tableau1[[#This Row],[WMA]],"")</f>
        <v/>
      </c>
      <c r="E74" s="96" t="str">
        <f>IF(Tableau1[[#This Row],[ACD]]&lt;&gt;"",Tableau1[[#This Row],[ACD]],"")</f>
        <v/>
      </c>
      <c r="F74" s="96" t="str">
        <f>IF(Tableau1[[#This Row],[KAB]]&lt;&gt;"",Tableau1[[#This Row],[KAB]],"")</f>
        <v/>
      </c>
      <c r="G74" s="80" t="s">
        <v>266</v>
      </c>
      <c r="H74" s="314">
        <v>43224</v>
      </c>
      <c r="I74" s="181">
        <v>43209</v>
      </c>
      <c r="J74" s="80"/>
      <c r="K74" s="22"/>
      <c r="L74" s="305">
        <v>45051</v>
      </c>
      <c r="M74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74" s="225"/>
    </row>
    <row r="75" spans="1:14" hidden="1" x14ac:dyDescent="0.25">
      <c r="A75" s="96" t="s">
        <v>90</v>
      </c>
      <c r="B75" s="95">
        <f>IF(Tableau1[[#This Row],[NBR]]&lt;&gt;"",Tableau1[[#This Row],[NBR]],"")</f>
        <v>1</v>
      </c>
      <c r="C75" s="95" t="str">
        <f>IF(Tableau1[[#This Row],[GJU]]&lt;&gt;"",Tableau1[[#This Row],[GJU]],"")</f>
        <v/>
      </c>
      <c r="D75" s="22" t="str">
        <f>IF(Tableau1[[#This Row],[WMA]]&lt;&gt;"",Tableau1[[#This Row],[WMA]],"")</f>
        <v/>
      </c>
      <c r="E75" s="96" t="str">
        <f>IF(Tableau1[[#This Row],[ACD]]&lt;&gt;"",Tableau1[[#This Row],[ACD]],"")</f>
        <v/>
      </c>
      <c r="F75" s="96" t="str">
        <f>IF(Tableau1[[#This Row],[KAB]]&lt;&gt;"",Tableau1[[#This Row],[KAB]],"")</f>
        <v/>
      </c>
      <c r="G75" s="80"/>
      <c r="H75" s="80"/>
      <c r="I75" s="73"/>
      <c r="J75" s="80"/>
      <c r="K75" s="22"/>
      <c r="L75" s="196"/>
      <c r="M75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75" s="225"/>
    </row>
    <row r="76" spans="1:14" x14ac:dyDescent="0.25">
      <c r="A76" s="96" t="s">
        <v>156</v>
      </c>
      <c r="B76" s="95" t="str">
        <f>IF(Tableau1[[#This Row],[NBR]]&lt;&gt;"",Tableau1[[#This Row],[NBR]],"")</f>
        <v/>
      </c>
      <c r="C76" s="95">
        <f>IF(Tableau1[[#This Row],[GJU]]&lt;&gt;"",Tableau1[[#This Row],[GJU]],"")</f>
        <v>1</v>
      </c>
      <c r="D76" s="22" t="str">
        <f>IF(Tableau1[[#This Row],[WMA]]&lt;&gt;"",Tableau1[[#This Row],[WMA]],"")</f>
        <v/>
      </c>
      <c r="E76" s="96" t="str">
        <f>IF(Tableau1[[#This Row],[ACD]]&lt;&gt;"",Tableau1[[#This Row],[ACD]],"")</f>
        <v/>
      </c>
      <c r="F76" s="96" t="str">
        <f>IF(Tableau1[[#This Row],[KAB]]&lt;&gt;"",Tableau1[[#This Row],[KAB]],"")</f>
        <v/>
      </c>
      <c r="G76" s="80" t="s">
        <v>250</v>
      </c>
      <c r="H76" s="80"/>
      <c r="I76" s="180">
        <v>43560</v>
      </c>
      <c r="J76" s="80" t="s">
        <v>218</v>
      </c>
      <c r="K76" s="185">
        <v>43585</v>
      </c>
      <c r="L76" s="95"/>
      <c r="M76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76" s="225"/>
    </row>
    <row r="77" spans="1:14" x14ac:dyDescent="0.25">
      <c r="A77" s="96" t="s">
        <v>69</v>
      </c>
      <c r="B77" s="95" t="str">
        <f>IF(Tableau1[[#This Row],[NBR]]&lt;&gt;"",Tableau1[[#This Row],[NBR]],"")</f>
        <v/>
      </c>
      <c r="C77" s="95">
        <f>IF(Tableau1[[#This Row],[GJU]]&lt;&gt;"",Tableau1[[#This Row],[GJU]],"")</f>
        <v>1</v>
      </c>
      <c r="D77" s="22" t="str">
        <f>IF(Tableau1[[#This Row],[WMA]]&lt;&gt;"",Tableau1[[#This Row],[WMA]],"")</f>
        <v/>
      </c>
      <c r="E77" s="96" t="str">
        <f>IF(Tableau1[[#This Row],[ACD]]&lt;&gt;"",Tableau1[[#This Row],[ACD]],"")</f>
        <v/>
      </c>
      <c r="F77" s="96" t="str">
        <f>IF(Tableau1[[#This Row],[KAB]]&lt;&gt;"",Tableau1[[#This Row],[KAB]],"")</f>
        <v/>
      </c>
      <c r="G77" s="80" t="s">
        <v>216</v>
      </c>
      <c r="H77" s="314">
        <v>43370</v>
      </c>
      <c r="I77" s="180"/>
      <c r="J77" s="80" t="s">
        <v>218</v>
      </c>
      <c r="K77" s="22"/>
      <c r="L77" s="304">
        <v>45170</v>
      </c>
      <c r="M77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77" s="225"/>
    </row>
    <row r="78" spans="1:14" x14ac:dyDescent="0.25">
      <c r="A78" s="96" t="s">
        <v>43</v>
      </c>
      <c r="B78" s="95" t="str">
        <f>IF(Tableau1[[#This Row],[NBR]]&lt;&gt;"",Tableau1[[#This Row],[NBR]],"")</f>
        <v/>
      </c>
      <c r="C78" s="95">
        <f>IF(Tableau1[[#This Row],[GJU]]&lt;&gt;"",Tableau1[[#This Row],[GJU]],"")</f>
        <v>1</v>
      </c>
      <c r="D78" s="22" t="str">
        <f>IF(Tableau1[[#This Row],[WMA]]&lt;&gt;"",Tableau1[[#This Row],[WMA]],"")</f>
        <v/>
      </c>
      <c r="E78" s="96" t="str">
        <f>IF(Tableau1[[#This Row],[ACD]]&lt;&gt;"",Tableau1[[#This Row],[ACD]],"")</f>
        <v/>
      </c>
      <c r="F78" s="96" t="str">
        <f>IF(Tableau1[[#This Row],[KAB]]&lt;&gt;"",Tableau1[[#This Row],[KAB]],"")</f>
        <v/>
      </c>
      <c r="G78" s="80" t="s">
        <v>250</v>
      </c>
      <c r="H78" s="80"/>
      <c r="I78" s="185">
        <v>43531</v>
      </c>
      <c r="J78" s="80" t="s">
        <v>218</v>
      </c>
      <c r="K78" s="368">
        <v>43545</v>
      </c>
      <c r="L78" s="95"/>
      <c r="M78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78" s="225" t="s">
        <v>260</v>
      </c>
    </row>
    <row r="79" spans="1:14" x14ac:dyDescent="0.25">
      <c r="A79" s="96" t="s">
        <v>151</v>
      </c>
      <c r="B79" s="95" t="str">
        <f>IF(Tableau1[[#This Row],[NBR]]&lt;&gt;"",Tableau1[[#This Row],[NBR]],"")</f>
        <v/>
      </c>
      <c r="C79" s="95">
        <f>IF(Tableau1[[#This Row],[GJU]]&lt;&gt;"",Tableau1[[#This Row],[GJU]],"")</f>
        <v>1</v>
      </c>
      <c r="D79" s="22" t="str">
        <f>IF(Tableau1[[#This Row],[WMA]]&lt;&gt;"",Tableau1[[#This Row],[WMA]],"")</f>
        <v/>
      </c>
      <c r="E79" s="96" t="str">
        <f>IF(Tableau1[[#This Row],[ACD]]&lt;&gt;"",Tableau1[[#This Row],[ACD]],"")</f>
        <v/>
      </c>
      <c r="F79" s="96" t="str">
        <f>IF(Tableau1[[#This Row],[KAB]]&lt;&gt;"",Tableau1[[#This Row],[KAB]],"")</f>
        <v/>
      </c>
      <c r="G79" s="80" t="s">
        <v>250</v>
      </c>
      <c r="H79" s="80"/>
      <c r="I79" s="180">
        <v>43556</v>
      </c>
      <c r="J79" s="80" t="s">
        <v>218</v>
      </c>
      <c r="K79" s="185">
        <v>43584</v>
      </c>
      <c r="L79" s="95"/>
      <c r="M79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79" s="225"/>
    </row>
    <row r="80" spans="1:14" x14ac:dyDescent="0.25">
      <c r="A80" s="96" t="s">
        <v>22</v>
      </c>
      <c r="B80" s="95" t="str">
        <f>IF(Tableau1[[#This Row],[NBR]]&lt;&gt;"",Tableau1[[#This Row],[NBR]],"")</f>
        <v/>
      </c>
      <c r="C80" s="95">
        <f>IF(Tableau1[[#This Row],[GJU]]&lt;&gt;"",Tableau1[[#This Row],[GJU]],"")</f>
        <v>1</v>
      </c>
      <c r="D80" s="22" t="str">
        <f>IF(Tableau1[[#This Row],[WMA]]&lt;&gt;"",Tableau1[[#This Row],[WMA]],"")</f>
        <v/>
      </c>
      <c r="E80" s="96" t="str">
        <f>IF(Tableau1[[#This Row],[ACD]]&lt;&gt;"",Tableau1[[#This Row],[ACD]],"")</f>
        <v/>
      </c>
      <c r="F80" s="96" t="str">
        <f>IF(Tableau1[[#This Row],[KAB]]&lt;&gt;"",Tableau1[[#This Row],[KAB]],"")</f>
        <v/>
      </c>
      <c r="G80" s="80" t="s">
        <v>216</v>
      </c>
      <c r="H80" s="314">
        <v>43039</v>
      </c>
      <c r="I80" s="181"/>
      <c r="J80" s="80" t="s">
        <v>218</v>
      </c>
      <c r="K80" s="22"/>
      <c r="L80" s="304">
        <v>43739</v>
      </c>
      <c r="M80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80" s="225"/>
    </row>
    <row r="81" spans="1:14" x14ac:dyDescent="0.25">
      <c r="A81" s="189" t="s">
        <v>229</v>
      </c>
      <c r="B81" s="95" t="str">
        <f>IF(Tableau1[[#This Row],[NBR]]&lt;&gt;"",Tableau1[[#This Row],[NBR]],"")</f>
        <v/>
      </c>
      <c r="C81" s="95" t="str">
        <f>IF(Tableau1[[#This Row],[GJU]]&lt;&gt;"",Tableau1[[#This Row],[GJU]],"")</f>
        <v/>
      </c>
      <c r="D81" s="22" t="str">
        <f>IF(Tableau1[[#This Row],[WMA]]&lt;&gt;"",Tableau1[[#This Row],[WMA]],"")</f>
        <v/>
      </c>
      <c r="E81" s="96">
        <f>IF(Tableau1[[#This Row],[ACD]]&lt;&gt;"",Tableau1[[#This Row],[ACD]],"")</f>
        <v>1</v>
      </c>
      <c r="F81" s="96" t="str">
        <f>IF(Tableau1[[#This Row],[KAB]]&lt;&gt;"",Tableau1[[#This Row],[KAB]],"")</f>
        <v/>
      </c>
      <c r="G81" s="80"/>
      <c r="H81" s="80"/>
      <c r="I81" s="181"/>
      <c r="J81" s="22"/>
      <c r="K81" s="22"/>
      <c r="L81" s="95"/>
      <c r="M81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81" s="225"/>
    </row>
    <row r="82" spans="1:14" x14ac:dyDescent="0.25">
      <c r="A82" s="96" t="s">
        <v>98</v>
      </c>
      <c r="B82" s="95" t="str">
        <f>IF(Tableau1[[#This Row],[NBR]]&lt;&gt;"",Tableau1[[#This Row],[NBR]],"")</f>
        <v/>
      </c>
      <c r="C82" s="95">
        <f>IF(Tableau1[[#This Row],[GJU]]&lt;&gt;"",Tableau1[[#This Row],[GJU]],"")</f>
        <v>1</v>
      </c>
      <c r="D82" s="22" t="str">
        <f>IF(Tableau1[[#This Row],[WMA]]&lt;&gt;"",Tableau1[[#This Row],[WMA]],"")</f>
        <v/>
      </c>
      <c r="E82" s="96" t="str">
        <f>IF(Tableau1[[#This Row],[ACD]]&lt;&gt;"",Tableau1[[#This Row],[ACD]],"")</f>
        <v/>
      </c>
      <c r="F82" s="96" t="str">
        <f>IF(Tableau1[[#This Row],[KAB]]&lt;&gt;"",Tableau1[[#This Row],[KAB]],"")</f>
        <v/>
      </c>
      <c r="G82" s="80" t="s">
        <v>250</v>
      </c>
      <c r="H82" s="80"/>
      <c r="I82" s="181"/>
      <c r="J82" s="80"/>
      <c r="K82" s="22"/>
      <c r="L82" s="95"/>
      <c r="M82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82" s="225"/>
    </row>
    <row r="83" spans="1:14" x14ac:dyDescent="0.25">
      <c r="A83" s="96" t="s">
        <v>25</v>
      </c>
      <c r="B83" s="95" t="str">
        <f>IF(Tableau1[[#This Row],[NBR]]&lt;&gt;"",Tableau1[[#This Row],[NBR]],"")</f>
        <v/>
      </c>
      <c r="C83" s="95" t="str">
        <f>IF(Tableau1[[#This Row],[GJU]]&lt;&gt;"",Tableau1[[#This Row],[GJU]],"")</f>
        <v/>
      </c>
      <c r="D83" s="22" t="str">
        <f>IF(Tableau1[[#This Row],[WMA]]&lt;&gt;"",Tableau1[[#This Row],[WMA]],"")</f>
        <v/>
      </c>
      <c r="E83" s="96" t="str">
        <f>IF(Tableau1[[#This Row],[ACD]]&lt;&gt;"",Tableau1[[#This Row],[ACD]],"")</f>
        <v/>
      </c>
      <c r="F83" s="96">
        <f>IF(Tableau1[[#This Row],[KAB]]&lt;&gt;"",Tableau1[[#This Row],[KAB]],"")</f>
        <v>1</v>
      </c>
      <c r="G83" s="80"/>
      <c r="H83" s="80"/>
      <c r="I83" s="73"/>
      <c r="J83" s="80"/>
      <c r="K83" s="22"/>
      <c r="L83" s="196"/>
      <c r="M83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83" s="225"/>
    </row>
    <row r="84" spans="1:14" hidden="1" x14ac:dyDescent="0.25">
      <c r="A84" s="96" t="s">
        <v>102</v>
      </c>
      <c r="B84" s="95" t="str">
        <f>IF(Tableau1[[#This Row],[NBR]]&lt;&gt;"",Tableau1[[#This Row],[NBR]],"")</f>
        <v/>
      </c>
      <c r="C84" s="95" t="str">
        <f>IF(Tableau1[[#This Row],[GJU]]&lt;&gt;"",Tableau1[[#This Row],[GJU]],"")</f>
        <v/>
      </c>
      <c r="D84" s="22">
        <f>IF(Tableau1[[#This Row],[WMA]]&lt;&gt;"",Tableau1[[#This Row],[WMA]],"")</f>
        <v>1</v>
      </c>
      <c r="E84" s="96" t="str">
        <f>IF(Tableau1[[#This Row],[ACD]]&lt;&gt;"",Tableau1[[#This Row],[ACD]],"")</f>
        <v/>
      </c>
      <c r="F84" s="96" t="str">
        <f>IF(Tableau1[[#This Row],[KAB]]&lt;&gt;"",Tableau1[[#This Row],[KAB]],"")</f>
        <v/>
      </c>
      <c r="G84" s="80"/>
      <c r="H84" s="80"/>
      <c r="I84" s="73"/>
      <c r="J84" s="80"/>
      <c r="K84" s="22"/>
      <c r="L84" s="196"/>
      <c r="M84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84" s="225"/>
    </row>
    <row r="85" spans="1:14" x14ac:dyDescent="0.25">
      <c r="A85" s="96" t="s">
        <v>105</v>
      </c>
      <c r="B85" s="95">
        <f>IF(Tableau1[[#This Row],[NBR]]&lt;&gt;"",Tableau1[[#This Row],[NBR]],"")</f>
        <v>1</v>
      </c>
      <c r="C85" s="95" t="str">
        <f>IF(Tableau1[[#This Row],[GJU]]&lt;&gt;"",Tableau1[[#This Row],[GJU]],"")</f>
        <v/>
      </c>
      <c r="D85" s="22" t="str">
        <f>IF(Tableau1[[#This Row],[WMA]]&lt;&gt;"",Tableau1[[#This Row],[WMA]],"")</f>
        <v/>
      </c>
      <c r="E85" s="96" t="str">
        <f>IF(Tableau1[[#This Row],[ACD]]&lt;&gt;"",Tableau1[[#This Row],[ACD]],"")</f>
        <v/>
      </c>
      <c r="F85" s="96" t="str">
        <f>IF(Tableau1[[#This Row],[KAB]]&lt;&gt;"",Tableau1[[#This Row],[KAB]],"")</f>
        <v/>
      </c>
      <c r="G85" s="80"/>
      <c r="H85" s="80"/>
      <c r="I85" s="180"/>
      <c r="J85" s="80"/>
      <c r="K85" s="22"/>
      <c r="L85" s="196"/>
      <c r="M85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85" s="225"/>
    </row>
    <row r="86" spans="1:14" x14ac:dyDescent="0.25">
      <c r="A86" s="96" t="s">
        <v>150</v>
      </c>
      <c r="B86" s="95" t="str">
        <f>IF(Tableau1[[#This Row],[NBR]]&lt;&gt;"",Tableau1[[#This Row],[NBR]],"")</f>
        <v/>
      </c>
      <c r="C86" s="95">
        <f>IF(Tableau1[[#This Row],[GJU]]&lt;&gt;"",Tableau1[[#This Row],[GJU]],"")</f>
        <v>1</v>
      </c>
      <c r="D86" s="22" t="str">
        <f>IF(Tableau1[[#This Row],[WMA]]&lt;&gt;"",Tableau1[[#This Row],[WMA]],"")</f>
        <v/>
      </c>
      <c r="E86" s="96" t="str">
        <f>IF(Tableau1[[#This Row],[ACD]]&lt;&gt;"",Tableau1[[#This Row],[ACD]],"")</f>
        <v/>
      </c>
      <c r="F86" s="96" t="str">
        <f>IF(Tableau1[[#This Row],[KAB]]&lt;&gt;"",Tableau1[[#This Row],[KAB]],"")</f>
        <v/>
      </c>
      <c r="G86" s="80" t="s">
        <v>250</v>
      </c>
      <c r="H86" s="80"/>
      <c r="I86" s="180">
        <v>43559</v>
      </c>
      <c r="J86" s="80" t="s">
        <v>218</v>
      </c>
      <c r="K86" s="185">
        <v>43578</v>
      </c>
      <c r="L86" s="196"/>
      <c r="M86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86" s="225"/>
    </row>
    <row r="87" spans="1:14" hidden="1" x14ac:dyDescent="0.25">
      <c r="A87" s="96" t="s">
        <v>70</v>
      </c>
      <c r="B87" s="95" t="str">
        <f>IF(Tableau1[[#This Row],[NBR]]&lt;&gt;"",Tableau1[[#This Row],[NBR]],"")</f>
        <v/>
      </c>
      <c r="C87" s="95" t="str">
        <f>IF(Tableau1[[#This Row],[GJU]]&lt;&gt;"",Tableau1[[#This Row],[GJU]],"")</f>
        <v/>
      </c>
      <c r="D87" s="22">
        <f>IF(Tableau1[[#This Row],[WMA]]&lt;&gt;"",Tableau1[[#This Row],[WMA]],"")</f>
        <v>1</v>
      </c>
      <c r="E87" s="96" t="str">
        <f>IF(Tableau1[[#This Row],[ACD]]&lt;&gt;"",Tableau1[[#This Row],[ACD]],"")</f>
        <v/>
      </c>
      <c r="F87" s="96" t="str">
        <f>IF(Tableau1[[#This Row],[KAB]]&lt;&gt;"",Tableau1[[#This Row],[KAB]],"")</f>
        <v/>
      </c>
      <c r="G87" s="80"/>
      <c r="H87" s="80"/>
      <c r="I87" s="73"/>
      <c r="J87" s="80"/>
      <c r="K87" s="22"/>
      <c r="L87" s="196"/>
      <c r="M87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87" s="225"/>
    </row>
    <row r="88" spans="1:14" hidden="1" x14ac:dyDescent="0.25">
      <c r="A88" s="96" t="s">
        <v>95</v>
      </c>
      <c r="B88" s="95" t="str">
        <f>IF(Tableau1[[#This Row],[NBR]]&lt;&gt;"",Tableau1[[#This Row],[NBR]],"")</f>
        <v/>
      </c>
      <c r="C88" s="95" t="str">
        <f>IF(Tableau1[[#This Row],[GJU]]&lt;&gt;"",Tableau1[[#This Row],[GJU]],"")</f>
        <v/>
      </c>
      <c r="D88" s="22">
        <f>IF(Tableau1[[#This Row],[WMA]]&lt;&gt;"",Tableau1[[#This Row],[WMA]],"")</f>
        <v>1</v>
      </c>
      <c r="E88" s="96" t="str">
        <f>IF(Tableau1[[#This Row],[ACD]]&lt;&gt;"",Tableau1[[#This Row],[ACD]],"")</f>
        <v/>
      </c>
      <c r="F88" s="96" t="str">
        <f>IF(Tableau1[[#This Row],[KAB]]&lt;&gt;"",Tableau1[[#This Row],[KAB]],"")</f>
        <v/>
      </c>
      <c r="G88" s="80"/>
      <c r="H88" s="80"/>
      <c r="I88" s="73"/>
      <c r="J88" s="80"/>
      <c r="K88" s="22"/>
      <c r="L88" s="196"/>
      <c r="M88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88" s="225"/>
    </row>
    <row r="89" spans="1:14" x14ac:dyDescent="0.25">
      <c r="A89" s="96" t="s">
        <v>97</v>
      </c>
      <c r="B89" s="95" t="str">
        <f>IF(Tableau1[[#This Row],[NBR]]&lt;&gt;"",Tableau1[[#This Row],[NBR]],"")</f>
        <v/>
      </c>
      <c r="C89" s="95">
        <f>IF(Tableau1[[#This Row],[GJU]]&lt;&gt;"",Tableau1[[#This Row],[GJU]],"")</f>
        <v>1</v>
      </c>
      <c r="D89" s="22" t="str">
        <f>IF(Tableau1[[#This Row],[WMA]]&lt;&gt;"",Tableau1[[#This Row],[WMA]],"")</f>
        <v/>
      </c>
      <c r="E89" s="96" t="str">
        <f>IF(Tableau1[[#This Row],[ACD]]&lt;&gt;"",Tableau1[[#This Row],[ACD]],"")</f>
        <v/>
      </c>
      <c r="F89" s="96" t="str">
        <f>IF(Tableau1[[#This Row],[KAB]]&lt;&gt;"",Tableau1[[#This Row],[KAB]],"")</f>
        <v/>
      </c>
      <c r="G89" s="80" t="s">
        <v>250</v>
      </c>
      <c r="H89" s="80"/>
      <c r="I89" s="180">
        <v>43559</v>
      </c>
      <c r="J89" s="80" t="s">
        <v>218</v>
      </c>
      <c r="K89" s="185">
        <v>43578</v>
      </c>
      <c r="L89" s="196"/>
      <c r="M89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89" s="225"/>
    </row>
    <row r="90" spans="1:14" x14ac:dyDescent="0.25">
      <c r="A90" s="96" t="s">
        <v>21</v>
      </c>
      <c r="B90" s="95" t="str">
        <f>IF(Tableau1[[#This Row],[NBR]]&lt;&gt;"",Tableau1[[#This Row],[NBR]],"")</f>
        <v/>
      </c>
      <c r="C90" s="95" t="str">
        <f>IF(Tableau1[[#This Row],[GJU]]&lt;&gt;"",Tableau1[[#This Row],[GJU]],"")</f>
        <v/>
      </c>
      <c r="D90" s="22">
        <f>IF(Tableau1[[#This Row],[WMA]]&lt;&gt;"",Tableau1[[#This Row],[WMA]],"")</f>
        <v>1</v>
      </c>
      <c r="E90" s="96" t="str">
        <f>IF(Tableau1[[#This Row],[ACD]]&lt;&gt;"",Tableau1[[#This Row],[ACD]],"")</f>
        <v/>
      </c>
      <c r="F90" s="96" t="str">
        <f>IF(Tableau1[[#This Row],[KAB]]&lt;&gt;"",Tableau1[[#This Row],[KAB]],"")</f>
        <v/>
      </c>
      <c r="G90" s="80" t="s">
        <v>216</v>
      </c>
      <c r="H90" s="314">
        <v>43423</v>
      </c>
      <c r="I90" s="181">
        <v>43504</v>
      </c>
      <c r="J90" s="80" t="s">
        <v>218</v>
      </c>
      <c r="K90" s="185">
        <v>43535</v>
      </c>
      <c r="L90" s="304">
        <v>43891</v>
      </c>
      <c r="M90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90" s="225" t="s">
        <v>276</v>
      </c>
    </row>
    <row r="91" spans="1:14" hidden="1" x14ac:dyDescent="0.25">
      <c r="A91" s="96" t="s">
        <v>50</v>
      </c>
      <c r="B91" s="95">
        <f>IF(Tableau1[[#This Row],[NBR]]&lt;&gt;"",Tableau1[[#This Row],[NBR]],"")</f>
        <v>1</v>
      </c>
      <c r="C91" s="95" t="str">
        <f>IF(Tableau1[[#This Row],[GJU]]&lt;&gt;"",Tableau1[[#This Row],[GJU]],"")</f>
        <v/>
      </c>
      <c r="D91" s="22" t="str">
        <f>IF(Tableau1[[#This Row],[WMA]]&lt;&gt;"",Tableau1[[#This Row],[WMA]],"")</f>
        <v/>
      </c>
      <c r="E91" s="96" t="str">
        <f>IF(Tableau1[[#This Row],[ACD]]&lt;&gt;"",Tableau1[[#This Row],[ACD]],"")</f>
        <v/>
      </c>
      <c r="F91" s="96" t="str">
        <f>IF(Tableau1[[#This Row],[KAB]]&lt;&gt;"",Tableau1[[#This Row],[KAB]],"")</f>
        <v/>
      </c>
      <c r="G91" s="80" t="s">
        <v>216</v>
      </c>
      <c r="H91" s="80"/>
      <c r="I91" s="180"/>
      <c r="J91" s="80" t="s">
        <v>218</v>
      </c>
      <c r="K91" s="185">
        <v>43367</v>
      </c>
      <c r="L91" s="273">
        <v>45170</v>
      </c>
      <c r="M91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91" s="225"/>
    </row>
    <row r="92" spans="1:14" x14ac:dyDescent="0.25">
      <c r="A92" s="96" t="s">
        <v>230</v>
      </c>
      <c r="B92" s="95" t="str">
        <f>IF(Tableau1[[#This Row],[NBR]]&lt;&gt;"",Tableau1[[#This Row],[NBR]],"")</f>
        <v/>
      </c>
      <c r="C92" s="95">
        <f>IF(Tableau1[[#This Row],[GJU]]&lt;&gt;"",Tableau1[[#This Row],[GJU]],"")</f>
        <v>1</v>
      </c>
      <c r="D92" s="22" t="str">
        <f>IF(Tableau1[[#This Row],[WMA]]&lt;&gt;"",Tableau1[[#This Row],[WMA]],"")</f>
        <v/>
      </c>
      <c r="E92" s="96" t="str">
        <f>IF(Tableau1[[#This Row],[ACD]]&lt;&gt;"",Tableau1[[#This Row],[ACD]],"")</f>
        <v/>
      </c>
      <c r="F92" s="96" t="str">
        <f>IF(Tableau1[[#This Row],[KAB]]&lt;&gt;"",Tableau1[[#This Row],[KAB]],"")</f>
        <v/>
      </c>
      <c r="G92" s="80" t="s">
        <v>250</v>
      </c>
      <c r="H92" s="80"/>
      <c r="I92" s="180"/>
      <c r="J92" s="22"/>
      <c r="K92" s="22"/>
      <c r="L92" s="304"/>
      <c r="M92" s="308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92" s="303"/>
    </row>
    <row r="93" spans="1:14" x14ac:dyDescent="0.25">
      <c r="A93" s="189" t="s">
        <v>252</v>
      </c>
      <c r="B93" s="95" t="str">
        <f>IF(Tableau1[[#This Row],[NBR]]&lt;&gt;"",Tableau1[[#This Row],[NBR]],"")</f>
        <v/>
      </c>
      <c r="C93" s="95" t="str">
        <f>IF(Tableau1[[#This Row],[GJU]]&lt;&gt;"",Tableau1[[#This Row],[GJU]],"")</f>
        <v/>
      </c>
      <c r="D93" s="22" t="str">
        <f>IF(Tableau1[[#This Row],[WMA]]&lt;&gt;"",Tableau1[[#This Row],[WMA]],"")</f>
        <v/>
      </c>
      <c r="E93" s="96" t="str">
        <f>IF(Tableau1[[#This Row],[ACD]]&lt;&gt;"",Tableau1[[#This Row],[ACD]],"")</f>
        <v/>
      </c>
      <c r="F93" s="96">
        <f>IF(Tableau1[[#This Row],[KAB]]&lt;&gt;"",Tableau1[[#This Row],[KAB]],"")</f>
        <v>1</v>
      </c>
      <c r="G93" s="80" t="s">
        <v>235</v>
      </c>
      <c r="H93" s="80"/>
      <c r="I93" s="180">
        <v>43536</v>
      </c>
      <c r="J93" s="22" t="s">
        <v>218</v>
      </c>
      <c r="K93" s="185">
        <v>43544</v>
      </c>
      <c r="L93" s="304">
        <v>44256</v>
      </c>
      <c r="M93" s="308">
        <v>0</v>
      </c>
      <c r="N93" s="303"/>
    </row>
    <row r="94" spans="1:14" x14ac:dyDescent="0.25">
      <c r="A94" s="96" t="s">
        <v>63</v>
      </c>
      <c r="B94" s="95" t="str">
        <f>IF(Tableau1[[#This Row],[NBR]]&lt;&gt;"",Tableau1[[#This Row],[NBR]],"")</f>
        <v/>
      </c>
      <c r="C94" s="95" t="str">
        <f>IF(Tableau1[[#This Row],[GJU]]&lt;&gt;"",Tableau1[[#This Row],[GJU]],"")</f>
        <v/>
      </c>
      <c r="D94" s="22">
        <f>IF(Tableau1[[#This Row],[WMA]]&lt;&gt;"",Tableau1[[#This Row],[WMA]],"")</f>
        <v>1</v>
      </c>
      <c r="E94" s="96" t="str">
        <f>IF(Tableau1[[#This Row],[ACD]]&lt;&gt;"",Tableau1[[#This Row],[ACD]],"")</f>
        <v/>
      </c>
      <c r="F94" s="96" t="str">
        <f>IF(Tableau1[[#This Row],[KAB]]&lt;&gt;"",Tableau1[[#This Row],[KAB]],"")</f>
        <v/>
      </c>
      <c r="G94" s="80" t="s">
        <v>220</v>
      </c>
      <c r="H94" s="314">
        <v>43164</v>
      </c>
      <c r="I94" s="181" t="s">
        <v>270</v>
      </c>
      <c r="J94" s="80" t="s">
        <v>218</v>
      </c>
      <c r="K94" s="22"/>
      <c r="L94" s="305">
        <v>43892</v>
      </c>
      <c r="M94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94" s="225"/>
    </row>
    <row r="95" spans="1:14" x14ac:dyDescent="0.25">
      <c r="A95" s="96" t="s">
        <v>52</v>
      </c>
      <c r="B95" s="95" t="str">
        <f>IF(Tableau1[[#This Row],[NBR]]&lt;&gt;"",Tableau1[[#This Row],[NBR]],"")</f>
        <v/>
      </c>
      <c r="C95" s="95">
        <f>IF(Tableau1[[#This Row],[GJU]]&lt;&gt;"",Tableau1[[#This Row],[GJU]],"")</f>
        <v>1</v>
      </c>
      <c r="D95" s="22" t="str">
        <f>IF(Tableau1[[#This Row],[WMA]]&lt;&gt;"",Tableau1[[#This Row],[WMA]],"")</f>
        <v/>
      </c>
      <c r="E95" s="96" t="str">
        <f>IF(Tableau1[[#This Row],[ACD]]&lt;&gt;"",Tableau1[[#This Row],[ACD]],"")</f>
        <v/>
      </c>
      <c r="F95" s="96" t="str">
        <f>IF(Tableau1[[#This Row],[KAB]]&lt;&gt;"",Tableau1[[#This Row],[KAB]],"")</f>
        <v/>
      </c>
      <c r="G95" s="80" t="s">
        <v>250</v>
      </c>
      <c r="H95" s="80"/>
      <c r="I95" s="180">
        <v>43557</v>
      </c>
      <c r="J95" s="80" t="s">
        <v>218</v>
      </c>
      <c r="K95" s="185">
        <v>43584</v>
      </c>
      <c r="L95" s="196"/>
      <c r="M95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95" s="225"/>
    </row>
    <row r="96" spans="1:14" x14ac:dyDescent="0.25">
      <c r="A96" s="96" t="s">
        <v>165</v>
      </c>
      <c r="B96" s="95" t="str">
        <f>IF(Tableau1[[#This Row],[NBR]]&lt;&gt;"",Tableau1[[#This Row],[NBR]],"")</f>
        <v/>
      </c>
      <c r="C96" s="95" t="str">
        <f>IF(Tableau1[[#This Row],[GJU]]&lt;&gt;"",Tableau1[[#This Row],[GJU]],"")</f>
        <v/>
      </c>
      <c r="D96" s="22" t="str">
        <f>IF(Tableau1[[#This Row],[WMA]]&lt;&gt;"",Tableau1[[#This Row],[WMA]],"")</f>
        <v/>
      </c>
      <c r="E96" s="96" t="str">
        <f>IF(Tableau1[[#This Row],[ACD]]&lt;&gt;"",Tableau1[[#This Row],[ACD]],"")</f>
        <v/>
      </c>
      <c r="F96" s="96">
        <f>IF(Tableau1[[#This Row],[KAB]]&lt;&gt;"",Tableau1[[#This Row],[KAB]],"")</f>
        <v>1</v>
      </c>
      <c r="G96" s="80"/>
      <c r="H96" s="80"/>
      <c r="I96" s="181"/>
      <c r="J96" s="80"/>
      <c r="K96" s="22"/>
      <c r="L96" s="95"/>
      <c r="M96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96" s="225"/>
    </row>
    <row r="97" spans="1:14" x14ac:dyDescent="0.25">
      <c r="A97" s="96" t="s">
        <v>23</v>
      </c>
      <c r="B97" s="95" t="str">
        <f>IF(Tableau1[[#This Row],[NBR]]&lt;&gt;"",Tableau1[[#This Row],[NBR]],"")</f>
        <v/>
      </c>
      <c r="C97" s="95">
        <f>IF(Tableau1[[#This Row],[GJU]]&lt;&gt;"",Tableau1[[#This Row],[GJU]],"")</f>
        <v>1</v>
      </c>
      <c r="D97" s="22" t="str">
        <f>IF(Tableau1[[#This Row],[WMA]]&lt;&gt;"",Tableau1[[#This Row],[WMA]],"")</f>
        <v/>
      </c>
      <c r="E97" s="96" t="str">
        <f>IF(Tableau1[[#This Row],[ACD]]&lt;&gt;"",Tableau1[[#This Row],[ACD]],"")</f>
        <v/>
      </c>
      <c r="F97" s="96" t="str">
        <f>IF(Tableau1[[#This Row],[KAB]]&lt;&gt;"",Tableau1[[#This Row],[KAB]],"")</f>
        <v/>
      </c>
      <c r="G97" s="80" t="s">
        <v>266</v>
      </c>
      <c r="H97" s="314">
        <v>42992</v>
      </c>
      <c r="I97" s="180"/>
      <c r="J97" s="80" t="s">
        <v>218</v>
      </c>
      <c r="K97" s="22"/>
      <c r="L97" s="306">
        <v>43720</v>
      </c>
      <c r="M97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97" s="225"/>
    </row>
    <row r="98" spans="1:14" x14ac:dyDescent="0.25">
      <c r="A98" s="96" t="s">
        <v>92</v>
      </c>
      <c r="B98" s="95" t="str">
        <f>IF(Tableau1[[#This Row],[NBR]]&lt;&gt;"",Tableau1[[#This Row],[NBR]],"")</f>
        <v/>
      </c>
      <c r="C98" s="95" t="str">
        <f>IF(Tableau1[[#This Row],[GJU]]&lt;&gt;"",Tableau1[[#This Row],[GJU]],"")</f>
        <v/>
      </c>
      <c r="D98" s="22" t="str">
        <f>IF(Tableau1[[#This Row],[WMA]]&lt;&gt;"",Tableau1[[#This Row],[WMA]],"")</f>
        <v/>
      </c>
      <c r="E98" s="96" t="str">
        <f>IF(Tableau1[[#This Row],[ACD]]&lt;&gt;"",Tableau1[[#This Row],[ACD]],"")</f>
        <v/>
      </c>
      <c r="F98" s="96">
        <f>IF(Tableau1[[#This Row],[KAB]]&lt;&gt;"",Tableau1[[#This Row],[KAB]],"")</f>
        <v>1</v>
      </c>
      <c r="G98" s="80" t="s">
        <v>216</v>
      </c>
      <c r="H98" s="314">
        <v>43399</v>
      </c>
      <c r="I98" s="180"/>
      <c r="J98" s="80" t="s">
        <v>218</v>
      </c>
      <c r="K98" s="185"/>
      <c r="L98" s="273">
        <v>45200</v>
      </c>
      <c r="M98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98" s="225"/>
    </row>
    <row r="99" spans="1:14" x14ac:dyDescent="0.25">
      <c r="A99" s="96" t="s">
        <v>41</v>
      </c>
      <c r="B99" s="95" t="str">
        <f>IF(Tableau1[[#This Row],[NBR]]&lt;&gt;"",Tableau1[[#This Row],[NBR]],"")</f>
        <v/>
      </c>
      <c r="C99" s="95">
        <f>IF(Tableau1[[#This Row],[GJU]]&lt;&gt;"",Tableau1[[#This Row],[GJU]],"")</f>
        <v>1</v>
      </c>
      <c r="D99" s="22" t="str">
        <f>IF(Tableau1[[#This Row],[WMA]]&lt;&gt;"",Tableau1[[#This Row],[WMA]],"")</f>
        <v/>
      </c>
      <c r="E99" s="96" t="str">
        <f>IF(Tableau1[[#This Row],[ACD]]&lt;&gt;"",Tableau1[[#This Row],[ACD]],"")</f>
        <v/>
      </c>
      <c r="F99" s="96" t="str">
        <f>IF(Tableau1[[#This Row],[KAB]]&lt;&gt;"",Tableau1[[#This Row],[KAB]],"")</f>
        <v/>
      </c>
      <c r="G99" s="80"/>
      <c r="H99" s="80"/>
      <c r="I99" s="73"/>
      <c r="J99" s="80"/>
      <c r="K99" s="22"/>
      <c r="L99" s="196"/>
      <c r="M99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99" s="225"/>
    </row>
    <row r="100" spans="1:14" x14ac:dyDescent="0.25">
      <c r="A100" s="189" t="s">
        <v>233</v>
      </c>
      <c r="B100" s="95" t="str">
        <f>IF(Tableau1[[#This Row],[NBR]]&lt;&gt;"",Tableau1[[#This Row],[NBR]],"")</f>
        <v/>
      </c>
      <c r="C100" s="95">
        <f>IF(Tableau1[[#This Row],[GJU]]&lt;&gt;"",Tableau1[[#This Row],[GJU]],"")</f>
        <v>1</v>
      </c>
      <c r="D100" s="22" t="str">
        <f>IF(Tableau1[[#This Row],[WMA]]&lt;&gt;"",Tableau1[[#This Row],[WMA]],"")</f>
        <v/>
      </c>
      <c r="E100" s="96" t="str">
        <f>IF(Tableau1[[#This Row],[ACD]]&lt;&gt;"",Tableau1[[#This Row],[ACD]],"")</f>
        <v/>
      </c>
      <c r="F100" s="96" t="str">
        <f>IF(Tableau1[[#This Row],[KAB]]&lt;&gt;"",Tableau1[[#This Row],[KAB]],"")</f>
        <v/>
      </c>
      <c r="G100" s="80" t="s">
        <v>250</v>
      </c>
      <c r="H100" s="80"/>
      <c r="I100" s="73"/>
      <c r="J100" s="22"/>
      <c r="K100" s="22"/>
      <c r="L100" s="95"/>
      <c r="M100" s="308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00" s="303"/>
    </row>
    <row r="101" spans="1:14" x14ac:dyDescent="0.25">
      <c r="A101" s="96" t="s">
        <v>35</v>
      </c>
      <c r="B101" s="95" t="str">
        <f>IF(Tableau1[[#This Row],[NBR]]&lt;&gt;"",Tableau1[[#This Row],[NBR]],"")</f>
        <v/>
      </c>
      <c r="C101" s="95" t="str">
        <f>IF(Tableau1[[#This Row],[GJU]]&lt;&gt;"",Tableau1[[#This Row],[GJU]],"")</f>
        <v/>
      </c>
      <c r="D101" s="22" t="str">
        <f>IF(Tableau1[[#This Row],[WMA]]&lt;&gt;"",Tableau1[[#This Row],[WMA]],"")</f>
        <v/>
      </c>
      <c r="E101" s="96" t="str">
        <f>IF(Tableau1[[#This Row],[ACD]]&lt;&gt;"",Tableau1[[#This Row],[ACD]],"")</f>
        <v/>
      </c>
      <c r="F101" s="96">
        <f>IF(Tableau1[[#This Row],[KAB]]&lt;&gt;"",Tableau1[[#This Row],[KAB]],"")</f>
        <v>1</v>
      </c>
      <c r="G101" s="80" t="s">
        <v>236</v>
      </c>
      <c r="H101" s="314">
        <v>43392</v>
      </c>
      <c r="I101" s="73"/>
      <c r="J101" s="80" t="s">
        <v>218</v>
      </c>
      <c r="K101" s="22"/>
      <c r="L101" s="196"/>
      <c r="M101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01" s="225" t="s">
        <v>269</v>
      </c>
    </row>
    <row r="102" spans="1:14" x14ac:dyDescent="0.25">
      <c r="A102" s="96" t="s">
        <v>152</v>
      </c>
      <c r="B102" s="95" t="str">
        <f>IF(Tableau1[[#This Row],[NBR]]&lt;&gt;"",Tableau1[[#This Row],[NBR]],"")</f>
        <v/>
      </c>
      <c r="C102" s="95">
        <f>IF(Tableau1[[#This Row],[GJU]]&lt;&gt;"",Tableau1[[#This Row],[GJU]],"")</f>
        <v>1</v>
      </c>
      <c r="D102" s="22" t="str">
        <f>IF(Tableau1[[#This Row],[WMA]]&lt;&gt;"",Tableau1[[#This Row],[WMA]],"")</f>
        <v/>
      </c>
      <c r="E102" s="96" t="str">
        <f>IF(Tableau1[[#This Row],[ACD]]&lt;&gt;"",Tableau1[[#This Row],[ACD]],"")</f>
        <v/>
      </c>
      <c r="F102" s="96" t="str">
        <f>IF(Tableau1[[#This Row],[KAB]]&lt;&gt;"",Tableau1[[#This Row],[KAB]],"")</f>
        <v/>
      </c>
      <c r="G102" s="80" t="s">
        <v>250</v>
      </c>
      <c r="H102" s="80"/>
      <c r="I102" s="73"/>
      <c r="J102" s="80"/>
      <c r="K102" s="22"/>
      <c r="L102" s="196"/>
      <c r="M102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02" s="225"/>
    </row>
    <row r="103" spans="1:14" x14ac:dyDescent="0.25">
      <c r="A103" s="96" t="s">
        <v>54</v>
      </c>
      <c r="B103" s="95" t="str">
        <f>IF(Tableau1[[#This Row],[NBR]]&lt;&gt;"",Tableau1[[#This Row],[NBR]],"")</f>
        <v/>
      </c>
      <c r="C103" s="95" t="str">
        <f>IF(Tableau1[[#This Row],[GJU]]&lt;&gt;"",Tableau1[[#This Row],[GJU]],"")</f>
        <v/>
      </c>
      <c r="D103" s="22">
        <f>IF(Tableau1[[#This Row],[WMA]]&lt;&gt;"",Tableau1[[#This Row],[WMA]],"")</f>
        <v>1</v>
      </c>
      <c r="E103" s="96" t="str">
        <f>IF(Tableau1[[#This Row],[ACD]]&lt;&gt;"",Tableau1[[#This Row],[ACD]],"")</f>
        <v/>
      </c>
      <c r="F103" s="96" t="str">
        <f>IF(Tableau1[[#This Row],[KAB]]&lt;&gt;"",Tableau1[[#This Row],[KAB]],"")</f>
        <v/>
      </c>
      <c r="G103" s="80" t="s">
        <v>216</v>
      </c>
      <c r="H103" s="314">
        <v>43217</v>
      </c>
      <c r="I103" s="181">
        <v>43180</v>
      </c>
      <c r="J103" s="80" t="s">
        <v>217</v>
      </c>
      <c r="K103" s="22"/>
      <c r="L103" s="273">
        <v>43922</v>
      </c>
      <c r="M103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103" s="225"/>
    </row>
    <row r="104" spans="1:14" x14ac:dyDescent="0.25">
      <c r="A104" s="189" t="s">
        <v>231</v>
      </c>
      <c r="B104" s="95" t="str">
        <f>IF(Tableau1[[#This Row],[NBR]]&lt;&gt;"",Tableau1[[#This Row],[NBR]],"")</f>
        <v/>
      </c>
      <c r="C104" s="95">
        <f>IF(Tableau1[[#This Row],[GJU]]&lt;&gt;"",Tableau1[[#This Row],[GJU]],"")</f>
        <v>1</v>
      </c>
      <c r="D104" s="22" t="str">
        <f>IF(Tableau1[[#This Row],[WMA]]&lt;&gt;"",Tableau1[[#This Row],[WMA]],"")</f>
        <v/>
      </c>
      <c r="E104" s="96" t="str">
        <f>IF(Tableau1[[#This Row],[ACD]]&lt;&gt;"",Tableau1[[#This Row],[ACD]],"")</f>
        <v/>
      </c>
      <c r="F104" s="96" t="str">
        <f>IF(Tableau1[[#This Row],[KAB]]&lt;&gt;"",Tableau1[[#This Row],[KAB]],"")</f>
        <v/>
      </c>
      <c r="G104" s="80" t="s">
        <v>250</v>
      </c>
      <c r="H104" s="80"/>
      <c r="I104" s="73"/>
      <c r="J104" s="22"/>
      <c r="K104" s="22"/>
      <c r="L104" s="95"/>
      <c r="M104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04" s="225"/>
    </row>
    <row r="105" spans="1:14" x14ac:dyDescent="0.25">
      <c r="A105" s="96" t="s">
        <v>91</v>
      </c>
      <c r="B105" s="95" t="str">
        <f>IF(Tableau1[[#This Row],[NBR]]&lt;&gt;"",Tableau1[[#This Row],[NBR]],"")</f>
        <v/>
      </c>
      <c r="C105" s="95" t="str">
        <f>IF(Tableau1[[#This Row],[GJU]]&lt;&gt;"",Tableau1[[#This Row],[GJU]],"")</f>
        <v/>
      </c>
      <c r="D105" s="22">
        <f>IF(Tableau1[[#This Row],[WMA]]&lt;&gt;"",Tableau1[[#This Row],[WMA]],"")</f>
        <v>1</v>
      </c>
      <c r="E105" s="96" t="str">
        <f>IF(Tableau1[[#This Row],[ACD]]&lt;&gt;"",Tableau1[[#This Row],[ACD]],"")</f>
        <v/>
      </c>
      <c r="F105" s="96" t="str">
        <f>IF(Tableau1[[#This Row],[KAB]]&lt;&gt;"",Tableau1[[#This Row],[KAB]],"")</f>
        <v/>
      </c>
      <c r="G105" s="80" t="s">
        <v>220</v>
      </c>
      <c r="H105" s="314">
        <v>43319</v>
      </c>
      <c r="I105" s="181">
        <v>43304</v>
      </c>
      <c r="J105" s="80" t="s">
        <v>218</v>
      </c>
      <c r="K105" s="22"/>
      <c r="L105" s="305">
        <v>44411</v>
      </c>
      <c r="M105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105" s="225"/>
    </row>
    <row r="106" spans="1:14" x14ac:dyDescent="0.25">
      <c r="A106" s="96" t="s">
        <v>85</v>
      </c>
      <c r="B106" s="95" t="str">
        <f>IF(Tableau1[[#This Row],[NBR]]&lt;&gt;"",Tableau1[[#This Row],[NBR]],"")</f>
        <v/>
      </c>
      <c r="C106" s="95" t="str">
        <f>IF(Tableau1[[#This Row],[GJU]]&lt;&gt;"",Tableau1[[#This Row],[GJU]],"")</f>
        <v/>
      </c>
      <c r="D106" s="22">
        <f>IF(Tableau1[[#This Row],[WMA]]&lt;&gt;"",Tableau1[[#This Row],[WMA]],"")</f>
        <v>1</v>
      </c>
      <c r="E106" s="96" t="str">
        <f>IF(Tableau1[[#This Row],[ACD]]&lt;&gt;"",Tableau1[[#This Row],[ACD]],"")</f>
        <v/>
      </c>
      <c r="F106" s="96" t="str">
        <f>IF(Tableau1[[#This Row],[KAB]]&lt;&gt;"",Tableau1[[#This Row],[KAB]],"")</f>
        <v/>
      </c>
      <c r="G106" s="80" t="s">
        <v>220</v>
      </c>
      <c r="H106" s="314">
        <v>43319</v>
      </c>
      <c r="I106" s="181">
        <v>43308</v>
      </c>
      <c r="J106" s="80" t="s">
        <v>218</v>
      </c>
      <c r="K106" s="22"/>
      <c r="L106" s="306">
        <v>44046</v>
      </c>
      <c r="M106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106" s="225"/>
    </row>
    <row r="107" spans="1:14" hidden="1" x14ac:dyDescent="0.25">
      <c r="A107" s="96" t="s">
        <v>64</v>
      </c>
      <c r="B107" s="95" t="str">
        <f>IF(Tableau1[[#This Row],[NBR]]&lt;&gt;"",Tableau1[[#This Row],[NBR]],"")</f>
        <v/>
      </c>
      <c r="C107" s="95" t="str">
        <f>IF(Tableau1[[#This Row],[GJU]]&lt;&gt;"",Tableau1[[#This Row],[GJU]],"")</f>
        <v/>
      </c>
      <c r="D107" s="22">
        <f>IF(Tableau1[[#This Row],[WMA]]&lt;&gt;"",Tableau1[[#This Row],[WMA]],"")</f>
        <v>1</v>
      </c>
      <c r="E107" s="96" t="str">
        <f>IF(Tableau1[[#This Row],[ACD]]&lt;&gt;"",Tableau1[[#This Row],[ACD]],"")</f>
        <v/>
      </c>
      <c r="F107" s="96" t="str">
        <f>IF(Tableau1[[#This Row],[KAB]]&lt;&gt;"",Tableau1[[#This Row],[KAB]],"")</f>
        <v/>
      </c>
      <c r="G107" s="80"/>
      <c r="H107" s="80"/>
      <c r="I107" s="181"/>
      <c r="J107" s="80"/>
      <c r="K107" s="22"/>
      <c r="L107" s="95"/>
      <c r="M107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07" s="225"/>
    </row>
    <row r="108" spans="1:14" x14ac:dyDescent="0.25">
      <c r="A108" s="189" t="s">
        <v>265</v>
      </c>
      <c r="B108" s="95" t="str">
        <f>IF(Tableau1[[#This Row],[NBR]]&lt;&gt;"",Tableau1[[#This Row],[NBR]],"")</f>
        <v/>
      </c>
      <c r="C108" s="95">
        <f>IF(Tableau1[[#This Row],[GJU]]&lt;&gt;"",Tableau1[[#This Row],[GJU]],"")</f>
        <v>1</v>
      </c>
      <c r="D108" s="22" t="str">
        <f>IF(Tableau1[[#This Row],[WMA]]&lt;&gt;"",Tableau1[[#This Row],[WMA]],"")</f>
        <v/>
      </c>
      <c r="E108" s="96" t="str">
        <f>IF(Tableau1[[#This Row],[ACD]]&lt;&gt;"",Tableau1[[#This Row],[ACD]],"")</f>
        <v/>
      </c>
      <c r="F108" s="96" t="str">
        <f>IF(Tableau1[[#This Row],[KAB]]&lt;&gt;"",Tableau1[[#This Row],[KAB]],"")</f>
        <v/>
      </c>
      <c r="G108" s="80" t="s">
        <v>250</v>
      </c>
      <c r="H108" s="80"/>
      <c r="I108" s="181"/>
      <c r="J108" s="22"/>
      <c r="K108" s="22"/>
      <c r="L108" s="95"/>
      <c r="M108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08" s="303"/>
    </row>
    <row r="109" spans="1:14" hidden="1" x14ac:dyDescent="0.25">
      <c r="A109" s="96" t="s">
        <v>88</v>
      </c>
      <c r="B109" s="95">
        <f>IF(Tableau1[[#This Row],[NBR]]&lt;&gt;"",Tableau1[[#This Row],[NBR]],"")</f>
        <v>1</v>
      </c>
      <c r="C109" s="95" t="str">
        <f>IF(Tableau1[[#This Row],[GJU]]&lt;&gt;"",Tableau1[[#This Row],[GJU]],"")</f>
        <v/>
      </c>
      <c r="D109" s="22" t="str">
        <f>IF(Tableau1[[#This Row],[WMA]]&lt;&gt;"",Tableau1[[#This Row],[WMA]],"")</f>
        <v/>
      </c>
      <c r="E109" s="96" t="str">
        <f>IF(Tableau1[[#This Row],[ACD]]&lt;&gt;"",Tableau1[[#This Row],[ACD]],"")</f>
        <v/>
      </c>
      <c r="F109" s="96" t="str">
        <f>IF(Tableau1[[#This Row],[KAB]]&lt;&gt;"",Tableau1[[#This Row],[KAB]],"")</f>
        <v/>
      </c>
      <c r="G109" s="80" t="s">
        <v>220</v>
      </c>
      <c r="H109" s="314">
        <v>43403</v>
      </c>
      <c r="I109" s="22"/>
      <c r="J109" s="80"/>
      <c r="K109" s="22"/>
      <c r="L109" s="95"/>
      <c r="M109" s="299" t="str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/>
      </c>
      <c r="N109" s="225" t="s">
        <v>271</v>
      </c>
    </row>
    <row r="110" spans="1:14" x14ac:dyDescent="0.25">
      <c r="A110" s="96" t="s">
        <v>77</v>
      </c>
      <c r="B110" s="95">
        <f>IF(Tableau1[[#This Row],[NBR]]&lt;&gt;"",Tableau1[[#This Row],[NBR]],"")</f>
        <v>1</v>
      </c>
      <c r="C110" s="95" t="str">
        <f>IF(Tableau1[[#This Row],[GJU]]&lt;&gt;"",Tableau1[[#This Row],[GJU]],"")</f>
        <v/>
      </c>
      <c r="D110" s="22" t="str">
        <f>IF(Tableau1[[#This Row],[WMA]]&lt;&gt;"",Tableau1[[#This Row],[WMA]],"")</f>
        <v/>
      </c>
      <c r="E110" s="96" t="str">
        <f>IF(Tableau1[[#This Row],[ACD]]&lt;&gt;"",Tableau1[[#This Row],[ACD]],"")</f>
        <v/>
      </c>
      <c r="F110" s="96" t="str">
        <f>IF(Tableau1[[#This Row],[KAB]]&lt;&gt;"",Tableau1[[#This Row],[KAB]],"")</f>
        <v/>
      </c>
      <c r="G110" s="80" t="s">
        <v>220</v>
      </c>
      <c r="H110" s="80"/>
      <c r="I110" s="180"/>
      <c r="J110" s="80" t="s">
        <v>218</v>
      </c>
      <c r="K110" s="181">
        <v>43390</v>
      </c>
      <c r="L110" s="306">
        <v>44482</v>
      </c>
      <c r="M110" s="299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110" s="225"/>
    </row>
    <row r="111" spans="1:14" ht="15.75" thickBot="1" x14ac:dyDescent="0.3">
      <c r="A111" s="190" t="s">
        <v>164</v>
      </c>
      <c r="B111" s="191">
        <f>IF(Tableau1[[#This Row],[NBR]]&lt;&gt;"",Tableau1[[#This Row],[NBR]],"")</f>
        <v>1</v>
      </c>
      <c r="C111" s="191" t="str">
        <f>IF(Tableau1[[#This Row],[GJU]]&lt;&gt;"",Tableau1[[#This Row],[GJU]],"")</f>
        <v/>
      </c>
      <c r="D111" s="192" t="str">
        <f>IF(Tableau1[[#This Row],[WMA]]&lt;&gt;"",Tableau1[[#This Row],[WMA]],"")</f>
        <v/>
      </c>
      <c r="E111" s="190" t="str">
        <f>IF(Tableau1[[#This Row],[ACD]]&lt;&gt;"",Tableau1[[#This Row],[ACD]],"")</f>
        <v/>
      </c>
      <c r="F111" s="190" t="str">
        <f>IF(Tableau1[[#This Row],[KAB]]&lt;&gt;"",Tableau1[[#This Row],[KAB]],"")</f>
        <v/>
      </c>
      <c r="G111" s="265" t="s">
        <v>216</v>
      </c>
      <c r="H111" s="310"/>
      <c r="I111" s="307">
        <v>43489</v>
      </c>
      <c r="J111" s="265" t="s">
        <v>218</v>
      </c>
      <c r="K111" s="307">
        <v>43503</v>
      </c>
      <c r="L111" s="272">
        <v>44228</v>
      </c>
      <c r="M111" s="301">
        <f ca="1">IF(Tableau7[[#This Row],[Date de renouvellement]]="","",IF(TODAY()&lt;Tableau7[[#This Row],[Date de renouvellement]]-90,0,IF(AND(TODAY()&gt;=Tableau7[[#This Row],[Date de renouvellement]]-90,TODAY()&lt;Tableau7[[#This Row],[Date de renouvellement]]),1,2)))</f>
        <v>0</v>
      </c>
      <c r="N111" s="226"/>
    </row>
    <row r="112" spans="1:14" ht="16.5" thickTop="1" thickBot="1" x14ac:dyDescent="0.3">
      <c r="A112" s="24"/>
      <c r="B112" s="25">
        <f>SUM(B2:B111)</f>
        <v>26</v>
      </c>
      <c r="C112" s="25">
        <f>SUM(C2:C111)</f>
        <v>43</v>
      </c>
      <c r="D112" s="25">
        <f>SUM(D2:D111)</f>
        <v>27</v>
      </c>
      <c r="E112" s="25">
        <f>SUM(E2:E111)</f>
        <v>3</v>
      </c>
      <c r="F112" s="25">
        <f>SUM(F2:F111)</f>
        <v>10</v>
      </c>
    </row>
    <row r="113" ht="15.75" thickTop="1" x14ac:dyDescent="0.25"/>
  </sheetData>
  <sheetProtection password="F935" sheet="1" objects="1" scenarios="1"/>
  <protectedRanges>
    <protectedRange algorithmName="SHA-512" hashValue="ool0A1TqOC/hVVuvk97kXXKTgLAfmYQlBfDXIxfq7IAfcfquhJSE9l+/KKKkLWimt9XUt13L70CHxSjK6TMJ5Q==" saltValue="va60GOjrZ9HSPxnsdmEnXg==" spinCount="100000" sqref="A1:XFD1048576" name="Plage1" securityDescriptor="O:WDG:WDD:(A;;CC;;;S-1-5-21-2671407683-3578501609-2443888817-7063)"/>
  </protectedRanges>
  <conditionalFormatting sqref="B2:B111">
    <cfRule type="cellIs" dxfId="95" priority="16" operator="equal">
      <formula>1</formula>
    </cfRule>
  </conditionalFormatting>
  <conditionalFormatting sqref="C2:C111">
    <cfRule type="cellIs" dxfId="94" priority="15" operator="equal">
      <formula>1</formula>
    </cfRule>
  </conditionalFormatting>
  <conditionalFormatting sqref="D2:D111">
    <cfRule type="cellIs" dxfId="93" priority="14" operator="equal">
      <formula>1</formula>
    </cfRule>
  </conditionalFormatting>
  <conditionalFormatting sqref="E2:E111">
    <cfRule type="cellIs" dxfId="92" priority="13" operator="equal">
      <formula>1</formula>
    </cfRule>
  </conditionalFormatting>
  <conditionalFormatting sqref="F2:F111">
    <cfRule type="cellIs" dxfId="91" priority="12" operator="equal">
      <formula>1</formula>
    </cfRule>
  </conditionalFormatting>
  <conditionalFormatting sqref="A94:A111 A2:A91">
    <cfRule type="expression" dxfId="90" priority="7">
      <formula>$F2=1</formula>
    </cfRule>
    <cfRule type="expression" dxfId="89" priority="8">
      <formula>$E2=1</formula>
    </cfRule>
    <cfRule type="expression" dxfId="88" priority="9">
      <formula>$D2=1</formula>
    </cfRule>
    <cfRule type="expression" dxfId="87" priority="10">
      <formula>$C2=1</formula>
    </cfRule>
    <cfRule type="expression" dxfId="86" priority="11">
      <formula>$B2=1</formula>
    </cfRule>
  </conditionalFormatting>
  <conditionalFormatting sqref="M1:M1048576">
    <cfRule type="iconSet" priority="6">
      <iconSet iconSet="3Symbols" showValue="0" reverse="1">
        <cfvo type="percent" val="0"/>
        <cfvo type="num" val="1"/>
        <cfvo type="num" val="2"/>
      </iconSet>
    </cfRule>
  </conditionalFormatting>
  <conditionalFormatting sqref="A92:A93">
    <cfRule type="expression" dxfId="85" priority="1">
      <formula>$F92=1</formula>
    </cfRule>
    <cfRule type="expression" dxfId="84" priority="2">
      <formula>$E92=1</formula>
    </cfRule>
    <cfRule type="expression" dxfId="83" priority="3">
      <formula>$D92=1</formula>
    </cfRule>
    <cfRule type="expression" dxfId="82" priority="4">
      <formula>$C92=1</formula>
    </cfRule>
    <cfRule type="expression" dxfId="81" priority="5">
      <formula>$B92=1</formula>
    </cfRule>
  </conditionalFormatting>
  <dataValidations count="2">
    <dataValidation type="list" allowBlank="1" showInputMessage="1" showErrorMessage="1" sqref="G2:G111" xr:uid="{4053C6FA-945C-4BB6-AD91-9FFD65ED5DBB}">
      <formula1>"SISTM (SaintLô), SSTRN (Nantes), AIMST13 (Marseille), PRISSM (Pau), CIAMT (Paris), SANTRA PLUS (Le Havre), Alpes Santé Travail"</formula1>
    </dataValidation>
    <dataValidation type="list" allowBlank="1" showInputMessage="1" showErrorMessage="1" sqref="J2:J111" xr:uid="{B081513C-E2BB-4198-BFBB-7F0331F11107}">
      <formula1>"Oui, Non"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AX113"/>
  <sheetViews>
    <sheetView zoomScale="85" zoomScaleNormal="85" workbookViewId="0">
      <pane xSplit="1" ySplit="1" topLeftCell="B2" activePane="bottomRight" state="frozen"/>
      <selection activeCell="B2" sqref="B2"/>
      <selection pane="topRight" activeCell="B2" sqref="B2"/>
      <selection pane="bottomLeft" activeCell="B2" sqref="B2"/>
      <selection pane="bottomRight" activeCell="J6" sqref="J6"/>
    </sheetView>
  </sheetViews>
  <sheetFormatPr baseColWidth="10" defaultRowHeight="15" x14ac:dyDescent="0.25"/>
  <cols>
    <col min="1" max="1" width="26" style="1" customWidth="1"/>
    <col min="2" max="2" width="7.42578125" style="1" customWidth="1"/>
    <col min="3" max="3" width="7.28515625" style="1" customWidth="1"/>
    <col min="4" max="4" width="7.85546875" style="1" customWidth="1"/>
    <col min="5" max="6" width="7.42578125" style="1" customWidth="1"/>
    <col min="7" max="7" width="19.42578125" style="144" customWidth="1"/>
    <col min="8" max="8" width="16.85546875" style="144" customWidth="1"/>
    <col min="9" max="9" width="20.85546875" style="144" customWidth="1"/>
    <col min="10" max="10" width="18" style="144" customWidth="1"/>
    <col min="11" max="11" width="15.28515625" style="144" customWidth="1"/>
    <col min="12" max="12" width="14.7109375" style="144" customWidth="1"/>
    <col min="14" max="14" width="30.85546875" customWidth="1"/>
  </cols>
  <sheetData>
    <row r="1" spans="1:50" ht="16.5" thickTop="1" thickBot="1" x14ac:dyDescent="0.3">
      <c r="A1" s="188" t="s">
        <v>117</v>
      </c>
      <c r="B1" s="143" t="s">
        <v>16</v>
      </c>
      <c r="C1" s="18" t="s">
        <v>99</v>
      </c>
      <c r="D1" s="19" t="s">
        <v>57</v>
      </c>
      <c r="E1" s="20" t="s">
        <v>106</v>
      </c>
      <c r="F1" s="17" t="s">
        <v>142</v>
      </c>
      <c r="G1" s="186" t="s">
        <v>145</v>
      </c>
      <c r="H1" s="187" t="s">
        <v>146</v>
      </c>
      <c r="I1" s="187" t="s">
        <v>157</v>
      </c>
      <c r="J1" s="187" t="s">
        <v>158</v>
      </c>
      <c r="K1" s="187" t="s">
        <v>147</v>
      </c>
      <c r="L1" s="238" t="s">
        <v>148</v>
      </c>
    </row>
    <row r="2" spans="1:50" ht="15.75" thickTop="1" x14ac:dyDescent="0.25">
      <c r="A2" s="176" t="s">
        <v>128</v>
      </c>
      <c r="B2" s="142" t="str">
        <f>IF(Tableau1[[#This Row],[NBR]]&lt;&gt;"",Tableau1[[#This Row],[NBR]],"")</f>
        <v/>
      </c>
      <c r="C2" s="142">
        <f>IF(Tableau1[[#This Row],[GJU]]&lt;&gt;"",Tableau1[[#This Row],[GJU]],"")</f>
        <v>1</v>
      </c>
      <c r="D2" s="44" t="str">
        <f>IF(Tableau1[[#This Row],[WMA]]&lt;&gt;"",Tableau1[[#This Row],[WMA]],"")</f>
        <v/>
      </c>
      <c r="E2" s="176" t="str">
        <f>IF(Tableau1[[#This Row],[ACD]]&lt;&gt;"",Tableau1[[#This Row],[ACD]],"")</f>
        <v/>
      </c>
      <c r="F2" s="176" t="str">
        <f>IF(Tableau1[[#This Row],[KAB]]&lt;&gt;"",Tableau1[[#This Row],[KAB]],"")</f>
        <v/>
      </c>
      <c r="G2" s="145">
        <v>43403</v>
      </c>
      <c r="H2" s="146">
        <v>43412</v>
      </c>
      <c r="I2" s="146">
        <f t="shared" ref="I2:I33" si="0">IF(G2="","",G2+365)</f>
        <v>43768</v>
      </c>
      <c r="J2" s="146"/>
      <c r="K2" s="147">
        <f t="shared" ref="K2:K33" ca="1" si="1">IF(G2="","",IF(AND(TODAY()&gt;=G2+305,TODAY()&lt;G2+365),1,IF(TODAY()&gt;=G2+365,2,0)))</f>
        <v>0</v>
      </c>
      <c r="L2" s="239" t="str">
        <f t="shared" ref="L2:L33" ca="1" si="2">IF(J2="","",IF(AND(TODAY()&gt;=J2-60,TODAY()&lt;J2),1,IF(TODAY()&gt;=J2,2,0)))</f>
        <v/>
      </c>
    </row>
    <row r="3" spans="1:50" x14ac:dyDescent="0.25">
      <c r="A3" s="96" t="s">
        <v>79</v>
      </c>
      <c r="B3" s="95">
        <f>IF(Tableau1[[#This Row],[NBR]]&lt;&gt;"",Tableau1[[#This Row],[NBR]],"")</f>
        <v>1</v>
      </c>
      <c r="C3" s="95" t="str">
        <f>IF(Tableau1[[#This Row],[GJU]]&lt;&gt;"",Tableau1[[#This Row],[GJU]],"")</f>
        <v/>
      </c>
      <c r="D3" s="22" t="str">
        <f>IF(Tableau1[[#This Row],[WMA]]&lt;&gt;"",Tableau1[[#This Row],[WMA]],"")</f>
        <v/>
      </c>
      <c r="E3" s="96" t="str">
        <f>IF(Tableau1[[#This Row],[ACD]]&lt;&gt;"",Tableau1[[#This Row],[ACD]],"")</f>
        <v/>
      </c>
      <c r="F3" s="96" t="str">
        <f>IF(Tableau1[[#This Row],[KAB]]&lt;&gt;"",Tableau1[[#This Row],[KAB]],"")</f>
        <v/>
      </c>
      <c r="G3" s="148"/>
      <c r="H3" s="149"/>
      <c r="I3" s="151" t="str">
        <f t="shared" si="0"/>
        <v/>
      </c>
      <c r="J3" s="149"/>
      <c r="K3" s="149" t="str">
        <f t="shared" ca="1" si="1"/>
        <v/>
      </c>
      <c r="L3" s="239" t="str">
        <f t="shared" ca="1" si="2"/>
        <v/>
      </c>
    </row>
    <row r="4" spans="1:50" x14ac:dyDescent="0.25">
      <c r="A4" s="96" t="s">
        <v>37</v>
      </c>
      <c r="B4" s="95" t="str">
        <f>IF(Tableau1[[#This Row],[NBR]]&lt;&gt;"",Tableau1[[#This Row],[NBR]],"")</f>
        <v/>
      </c>
      <c r="C4" s="95">
        <f>IF(Tableau1[[#This Row],[GJU]]&lt;&gt;"",Tableau1[[#This Row],[GJU]],"")</f>
        <v>1</v>
      </c>
      <c r="D4" s="22" t="str">
        <f>IF(Tableau1[[#This Row],[WMA]]&lt;&gt;"",Tableau1[[#This Row],[WMA]],"")</f>
        <v/>
      </c>
      <c r="E4" s="96" t="str">
        <f>IF(Tableau1[[#This Row],[ACD]]&lt;&gt;"",Tableau1[[#This Row],[ACD]],"")</f>
        <v/>
      </c>
      <c r="F4" s="96" t="str">
        <f>IF(Tableau1[[#This Row],[KAB]]&lt;&gt;"",Tableau1[[#This Row],[KAB]],"")</f>
        <v/>
      </c>
      <c r="G4" s="150">
        <v>43228</v>
      </c>
      <c r="H4" s="151">
        <v>43565</v>
      </c>
      <c r="I4" s="151">
        <f t="shared" si="0"/>
        <v>43593</v>
      </c>
      <c r="J4" s="151">
        <v>43830</v>
      </c>
      <c r="K4" s="149">
        <f t="shared" ca="1" si="1"/>
        <v>1</v>
      </c>
      <c r="L4" s="239">
        <f t="shared" ca="1" si="2"/>
        <v>0</v>
      </c>
    </row>
    <row r="5" spans="1:50" hidden="1" x14ac:dyDescent="0.25">
      <c r="A5" s="96" t="s">
        <v>96</v>
      </c>
      <c r="B5" s="95" t="str">
        <f>IF(Tableau1[[#This Row],[NBR]]&lt;&gt;"",Tableau1[[#This Row],[NBR]],"")</f>
        <v/>
      </c>
      <c r="C5" s="95" t="str">
        <f>IF(Tableau1[[#This Row],[GJU]]&lt;&gt;"",Tableau1[[#This Row],[GJU]],"")</f>
        <v/>
      </c>
      <c r="D5" s="22">
        <f>IF(Tableau1[[#This Row],[WMA]]&lt;&gt;"",Tableau1[[#This Row],[WMA]],"")</f>
        <v>1</v>
      </c>
      <c r="E5" s="96" t="str">
        <f>IF(Tableau1[[#This Row],[ACD]]&lt;&gt;"",Tableau1[[#This Row],[ACD]],"")</f>
        <v/>
      </c>
      <c r="F5" s="96" t="str">
        <f>IF(Tableau1[[#This Row],[KAB]]&lt;&gt;"",Tableau1[[#This Row],[KAB]],"")</f>
        <v/>
      </c>
      <c r="G5" s="148"/>
      <c r="H5" s="149"/>
      <c r="I5" s="151" t="str">
        <f t="shared" si="0"/>
        <v/>
      </c>
      <c r="J5" s="149"/>
      <c r="K5" s="149" t="str">
        <f t="shared" ca="1" si="1"/>
        <v/>
      </c>
      <c r="L5" s="239" t="str">
        <f t="shared" ca="1" si="2"/>
        <v/>
      </c>
    </row>
    <row r="6" spans="1:50" x14ac:dyDescent="0.25">
      <c r="A6" s="96" t="s">
        <v>155</v>
      </c>
      <c r="B6" s="95" t="str">
        <f>IF(Tableau1[[#This Row],[NBR]]&lt;&gt;"",Tableau1[[#This Row],[NBR]],"")</f>
        <v/>
      </c>
      <c r="C6" s="95">
        <f>IF(Tableau1[[#This Row],[GJU]]&lt;&gt;"",Tableau1[[#This Row],[GJU]],"")</f>
        <v>1</v>
      </c>
      <c r="D6" s="22" t="str">
        <f>IF(Tableau1[[#This Row],[WMA]]&lt;&gt;"",Tableau1[[#This Row],[WMA]],"")</f>
        <v/>
      </c>
      <c r="E6" s="96" t="str">
        <f>IF(Tableau1[[#This Row],[ACD]]&lt;&gt;"",Tableau1[[#This Row],[ACD]],"")</f>
        <v/>
      </c>
      <c r="F6" s="96" t="str">
        <f>IF(Tableau1[[#This Row],[KAB]]&lt;&gt;"",Tableau1[[#This Row],[KAB]],"")</f>
        <v/>
      </c>
      <c r="G6" s="150">
        <v>43437</v>
      </c>
      <c r="H6" s="151">
        <v>43462</v>
      </c>
      <c r="I6" s="151">
        <f t="shared" si="0"/>
        <v>43802</v>
      </c>
      <c r="J6" s="151"/>
      <c r="K6" s="149">
        <f t="shared" ca="1" si="1"/>
        <v>0</v>
      </c>
      <c r="L6" s="239" t="str">
        <f t="shared" ca="1" si="2"/>
        <v/>
      </c>
    </row>
    <row r="7" spans="1:50" x14ac:dyDescent="0.25">
      <c r="A7" s="96" t="s">
        <v>59</v>
      </c>
      <c r="B7" s="95" t="str">
        <f>IF(Tableau1[[#This Row],[NBR]]&lt;&gt;"",Tableau1[[#This Row],[NBR]],"")</f>
        <v/>
      </c>
      <c r="C7" s="95" t="str">
        <f>IF(Tableau1[[#This Row],[GJU]]&lt;&gt;"",Tableau1[[#This Row],[GJU]],"")</f>
        <v/>
      </c>
      <c r="D7" s="22">
        <f>IF(Tableau1[[#This Row],[WMA]]&lt;&gt;"",Tableau1[[#This Row],[WMA]],"")</f>
        <v>1</v>
      </c>
      <c r="E7" s="96" t="str">
        <f>IF(Tableau1[[#This Row],[ACD]]&lt;&gt;"",Tableau1[[#This Row],[ACD]],"")</f>
        <v/>
      </c>
      <c r="F7" s="96" t="str">
        <f>IF(Tableau1[[#This Row],[KAB]]&lt;&gt;"",Tableau1[[#This Row],[KAB]],"")</f>
        <v/>
      </c>
      <c r="G7" s="150">
        <v>43304</v>
      </c>
      <c r="H7" s="151">
        <v>43392</v>
      </c>
      <c r="I7" s="151">
        <f t="shared" si="0"/>
        <v>43669</v>
      </c>
      <c r="J7" s="151">
        <v>43817</v>
      </c>
      <c r="K7" s="149">
        <f t="shared" ca="1" si="1"/>
        <v>0</v>
      </c>
      <c r="L7" s="239">
        <f t="shared" ca="1" si="2"/>
        <v>0</v>
      </c>
    </row>
    <row r="8" spans="1:50" x14ac:dyDescent="0.25">
      <c r="A8" s="96" t="s">
        <v>166</v>
      </c>
      <c r="B8" s="95">
        <f>IF(Tableau1[[#This Row],[NBR]]&lt;&gt;"",Tableau1[[#This Row],[NBR]],"")</f>
        <v>1</v>
      </c>
      <c r="C8" s="95" t="str">
        <f>IF(Tableau1[[#This Row],[GJU]]&lt;&gt;"",Tableau1[[#This Row],[GJU]],"")</f>
        <v/>
      </c>
      <c r="D8" s="22" t="str">
        <f>IF(Tableau1[[#This Row],[WMA]]&lt;&gt;"",Tableau1[[#This Row],[WMA]],"")</f>
        <v/>
      </c>
      <c r="E8" s="96" t="str">
        <f>IF(Tableau1[[#This Row],[ACD]]&lt;&gt;"",Tableau1[[#This Row],[ACD]],"")</f>
        <v/>
      </c>
      <c r="F8" s="96" t="str">
        <f>IF(Tableau1[[#This Row],[KAB]]&lt;&gt;"",Tableau1[[#This Row],[KAB]],"")</f>
        <v/>
      </c>
      <c r="G8" s="150"/>
      <c r="H8" s="151"/>
      <c r="I8" s="151" t="str">
        <f t="shared" si="0"/>
        <v/>
      </c>
      <c r="J8" s="151"/>
      <c r="K8" s="149" t="str">
        <f t="shared" ca="1" si="1"/>
        <v/>
      </c>
      <c r="L8" s="239" t="str">
        <f t="shared" ca="1" si="2"/>
        <v/>
      </c>
      <c r="M8" s="161"/>
      <c r="O8" s="161"/>
      <c r="P8" s="161"/>
      <c r="Q8" s="161"/>
      <c r="R8" s="161"/>
      <c r="S8" s="161"/>
      <c r="T8" s="161"/>
      <c r="U8" s="161"/>
      <c r="V8" s="161"/>
      <c r="W8" s="161"/>
      <c r="X8" s="161"/>
      <c r="Y8" s="161"/>
      <c r="Z8" s="161"/>
      <c r="AA8" s="161"/>
      <c r="AB8" s="161"/>
      <c r="AC8" s="161"/>
      <c r="AD8" s="161"/>
      <c r="AE8" s="161"/>
      <c r="AF8" s="161"/>
      <c r="AG8" s="161"/>
      <c r="AH8" s="161"/>
      <c r="AI8" s="161"/>
      <c r="AJ8" s="161"/>
      <c r="AK8" s="161"/>
      <c r="AL8" s="161"/>
      <c r="AM8" s="161"/>
      <c r="AN8" s="161"/>
      <c r="AO8" s="161"/>
      <c r="AP8" s="161"/>
      <c r="AQ8" s="161"/>
      <c r="AR8" s="161"/>
      <c r="AS8" s="161"/>
      <c r="AT8" s="161"/>
      <c r="AU8" s="161"/>
      <c r="AV8" s="161"/>
      <c r="AW8" s="161"/>
      <c r="AX8" s="161"/>
    </row>
    <row r="9" spans="1:50" x14ac:dyDescent="0.25">
      <c r="A9" s="96" t="s">
        <v>60</v>
      </c>
      <c r="B9" s="95" t="str">
        <f>IF(Tableau1[[#This Row],[NBR]]&lt;&gt;"",Tableau1[[#This Row],[NBR]],"")</f>
        <v/>
      </c>
      <c r="C9" s="95" t="str">
        <f>IF(Tableau1[[#This Row],[GJU]]&lt;&gt;"",Tableau1[[#This Row],[GJU]],"")</f>
        <v/>
      </c>
      <c r="D9" s="22">
        <f>IF(Tableau1[[#This Row],[WMA]]&lt;&gt;"",Tableau1[[#This Row],[WMA]],"")</f>
        <v>1</v>
      </c>
      <c r="E9" s="96" t="str">
        <f>IF(Tableau1[[#This Row],[ACD]]&lt;&gt;"",Tableau1[[#This Row],[ACD]],"")</f>
        <v/>
      </c>
      <c r="F9" s="96" t="str">
        <f>IF(Tableau1[[#This Row],[KAB]]&lt;&gt;"",Tableau1[[#This Row],[KAB]],"")</f>
        <v/>
      </c>
      <c r="G9" s="150">
        <v>43354</v>
      </c>
      <c r="H9" s="151">
        <v>43392</v>
      </c>
      <c r="I9" s="151">
        <f t="shared" si="0"/>
        <v>43719</v>
      </c>
      <c r="J9" s="151"/>
      <c r="K9" s="149">
        <f t="shared" ca="1" si="1"/>
        <v>0</v>
      </c>
      <c r="L9" s="239" t="str">
        <f t="shared" ca="1" si="2"/>
        <v/>
      </c>
    </row>
    <row r="10" spans="1:50" x14ac:dyDescent="0.25">
      <c r="A10" s="96" t="s">
        <v>74</v>
      </c>
      <c r="B10" s="95" t="str">
        <f>IF(Tableau1[[#This Row],[NBR]]&lt;&gt;"",Tableau1[[#This Row],[NBR]],"")</f>
        <v/>
      </c>
      <c r="C10" s="95" t="str">
        <f>IF(Tableau1[[#This Row],[GJU]]&lt;&gt;"",Tableau1[[#This Row],[GJU]],"")</f>
        <v/>
      </c>
      <c r="D10" s="22">
        <f>IF(Tableau1[[#This Row],[WMA]]&lt;&gt;"",Tableau1[[#This Row],[WMA]],"")</f>
        <v>1</v>
      </c>
      <c r="E10" s="96" t="str">
        <f>IF(Tableau1[[#This Row],[ACD]]&lt;&gt;"",Tableau1[[#This Row],[ACD]],"")</f>
        <v/>
      </c>
      <c r="F10" s="96" t="str">
        <f>IF(Tableau1[[#This Row],[KAB]]&lt;&gt;"",Tableau1[[#This Row],[KAB]],"")</f>
        <v/>
      </c>
      <c r="G10" s="150">
        <v>43174</v>
      </c>
      <c r="H10" s="151">
        <v>43392</v>
      </c>
      <c r="I10" s="151">
        <f t="shared" si="0"/>
        <v>43539</v>
      </c>
      <c r="J10" s="151"/>
      <c r="K10" s="149">
        <f t="shared" ca="1" si="1"/>
        <v>2</v>
      </c>
      <c r="L10" s="239" t="str">
        <f t="shared" ca="1" si="2"/>
        <v/>
      </c>
    </row>
    <row r="11" spans="1:50" x14ac:dyDescent="0.25">
      <c r="A11" s="96" t="s">
        <v>42</v>
      </c>
      <c r="B11" s="95" t="str">
        <f>IF(Tableau1[[#This Row],[NBR]]&lt;&gt;"",Tableau1[[#This Row],[NBR]],"")</f>
        <v/>
      </c>
      <c r="C11" s="95">
        <f>IF(Tableau1[[#This Row],[GJU]]&lt;&gt;"",Tableau1[[#This Row],[GJU]],"")</f>
        <v>1</v>
      </c>
      <c r="D11" s="22" t="str">
        <f>IF(Tableau1[[#This Row],[WMA]]&lt;&gt;"",Tableau1[[#This Row],[WMA]],"")</f>
        <v/>
      </c>
      <c r="E11" s="96" t="str">
        <f>IF(Tableau1[[#This Row],[ACD]]&lt;&gt;"",Tableau1[[#This Row],[ACD]],"")</f>
        <v/>
      </c>
      <c r="F11" s="96" t="str">
        <f>IF(Tableau1[[#This Row],[KAB]]&lt;&gt;"",Tableau1[[#This Row],[KAB]],"")</f>
        <v/>
      </c>
      <c r="G11" s="150">
        <v>43228</v>
      </c>
      <c r="H11" s="151">
        <v>43396</v>
      </c>
      <c r="I11" s="151">
        <f t="shared" si="0"/>
        <v>43593</v>
      </c>
      <c r="J11" s="151">
        <v>43581</v>
      </c>
      <c r="K11" s="149">
        <f t="shared" ca="1" si="1"/>
        <v>1</v>
      </c>
      <c r="L11" s="239">
        <f t="shared" ca="1" si="2"/>
        <v>1</v>
      </c>
    </row>
    <row r="12" spans="1:50" x14ac:dyDescent="0.25">
      <c r="A12" s="271" t="s">
        <v>226</v>
      </c>
      <c r="B12" s="95" t="str">
        <f>IF(Tableau1[[#This Row],[NBR]]&lt;&gt;"",Tableau1[[#This Row],[NBR]],"")</f>
        <v/>
      </c>
      <c r="C12" s="95">
        <f>IF(Tableau1[[#This Row],[GJU]]&lt;&gt;"",Tableau1[[#This Row],[GJU]],"")</f>
        <v>1</v>
      </c>
      <c r="D12" s="22" t="str">
        <f>IF(Tableau1[[#This Row],[WMA]]&lt;&gt;"",Tableau1[[#This Row],[WMA]],"")</f>
        <v/>
      </c>
      <c r="E12" s="96" t="str">
        <f>IF(Tableau1[[#This Row],[ACD]]&lt;&gt;"",Tableau1[[#This Row],[ACD]],"")</f>
        <v/>
      </c>
      <c r="F12" s="96" t="str">
        <f>IF(Tableau1[[#This Row],[KAB]]&lt;&gt;"",Tableau1[[#This Row],[KAB]],"")</f>
        <v/>
      </c>
      <c r="G12" s="150">
        <v>43500</v>
      </c>
      <c r="H12" s="153">
        <v>43521</v>
      </c>
      <c r="I12" s="153">
        <f t="shared" si="0"/>
        <v>43865</v>
      </c>
      <c r="J12" s="153"/>
      <c r="K12" s="152">
        <f t="shared" ca="1" si="1"/>
        <v>0</v>
      </c>
      <c r="L12" s="239" t="str">
        <f t="shared" ca="1" si="2"/>
        <v/>
      </c>
    </row>
    <row r="13" spans="1:50" x14ac:dyDescent="0.25">
      <c r="A13" s="96" t="s">
        <v>24</v>
      </c>
      <c r="B13" s="95">
        <f>IF(Tableau1[[#This Row],[NBR]]&lt;&gt;"",Tableau1[[#This Row],[NBR]],"")</f>
        <v>1</v>
      </c>
      <c r="C13" s="95" t="str">
        <f>IF(Tableau1[[#This Row],[GJU]]&lt;&gt;"",Tableau1[[#This Row],[GJU]],"")</f>
        <v/>
      </c>
      <c r="D13" s="22" t="str">
        <f>IF(Tableau1[[#This Row],[WMA]]&lt;&gt;"",Tableau1[[#This Row],[WMA]],"")</f>
        <v/>
      </c>
      <c r="E13" s="96" t="str">
        <f>IF(Tableau1[[#This Row],[ACD]]&lt;&gt;"",Tableau1[[#This Row],[ACD]],"")</f>
        <v/>
      </c>
      <c r="F13" s="96" t="str">
        <f>IF(Tableau1[[#This Row],[KAB]]&lt;&gt;"",Tableau1[[#This Row],[KAB]],"")</f>
        <v/>
      </c>
      <c r="G13" s="148"/>
      <c r="H13" s="149"/>
      <c r="I13" s="151" t="str">
        <f t="shared" si="0"/>
        <v/>
      </c>
      <c r="J13" s="149"/>
      <c r="K13" s="149" t="str">
        <f t="shared" ca="1" si="1"/>
        <v/>
      </c>
      <c r="L13" s="239" t="str">
        <f t="shared" ca="1" si="2"/>
        <v/>
      </c>
    </row>
    <row r="14" spans="1:50" x14ac:dyDescent="0.25">
      <c r="A14" s="271" t="s">
        <v>225</v>
      </c>
      <c r="B14" s="95">
        <f>IF(Tableau1[[#This Row],[NBR]]&lt;&gt;"",Tableau1[[#This Row],[NBR]],"")</f>
        <v>1</v>
      </c>
      <c r="C14" s="95" t="str">
        <f>IF(Tableau1[[#This Row],[GJU]]&lt;&gt;"",Tableau1[[#This Row],[GJU]],"")</f>
        <v/>
      </c>
      <c r="D14" s="22" t="str">
        <f>IF(Tableau1[[#This Row],[WMA]]&lt;&gt;"",Tableau1[[#This Row],[WMA]],"")</f>
        <v/>
      </c>
      <c r="E14" s="96" t="str">
        <f>IF(Tableau1[[#This Row],[ACD]]&lt;&gt;"",Tableau1[[#This Row],[ACD]],"")</f>
        <v/>
      </c>
      <c r="F14" s="96" t="str">
        <f>IF(Tableau1[[#This Row],[KAB]]&lt;&gt;"",Tableau1[[#This Row],[KAB]],"")</f>
        <v/>
      </c>
      <c r="G14" s="150"/>
      <c r="H14" s="152"/>
      <c r="I14" s="153" t="str">
        <f t="shared" si="0"/>
        <v/>
      </c>
      <c r="J14" s="152"/>
      <c r="K14" s="152" t="str">
        <f t="shared" ca="1" si="1"/>
        <v/>
      </c>
      <c r="L14" s="239" t="str">
        <f t="shared" ca="1" si="2"/>
        <v/>
      </c>
    </row>
    <row r="15" spans="1:50" x14ac:dyDescent="0.25">
      <c r="A15" s="96" t="s">
        <v>51</v>
      </c>
      <c r="B15" s="95" t="str">
        <f>IF(Tableau1[[#This Row],[NBR]]&lt;&gt;"",Tableau1[[#This Row],[NBR]],"")</f>
        <v/>
      </c>
      <c r="C15" s="95">
        <f>IF(Tableau1[[#This Row],[GJU]]&lt;&gt;"",Tableau1[[#This Row],[GJU]],"")</f>
        <v>1</v>
      </c>
      <c r="D15" s="22" t="str">
        <f>IF(Tableau1[[#This Row],[WMA]]&lt;&gt;"",Tableau1[[#This Row],[WMA]],"")</f>
        <v/>
      </c>
      <c r="E15" s="96" t="str">
        <f>IF(Tableau1[[#This Row],[ACD]]&lt;&gt;"",Tableau1[[#This Row],[ACD]],"")</f>
        <v/>
      </c>
      <c r="F15" s="96" t="str">
        <f>IF(Tableau1[[#This Row],[KAB]]&lt;&gt;"",Tableau1[[#This Row],[KAB]],"")</f>
        <v/>
      </c>
      <c r="G15" s="150">
        <v>43271</v>
      </c>
      <c r="H15" s="151">
        <v>43418</v>
      </c>
      <c r="I15" s="151">
        <f t="shared" si="0"/>
        <v>43636</v>
      </c>
      <c r="J15" s="151">
        <v>43773</v>
      </c>
      <c r="K15" s="149">
        <f t="shared" ca="1" si="1"/>
        <v>0</v>
      </c>
      <c r="L15" s="239">
        <f t="shared" ca="1" si="2"/>
        <v>0</v>
      </c>
    </row>
    <row r="16" spans="1:50" x14ac:dyDescent="0.25">
      <c r="A16" s="96" t="s">
        <v>167</v>
      </c>
      <c r="B16" s="95" t="str">
        <f>IF(Tableau1[[#This Row],[NBR]]&lt;&gt;"",Tableau1[[#This Row],[NBR]],"")</f>
        <v/>
      </c>
      <c r="C16" s="95">
        <f>IF(Tableau1[[#This Row],[GJU]]&lt;&gt;"",Tableau1[[#This Row],[GJU]],"")</f>
        <v>1</v>
      </c>
      <c r="D16" s="22" t="str">
        <f>IF(Tableau1[[#This Row],[WMA]]&lt;&gt;"",Tableau1[[#This Row],[WMA]],"")</f>
        <v/>
      </c>
      <c r="E16" s="96" t="str">
        <f>IF(Tableau1[[#This Row],[ACD]]&lt;&gt;"",Tableau1[[#This Row],[ACD]],"")</f>
        <v/>
      </c>
      <c r="F16" s="96" t="str">
        <f>IF(Tableau1[[#This Row],[KAB]]&lt;&gt;"",Tableau1[[#This Row],[KAB]],"")</f>
        <v/>
      </c>
      <c r="G16" s="150">
        <v>43444</v>
      </c>
      <c r="H16" s="151">
        <v>43473</v>
      </c>
      <c r="I16" s="151">
        <f t="shared" si="0"/>
        <v>43809</v>
      </c>
      <c r="J16" s="151">
        <v>43809</v>
      </c>
      <c r="K16" s="149">
        <f t="shared" ca="1" si="1"/>
        <v>0</v>
      </c>
      <c r="L16" s="239">
        <f t="shared" ca="1" si="2"/>
        <v>0</v>
      </c>
      <c r="M16" s="161"/>
      <c r="O16" s="161"/>
      <c r="P16" s="161"/>
      <c r="Q16" s="161"/>
      <c r="R16" s="161"/>
      <c r="S16" s="161"/>
      <c r="T16" s="161"/>
      <c r="U16" s="161"/>
      <c r="V16" s="161"/>
      <c r="W16" s="161"/>
      <c r="X16" s="161"/>
      <c r="Y16" s="161"/>
      <c r="Z16" s="161"/>
      <c r="AA16" s="161"/>
      <c r="AB16" s="161"/>
      <c r="AC16" s="161"/>
      <c r="AD16" s="161"/>
      <c r="AE16" s="161"/>
      <c r="AF16" s="161"/>
      <c r="AG16" s="161"/>
      <c r="AH16" s="161"/>
      <c r="AI16" s="161"/>
      <c r="AJ16" s="161"/>
      <c r="AK16" s="161"/>
      <c r="AL16" s="161"/>
      <c r="AM16" s="161"/>
      <c r="AN16" s="161"/>
      <c r="AO16" s="161"/>
      <c r="AP16" s="161"/>
      <c r="AQ16" s="161"/>
      <c r="AR16" s="161"/>
      <c r="AS16" s="161"/>
      <c r="AT16" s="161"/>
      <c r="AU16" s="161"/>
      <c r="AV16" s="161"/>
      <c r="AW16" s="161"/>
      <c r="AX16" s="161"/>
    </row>
    <row r="17" spans="1:12" x14ac:dyDescent="0.25">
      <c r="A17" s="96" t="s">
        <v>58</v>
      </c>
      <c r="B17" s="95" t="str">
        <f>IF(Tableau1[[#This Row],[NBR]]&lt;&gt;"",Tableau1[[#This Row],[NBR]],"")</f>
        <v/>
      </c>
      <c r="C17" s="95">
        <f>IF(Tableau1[[#This Row],[GJU]]&lt;&gt;"",Tableau1[[#This Row],[GJU]],"")</f>
        <v>1</v>
      </c>
      <c r="D17" s="22" t="str">
        <f>IF(Tableau1[[#This Row],[WMA]]&lt;&gt;"",Tableau1[[#This Row],[WMA]],"")</f>
        <v/>
      </c>
      <c r="E17" s="96" t="str">
        <f>IF(Tableau1[[#This Row],[ACD]]&lt;&gt;"",Tableau1[[#This Row],[ACD]],"")</f>
        <v/>
      </c>
      <c r="F17" s="96" t="str">
        <f>IF(Tableau1[[#This Row],[KAB]]&lt;&gt;"",Tableau1[[#This Row],[KAB]],"")</f>
        <v/>
      </c>
      <c r="G17" s="150">
        <v>43311</v>
      </c>
      <c r="H17" s="151">
        <v>43420</v>
      </c>
      <c r="I17" s="151">
        <f t="shared" si="0"/>
        <v>43676</v>
      </c>
      <c r="J17" s="151"/>
      <c r="K17" s="149">
        <f t="shared" ca="1" si="1"/>
        <v>0</v>
      </c>
      <c r="L17" s="239" t="str">
        <f t="shared" ca="1" si="2"/>
        <v/>
      </c>
    </row>
    <row r="18" spans="1:12" x14ac:dyDescent="0.25">
      <c r="A18" s="96" t="s">
        <v>4</v>
      </c>
      <c r="B18" s="95" t="str">
        <f>IF(Tableau1[[#This Row],[NBR]]&lt;&gt;"",Tableau1[[#This Row],[NBR]],"")</f>
        <v/>
      </c>
      <c r="C18" s="95">
        <f>IF(Tableau1[[#This Row],[GJU]]&lt;&gt;"",Tableau1[[#This Row],[GJU]],"")</f>
        <v>1</v>
      </c>
      <c r="D18" s="22" t="str">
        <f>IF(Tableau1[[#This Row],[WMA]]&lt;&gt;"",Tableau1[[#This Row],[WMA]],"")</f>
        <v/>
      </c>
      <c r="E18" s="96" t="str">
        <f>IF(Tableau1[[#This Row],[ACD]]&lt;&gt;"",Tableau1[[#This Row],[ACD]],"")</f>
        <v/>
      </c>
      <c r="F18" s="96" t="str">
        <f>IF(Tableau1[[#This Row],[KAB]]&lt;&gt;"",Tableau1[[#This Row],[KAB]],"")</f>
        <v/>
      </c>
      <c r="G18" s="150">
        <v>43228</v>
      </c>
      <c r="H18" s="151">
        <v>43396</v>
      </c>
      <c r="I18" s="151">
        <f t="shared" si="0"/>
        <v>43593</v>
      </c>
      <c r="J18" s="151">
        <v>43581</v>
      </c>
      <c r="K18" s="149">
        <f t="shared" ca="1" si="1"/>
        <v>1</v>
      </c>
      <c r="L18" s="239">
        <f t="shared" ca="1" si="2"/>
        <v>1</v>
      </c>
    </row>
    <row r="19" spans="1:12" hidden="1" x14ac:dyDescent="0.25">
      <c r="A19" s="96" t="s">
        <v>89</v>
      </c>
      <c r="B19" s="95">
        <f>IF(Tableau1[[#This Row],[NBR]]&lt;&gt;"",Tableau1[[#This Row],[NBR]],"")</f>
        <v>1</v>
      </c>
      <c r="C19" s="95" t="str">
        <f>IF(Tableau1[[#This Row],[GJU]]&lt;&gt;"",Tableau1[[#This Row],[GJU]],"")</f>
        <v/>
      </c>
      <c r="D19" s="22" t="str">
        <f>IF(Tableau1[[#This Row],[WMA]]&lt;&gt;"",Tableau1[[#This Row],[WMA]],"")</f>
        <v/>
      </c>
      <c r="E19" s="96" t="str">
        <f>IF(Tableau1[[#This Row],[ACD]]&lt;&gt;"",Tableau1[[#This Row],[ACD]],"")</f>
        <v/>
      </c>
      <c r="F19" s="96" t="str">
        <f>IF(Tableau1[[#This Row],[KAB]]&lt;&gt;"",Tableau1[[#This Row],[KAB]],"")</f>
        <v/>
      </c>
      <c r="G19" s="148"/>
      <c r="H19" s="149"/>
      <c r="I19" s="151" t="str">
        <f t="shared" si="0"/>
        <v/>
      </c>
      <c r="J19" s="149"/>
      <c r="K19" s="149" t="str">
        <f t="shared" ca="1" si="1"/>
        <v/>
      </c>
      <c r="L19" s="239" t="str">
        <f t="shared" ca="1" si="2"/>
        <v/>
      </c>
    </row>
    <row r="20" spans="1:12" hidden="1" x14ac:dyDescent="0.25">
      <c r="A20" s="96" t="s">
        <v>33</v>
      </c>
      <c r="B20" s="95">
        <f>IF(Tableau1[[#This Row],[NBR]]&lt;&gt;"",Tableau1[[#This Row],[NBR]],"")</f>
        <v>1</v>
      </c>
      <c r="C20" s="95" t="str">
        <f>IF(Tableau1[[#This Row],[GJU]]&lt;&gt;"",Tableau1[[#This Row],[GJU]],"")</f>
        <v/>
      </c>
      <c r="D20" s="22" t="str">
        <f>IF(Tableau1[[#This Row],[WMA]]&lt;&gt;"",Tableau1[[#This Row],[WMA]],"")</f>
        <v/>
      </c>
      <c r="E20" s="96" t="str">
        <f>IF(Tableau1[[#This Row],[ACD]]&lt;&gt;"",Tableau1[[#This Row],[ACD]],"")</f>
        <v/>
      </c>
      <c r="F20" s="96" t="str">
        <f>IF(Tableau1[[#This Row],[KAB]]&lt;&gt;"",Tableau1[[#This Row],[KAB]],"")</f>
        <v/>
      </c>
      <c r="G20" s="148"/>
      <c r="H20" s="149"/>
      <c r="I20" s="151" t="str">
        <f t="shared" si="0"/>
        <v/>
      </c>
      <c r="J20" s="149"/>
      <c r="K20" s="149" t="str">
        <f t="shared" ca="1" si="1"/>
        <v/>
      </c>
      <c r="L20" s="239" t="str">
        <f t="shared" ca="1" si="2"/>
        <v/>
      </c>
    </row>
    <row r="21" spans="1:12" x14ac:dyDescent="0.25">
      <c r="A21" s="96" t="s">
        <v>62</v>
      </c>
      <c r="B21" s="95">
        <f>IF(Tableau1[[#This Row],[NBR]]&lt;&gt;"",Tableau1[[#This Row],[NBR]],"")</f>
        <v>1</v>
      </c>
      <c r="C21" s="95" t="str">
        <f>IF(Tableau1[[#This Row],[GJU]]&lt;&gt;"",Tableau1[[#This Row],[GJU]],"")</f>
        <v/>
      </c>
      <c r="D21" s="22" t="str">
        <f>IF(Tableau1[[#This Row],[WMA]]&lt;&gt;"",Tableau1[[#This Row],[WMA]],"")</f>
        <v/>
      </c>
      <c r="E21" s="96" t="str">
        <f>IF(Tableau1[[#This Row],[ACD]]&lt;&gt;"",Tableau1[[#This Row],[ACD]],"")</f>
        <v/>
      </c>
      <c r="F21" s="96" t="str">
        <f>IF(Tableau1[[#This Row],[KAB]]&lt;&gt;"",Tableau1[[#This Row],[KAB]],"")</f>
        <v/>
      </c>
      <c r="G21" s="148"/>
      <c r="H21" s="149"/>
      <c r="I21" s="151" t="str">
        <f t="shared" si="0"/>
        <v/>
      </c>
      <c r="J21" s="149"/>
      <c r="K21" s="149" t="str">
        <f t="shared" ca="1" si="1"/>
        <v/>
      </c>
      <c r="L21" s="239" t="str">
        <f t="shared" ca="1" si="2"/>
        <v/>
      </c>
    </row>
    <row r="22" spans="1:12" x14ac:dyDescent="0.25">
      <c r="A22" s="96" t="s">
        <v>81</v>
      </c>
      <c r="B22" s="95">
        <f>IF(Tableau1[[#This Row],[NBR]]&lt;&gt;"",Tableau1[[#This Row],[NBR]],"")</f>
        <v>1</v>
      </c>
      <c r="C22" s="95" t="str">
        <f>IF(Tableau1[[#This Row],[GJU]]&lt;&gt;"",Tableau1[[#This Row],[GJU]],"")</f>
        <v/>
      </c>
      <c r="D22" s="22" t="str">
        <f>IF(Tableau1[[#This Row],[WMA]]&lt;&gt;"",Tableau1[[#This Row],[WMA]],"")</f>
        <v/>
      </c>
      <c r="E22" s="96" t="str">
        <f>IF(Tableau1[[#This Row],[ACD]]&lt;&gt;"",Tableau1[[#This Row],[ACD]],"")</f>
        <v/>
      </c>
      <c r="F22" s="96" t="str">
        <f>IF(Tableau1[[#This Row],[KAB]]&lt;&gt;"",Tableau1[[#This Row],[KAB]],"")</f>
        <v/>
      </c>
      <c r="G22" s="148"/>
      <c r="H22" s="149"/>
      <c r="I22" s="151" t="str">
        <f t="shared" si="0"/>
        <v/>
      </c>
      <c r="J22" s="149"/>
      <c r="K22" s="149" t="str">
        <f t="shared" ca="1" si="1"/>
        <v/>
      </c>
      <c r="L22" s="239" t="str">
        <f t="shared" ca="1" si="2"/>
        <v/>
      </c>
    </row>
    <row r="23" spans="1:12" x14ac:dyDescent="0.25">
      <c r="A23" s="96" t="s">
        <v>56</v>
      </c>
      <c r="B23" s="95" t="str">
        <f>IF(Tableau1[[#This Row],[NBR]]&lt;&gt;"",Tableau1[[#This Row],[NBR]],"")</f>
        <v/>
      </c>
      <c r="C23" s="95" t="str">
        <f>IF(Tableau1[[#This Row],[GJU]]&lt;&gt;"",Tableau1[[#This Row],[GJU]],"")</f>
        <v/>
      </c>
      <c r="D23" s="22">
        <f>IF(Tableau1[[#This Row],[WMA]]&lt;&gt;"",Tableau1[[#This Row],[WMA]],"")</f>
        <v>1</v>
      </c>
      <c r="E23" s="96" t="str">
        <f>IF(Tableau1[[#This Row],[ACD]]&lt;&gt;"",Tableau1[[#This Row],[ACD]],"")</f>
        <v/>
      </c>
      <c r="F23" s="96" t="str">
        <f>IF(Tableau1[[#This Row],[KAB]]&lt;&gt;"",Tableau1[[#This Row],[KAB]],"")</f>
        <v/>
      </c>
      <c r="G23" s="150">
        <v>43391</v>
      </c>
      <c r="H23" s="151">
        <v>43391</v>
      </c>
      <c r="I23" s="151">
        <f t="shared" si="0"/>
        <v>43756</v>
      </c>
      <c r="J23" s="151">
        <v>43871</v>
      </c>
      <c r="K23" s="149">
        <f t="shared" ca="1" si="1"/>
        <v>0</v>
      </c>
      <c r="L23" s="239">
        <f t="shared" ca="1" si="2"/>
        <v>0</v>
      </c>
    </row>
    <row r="24" spans="1:12" x14ac:dyDescent="0.25">
      <c r="A24" s="96" t="s">
        <v>71</v>
      </c>
      <c r="B24" s="95" t="str">
        <f>IF(Tableau1[[#This Row],[NBR]]&lt;&gt;"",Tableau1[[#This Row],[NBR]],"")</f>
        <v/>
      </c>
      <c r="C24" s="95" t="str">
        <f>IF(Tableau1[[#This Row],[GJU]]&lt;&gt;"",Tableau1[[#This Row],[GJU]],"")</f>
        <v/>
      </c>
      <c r="D24" s="22">
        <f>IF(Tableau1[[#This Row],[WMA]]&lt;&gt;"",Tableau1[[#This Row],[WMA]],"")</f>
        <v>1</v>
      </c>
      <c r="E24" s="96" t="str">
        <f>IF(Tableau1[[#This Row],[ACD]]&lt;&gt;"",Tableau1[[#This Row],[ACD]],"")</f>
        <v/>
      </c>
      <c r="F24" s="96" t="str">
        <f>IF(Tableau1[[#This Row],[KAB]]&lt;&gt;"",Tableau1[[#This Row],[KAB]],"")</f>
        <v/>
      </c>
      <c r="G24" s="148"/>
      <c r="H24" s="149"/>
      <c r="I24" s="151" t="str">
        <f t="shared" si="0"/>
        <v/>
      </c>
      <c r="J24" s="149"/>
      <c r="K24" s="149" t="str">
        <f t="shared" ca="1" si="1"/>
        <v/>
      </c>
      <c r="L24" s="239" t="str">
        <f t="shared" ca="1" si="2"/>
        <v/>
      </c>
    </row>
    <row r="25" spans="1:12" x14ac:dyDescent="0.25">
      <c r="A25" s="96" t="s">
        <v>154</v>
      </c>
      <c r="B25" s="95" t="str">
        <f>IF(Tableau1[[#This Row],[NBR]]&lt;&gt;"",Tableau1[[#This Row],[NBR]],"")</f>
        <v/>
      </c>
      <c r="C25" s="95">
        <f>IF(Tableau1[[#This Row],[GJU]]&lt;&gt;"",Tableau1[[#This Row],[GJU]],"")</f>
        <v>1</v>
      </c>
      <c r="D25" s="22" t="str">
        <f>IF(Tableau1[[#This Row],[WMA]]&lt;&gt;"",Tableau1[[#This Row],[WMA]],"")</f>
        <v/>
      </c>
      <c r="E25" s="96" t="str">
        <f>IF(Tableau1[[#This Row],[ACD]]&lt;&gt;"",Tableau1[[#This Row],[ACD]],"")</f>
        <v/>
      </c>
      <c r="F25" s="96" t="str">
        <f>IF(Tableau1[[#This Row],[KAB]]&lt;&gt;"",Tableau1[[#This Row],[KAB]],"")</f>
        <v/>
      </c>
      <c r="G25" s="150">
        <v>43452</v>
      </c>
      <c r="H25" s="151">
        <v>43532</v>
      </c>
      <c r="I25" s="151">
        <f t="shared" si="0"/>
        <v>43817</v>
      </c>
      <c r="J25" s="151">
        <v>43921</v>
      </c>
      <c r="K25" s="149">
        <f t="shared" ca="1" si="1"/>
        <v>0</v>
      </c>
      <c r="L25" s="239">
        <f t="shared" ca="1" si="2"/>
        <v>0</v>
      </c>
    </row>
    <row r="26" spans="1:12" hidden="1" x14ac:dyDescent="0.25">
      <c r="A26" s="96" t="s">
        <v>84</v>
      </c>
      <c r="B26" s="95">
        <f>IF(Tableau1[[#This Row],[NBR]]&lt;&gt;"",Tableau1[[#This Row],[NBR]],"")</f>
        <v>1</v>
      </c>
      <c r="C26" s="95" t="str">
        <f>IF(Tableau1[[#This Row],[GJU]]&lt;&gt;"",Tableau1[[#This Row],[GJU]],"")</f>
        <v/>
      </c>
      <c r="D26" s="22" t="str">
        <f>IF(Tableau1[[#This Row],[WMA]]&lt;&gt;"",Tableau1[[#This Row],[WMA]],"")</f>
        <v/>
      </c>
      <c r="E26" s="96" t="str">
        <f>IF(Tableau1[[#This Row],[ACD]]&lt;&gt;"",Tableau1[[#This Row],[ACD]],"")</f>
        <v/>
      </c>
      <c r="F26" s="96" t="str">
        <f>IF(Tableau1[[#This Row],[KAB]]&lt;&gt;"",Tableau1[[#This Row],[KAB]],"")</f>
        <v/>
      </c>
      <c r="G26" s="148"/>
      <c r="H26" s="149"/>
      <c r="I26" s="151" t="str">
        <f t="shared" si="0"/>
        <v/>
      </c>
      <c r="J26" s="149"/>
      <c r="K26" s="149" t="str">
        <f t="shared" ca="1" si="1"/>
        <v/>
      </c>
      <c r="L26" s="239" t="str">
        <f t="shared" ca="1" si="2"/>
        <v/>
      </c>
    </row>
    <row r="27" spans="1:12" x14ac:dyDescent="0.25">
      <c r="A27" s="96" t="s">
        <v>87</v>
      </c>
      <c r="B27" s="95">
        <f>IF(Tableau1[[#This Row],[NBR]]&lt;&gt;"",Tableau1[[#This Row],[NBR]],"")</f>
        <v>1</v>
      </c>
      <c r="C27" s="95" t="str">
        <f>IF(Tableau1[[#This Row],[GJU]]&lt;&gt;"",Tableau1[[#This Row],[GJU]],"")</f>
        <v/>
      </c>
      <c r="D27" s="22" t="str">
        <f>IF(Tableau1[[#This Row],[WMA]]&lt;&gt;"",Tableau1[[#This Row],[WMA]],"")</f>
        <v/>
      </c>
      <c r="E27" s="96" t="str">
        <f>IF(Tableau1[[#This Row],[ACD]]&lt;&gt;"",Tableau1[[#This Row],[ACD]],"")</f>
        <v/>
      </c>
      <c r="F27" s="96" t="str">
        <f>IF(Tableau1[[#This Row],[KAB]]&lt;&gt;"",Tableau1[[#This Row],[KAB]],"")</f>
        <v/>
      </c>
      <c r="G27" s="148"/>
      <c r="H27" s="149"/>
      <c r="I27" s="151" t="str">
        <f t="shared" si="0"/>
        <v/>
      </c>
      <c r="J27" s="149"/>
      <c r="K27" s="149" t="str">
        <f t="shared" ca="1" si="1"/>
        <v/>
      </c>
      <c r="L27" s="239" t="str">
        <f t="shared" ca="1" si="2"/>
        <v/>
      </c>
    </row>
    <row r="28" spans="1:12" x14ac:dyDescent="0.25">
      <c r="A28" s="96" t="s">
        <v>136</v>
      </c>
      <c r="B28" s="95">
        <f>IF(Tableau1[[#This Row],[NBR]]&lt;&gt;"",Tableau1[[#This Row],[NBR]],"")</f>
        <v>1</v>
      </c>
      <c r="C28" s="95" t="str">
        <f>IF(Tableau1[[#This Row],[GJU]]&lt;&gt;"",Tableau1[[#This Row],[GJU]],"")</f>
        <v/>
      </c>
      <c r="D28" s="22" t="str">
        <f>IF(Tableau1[[#This Row],[WMA]]&lt;&gt;"",Tableau1[[#This Row],[WMA]],"")</f>
        <v/>
      </c>
      <c r="E28" s="96" t="str">
        <f>IF(Tableau1[[#This Row],[ACD]]&lt;&gt;"",Tableau1[[#This Row],[ACD]],"")</f>
        <v/>
      </c>
      <c r="F28" s="96" t="str">
        <f>IF(Tableau1[[#This Row],[KAB]]&lt;&gt;"",Tableau1[[#This Row],[KAB]],"")</f>
        <v/>
      </c>
      <c r="G28" s="148"/>
      <c r="H28" s="149"/>
      <c r="I28" s="151" t="str">
        <f t="shared" si="0"/>
        <v/>
      </c>
      <c r="J28" s="149"/>
      <c r="K28" s="149" t="str">
        <f t="shared" ca="1" si="1"/>
        <v/>
      </c>
      <c r="L28" s="239" t="str">
        <f t="shared" ca="1" si="2"/>
        <v/>
      </c>
    </row>
    <row r="29" spans="1:12" x14ac:dyDescent="0.25">
      <c r="A29" s="96" t="s">
        <v>36</v>
      </c>
      <c r="B29" s="95" t="str">
        <f>IF(Tableau1[[#This Row],[NBR]]&lt;&gt;"",Tableau1[[#This Row],[NBR]],"")</f>
        <v/>
      </c>
      <c r="C29" s="95" t="str">
        <f>IF(Tableau1[[#This Row],[GJU]]&lt;&gt;"",Tableau1[[#This Row],[GJU]],"")</f>
        <v/>
      </c>
      <c r="D29" s="22">
        <f>IF(Tableau1[[#This Row],[WMA]]&lt;&gt;"",Tableau1[[#This Row],[WMA]],"")</f>
        <v>1</v>
      </c>
      <c r="E29" s="96" t="str">
        <f>IF(Tableau1[[#This Row],[ACD]]&lt;&gt;"",Tableau1[[#This Row],[ACD]],"")</f>
        <v/>
      </c>
      <c r="F29" s="96" t="str">
        <f>IF(Tableau1[[#This Row],[KAB]]&lt;&gt;"",Tableau1[[#This Row],[KAB]],"")</f>
        <v/>
      </c>
      <c r="G29" s="150">
        <v>43514</v>
      </c>
      <c r="H29" s="149"/>
      <c r="I29" s="151">
        <f t="shared" si="0"/>
        <v>43879</v>
      </c>
      <c r="J29" s="149"/>
      <c r="K29" s="149">
        <f t="shared" ca="1" si="1"/>
        <v>0</v>
      </c>
      <c r="L29" s="239" t="str">
        <f t="shared" ca="1" si="2"/>
        <v/>
      </c>
    </row>
    <row r="30" spans="1:12" x14ac:dyDescent="0.25">
      <c r="A30" s="96" t="s">
        <v>82</v>
      </c>
      <c r="B30" s="95" t="str">
        <f>IF(Tableau1[[#This Row],[NBR]]&lt;&gt;"",Tableau1[[#This Row],[NBR]],"")</f>
        <v/>
      </c>
      <c r="C30" s="95">
        <f>IF(Tableau1[[#This Row],[GJU]]&lt;&gt;"",Tableau1[[#This Row],[GJU]],"")</f>
        <v>1</v>
      </c>
      <c r="D30" s="22" t="str">
        <f>IF(Tableau1[[#This Row],[WMA]]&lt;&gt;"",Tableau1[[#This Row],[WMA]],"")</f>
        <v/>
      </c>
      <c r="E30" s="96" t="str">
        <f>IF(Tableau1[[#This Row],[ACD]]&lt;&gt;"",Tableau1[[#This Row],[ACD]],"")</f>
        <v/>
      </c>
      <c r="F30" s="96" t="str">
        <f>IF(Tableau1[[#This Row],[KAB]]&lt;&gt;"",Tableau1[[#This Row],[KAB]],"")</f>
        <v/>
      </c>
      <c r="G30" s="150">
        <v>43263</v>
      </c>
      <c r="H30" s="151">
        <v>43418</v>
      </c>
      <c r="I30" s="151">
        <f t="shared" si="0"/>
        <v>43628</v>
      </c>
      <c r="J30" s="151">
        <v>43773</v>
      </c>
      <c r="K30" s="149">
        <f t="shared" ca="1" si="1"/>
        <v>1</v>
      </c>
      <c r="L30" s="239">
        <f t="shared" ca="1" si="2"/>
        <v>0</v>
      </c>
    </row>
    <row r="31" spans="1:12" x14ac:dyDescent="0.25">
      <c r="A31" s="96" t="s">
        <v>103</v>
      </c>
      <c r="B31" s="95" t="str">
        <f>IF(Tableau1[[#This Row],[NBR]]&lt;&gt;"",Tableau1[[#This Row],[NBR]],"")</f>
        <v/>
      </c>
      <c r="C31" s="95">
        <f>IF(Tableau1[[#This Row],[GJU]]&lt;&gt;"",Tableau1[[#This Row],[GJU]],"")</f>
        <v>1</v>
      </c>
      <c r="D31" s="22" t="str">
        <f>IF(Tableau1[[#This Row],[WMA]]&lt;&gt;"",Tableau1[[#This Row],[WMA]],"")</f>
        <v/>
      </c>
      <c r="E31" s="96" t="str">
        <f>IF(Tableau1[[#This Row],[ACD]]&lt;&gt;"",Tableau1[[#This Row],[ACD]],"")</f>
        <v/>
      </c>
      <c r="F31" s="96" t="str">
        <f>IF(Tableau1[[#This Row],[KAB]]&lt;&gt;"",Tableau1[[#This Row],[KAB]],"")</f>
        <v/>
      </c>
      <c r="G31" s="150">
        <v>43409</v>
      </c>
      <c r="H31" s="151">
        <v>43412</v>
      </c>
      <c r="I31" s="151">
        <f t="shared" si="0"/>
        <v>43774</v>
      </c>
      <c r="J31" s="151"/>
      <c r="K31" s="149">
        <f t="shared" ca="1" si="1"/>
        <v>0</v>
      </c>
      <c r="L31" s="239" t="str">
        <f t="shared" ca="1" si="2"/>
        <v/>
      </c>
    </row>
    <row r="32" spans="1:12" x14ac:dyDescent="0.25">
      <c r="A32" s="96" t="s">
        <v>61</v>
      </c>
      <c r="B32" s="95" t="str">
        <f>IF(Tableau1[[#This Row],[NBR]]&lt;&gt;"",Tableau1[[#This Row],[NBR]],"")</f>
        <v/>
      </c>
      <c r="C32" s="95" t="str">
        <f>IF(Tableau1[[#This Row],[GJU]]&lt;&gt;"",Tableau1[[#This Row],[GJU]],"")</f>
        <v/>
      </c>
      <c r="D32" s="22">
        <f>IF(Tableau1[[#This Row],[WMA]]&lt;&gt;"",Tableau1[[#This Row],[WMA]],"")</f>
        <v>1</v>
      </c>
      <c r="E32" s="96" t="str">
        <f>IF(Tableau1[[#This Row],[ACD]]&lt;&gt;"",Tableau1[[#This Row],[ACD]],"")</f>
        <v/>
      </c>
      <c r="F32" s="96" t="str">
        <f>IF(Tableau1[[#This Row],[KAB]]&lt;&gt;"",Tableau1[[#This Row],[KAB]],"")</f>
        <v/>
      </c>
      <c r="G32" s="150">
        <v>43514</v>
      </c>
      <c r="H32" s="151">
        <v>43560</v>
      </c>
      <c r="I32" s="151">
        <f t="shared" si="0"/>
        <v>43879</v>
      </c>
      <c r="J32" s="149"/>
      <c r="K32" s="149">
        <f t="shared" ca="1" si="1"/>
        <v>0</v>
      </c>
      <c r="L32" s="239" t="str">
        <f t="shared" ca="1" si="2"/>
        <v/>
      </c>
    </row>
    <row r="33" spans="1:12" x14ac:dyDescent="0.25">
      <c r="A33" s="96" t="s">
        <v>46</v>
      </c>
      <c r="B33" s="95" t="str">
        <f>IF(Tableau1[[#This Row],[NBR]]&lt;&gt;"",Tableau1[[#This Row],[NBR]],"")</f>
        <v/>
      </c>
      <c r="C33" s="95">
        <f>IF(Tableau1[[#This Row],[GJU]]&lt;&gt;"",Tableau1[[#This Row],[GJU]],"")</f>
        <v>1</v>
      </c>
      <c r="D33" s="22" t="str">
        <f>IF(Tableau1[[#This Row],[WMA]]&lt;&gt;"",Tableau1[[#This Row],[WMA]],"")</f>
        <v/>
      </c>
      <c r="E33" s="96" t="str">
        <f>IF(Tableau1[[#This Row],[ACD]]&lt;&gt;"",Tableau1[[#This Row],[ACD]],"")</f>
        <v/>
      </c>
      <c r="F33" s="96" t="str">
        <f>IF(Tableau1[[#This Row],[KAB]]&lt;&gt;"",Tableau1[[#This Row],[KAB]],"")</f>
        <v/>
      </c>
      <c r="G33" s="150">
        <v>43228</v>
      </c>
      <c r="H33" s="151">
        <v>43396</v>
      </c>
      <c r="I33" s="151">
        <f t="shared" si="0"/>
        <v>43593</v>
      </c>
      <c r="J33" s="151">
        <v>43581</v>
      </c>
      <c r="K33" s="149">
        <f t="shared" ca="1" si="1"/>
        <v>1</v>
      </c>
      <c r="L33" s="239">
        <f t="shared" ca="1" si="2"/>
        <v>1</v>
      </c>
    </row>
    <row r="34" spans="1:12" x14ac:dyDescent="0.25">
      <c r="A34" s="96" t="s">
        <v>3</v>
      </c>
      <c r="B34" s="95" t="str">
        <f>IF(Tableau1[[#This Row],[NBR]]&lt;&gt;"",Tableau1[[#This Row],[NBR]],"")</f>
        <v/>
      </c>
      <c r="C34" s="95" t="str">
        <f>IF(Tableau1[[#This Row],[GJU]]&lt;&gt;"",Tableau1[[#This Row],[GJU]],"")</f>
        <v/>
      </c>
      <c r="D34" s="22" t="str">
        <f>IF(Tableau1[[#This Row],[WMA]]&lt;&gt;"",Tableau1[[#This Row],[WMA]],"")</f>
        <v/>
      </c>
      <c r="E34" s="96" t="str">
        <f>IF(Tableau1[[#This Row],[ACD]]&lt;&gt;"",Tableau1[[#This Row],[ACD]],"")</f>
        <v/>
      </c>
      <c r="F34" s="96">
        <f>IF(Tableau1[[#This Row],[KAB]]&lt;&gt;"",Tableau1[[#This Row],[KAB]],"")</f>
        <v>1</v>
      </c>
      <c r="G34" s="148"/>
      <c r="H34" s="149"/>
      <c r="I34" s="151" t="str">
        <f t="shared" ref="I34:I60" si="3">IF(G34="","",G34+365)</f>
        <v/>
      </c>
      <c r="J34" s="149"/>
      <c r="K34" s="149" t="str">
        <f t="shared" ref="K34:K60" ca="1" si="4">IF(G34="","",IF(AND(TODAY()&gt;=G34+305,TODAY()&lt;G34+365),1,IF(TODAY()&gt;=G34+365,2,0)))</f>
        <v/>
      </c>
      <c r="L34" s="239" t="str">
        <f t="shared" ref="L34:L60" ca="1" si="5">IF(J34="","",IF(AND(TODAY()&gt;=J34-60,TODAY()&lt;J34),1,IF(TODAY()&gt;=J34,2,0)))</f>
        <v/>
      </c>
    </row>
    <row r="35" spans="1:12" x14ac:dyDescent="0.25">
      <c r="A35" s="96" t="s">
        <v>3</v>
      </c>
      <c r="B35" s="95" t="str">
        <f>IF(Tableau1[[#This Row],[NBR]]&lt;&gt;"",Tableau1[[#This Row],[NBR]],"")</f>
        <v/>
      </c>
      <c r="C35" s="95" t="str">
        <f>IF(Tableau1[[#This Row],[GJU]]&lt;&gt;"",Tableau1[[#This Row],[GJU]],"")</f>
        <v/>
      </c>
      <c r="D35" s="22">
        <f>IF(Tableau1[[#This Row],[WMA]]&lt;&gt;"",Tableau1[[#This Row],[WMA]],"")</f>
        <v>1</v>
      </c>
      <c r="E35" s="96" t="str">
        <f>IF(Tableau1[[#This Row],[ACD]]&lt;&gt;"",Tableau1[[#This Row],[ACD]],"")</f>
        <v/>
      </c>
      <c r="F35" s="96" t="str">
        <f>IF(Tableau1[[#This Row],[KAB]]&lt;&gt;"",Tableau1[[#This Row],[KAB]],"")</f>
        <v/>
      </c>
      <c r="G35" s="148"/>
      <c r="H35" s="149"/>
      <c r="I35" s="151" t="str">
        <f t="shared" si="3"/>
        <v/>
      </c>
      <c r="J35" s="149"/>
      <c r="K35" s="149" t="str">
        <f t="shared" ca="1" si="4"/>
        <v/>
      </c>
      <c r="L35" s="239" t="str">
        <f t="shared" ca="1" si="5"/>
        <v/>
      </c>
    </row>
    <row r="36" spans="1:12" x14ac:dyDescent="0.25">
      <c r="A36" s="96" t="s">
        <v>3</v>
      </c>
      <c r="B36" s="95" t="str">
        <f>IF(Tableau1[[#This Row],[NBR]]&lt;&gt;"",Tableau1[[#This Row],[NBR]],"")</f>
        <v/>
      </c>
      <c r="C36" s="95" t="str">
        <f>IF(Tableau1[[#This Row],[GJU]]&lt;&gt;"",Tableau1[[#This Row],[GJU]],"")</f>
        <v/>
      </c>
      <c r="D36" s="22">
        <f>IF(Tableau1[[#This Row],[WMA]]&lt;&gt;"",Tableau1[[#This Row],[WMA]],"")</f>
        <v>1</v>
      </c>
      <c r="E36" s="96" t="str">
        <f>IF(Tableau1[[#This Row],[ACD]]&lt;&gt;"",Tableau1[[#This Row],[ACD]],"")</f>
        <v/>
      </c>
      <c r="F36" s="96" t="str">
        <f>IF(Tableau1[[#This Row],[KAB]]&lt;&gt;"",Tableau1[[#This Row],[KAB]],"")</f>
        <v/>
      </c>
      <c r="G36" s="148"/>
      <c r="H36" s="149"/>
      <c r="I36" s="151" t="str">
        <f t="shared" si="3"/>
        <v/>
      </c>
      <c r="J36" s="149"/>
      <c r="K36" s="149" t="str">
        <f t="shared" ca="1" si="4"/>
        <v/>
      </c>
      <c r="L36" s="239" t="str">
        <f t="shared" ca="1" si="5"/>
        <v/>
      </c>
    </row>
    <row r="37" spans="1:12" x14ac:dyDescent="0.25">
      <c r="A37" s="96" t="s">
        <v>101</v>
      </c>
      <c r="B37" s="95" t="str">
        <f>IF(Tableau1[[#This Row],[NBR]]&lt;&gt;"",Tableau1[[#This Row],[NBR]],"")</f>
        <v/>
      </c>
      <c r="C37" s="95">
        <f>IF(Tableau1[[#This Row],[GJU]]&lt;&gt;"",Tableau1[[#This Row],[GJU]],"")</f>
        <v>1</v>
      </c>
      <c r="D37" s="22" t="str">
        <f>IF(Tableau1[[#This Row],[WMA]]&lt;&gt;"",Tableau1[[#This Row],[WMA]],"")</f>
        <v/>
      </c>
      <c r="E37" s="96" t="str">
        <f>IF(Tableau1[[#This Row],[ACD]]&lt;&gt;"",Tableau1[[#This Row],[ACD]],"")</f>
        <v/>
      </c>
      <c r="F37" s="96" t="str">
        <f>IF(Tableau1[[#This Row],[KAB]]&lt;&gt;"",Tableau1[[#This Row],[KAB]],"")</f>
        <v/>
      </c>
      <c r="G37" s="150">
        <v>43390</v>
      </c>
      <c r="H37" s="151">
        <v>43408</v>
      </c>
      <c r="I37" s="151">
        <f t="shared" si="3"/>
        <v>43755</v>
      </c>
      <c r="J37" s="151">
        <v>43773</v>
      </c>
      <c r="K37" s="149">
        <f t="shared" ca="1" si="4"/>
        <v>0</v>
      </c>
      <c r="L37" s="239">
        <f t="shared" ca="1" si="5"/>
        <v>0</v>
      </c>
    </row>
    <row r="38" spans="1:12" x14ac:dyDescent="0.25">
      <c r="A38" s="96" t="s">
        <v>55</v>
      </c>
      <c r="B38" s="95" t="str">
        <f>IF(Tableau1[[#This Row],[NBR]]&lt;&gt;"",Tableau1[[#This Row],[NBR]],"")</f>
        <v/>
      </c>
      <c r="C38" s="95">
        <f>IF(Tableau1[[#This Row],[GJU]]&lt;&gt;"",Tableau1[[#This Row],[GJU]],"")</f>
        <v>1</v>
      </c>
      <c r="D38" s="22" t="str">
        <f>IF(Tableau1[[#This Row],[WMA]]&lt;&gt;"",Tableau1[[#This Row],[WMA]],"")</f>
        <v/>
      </c>
      <c r="E38" s="96" t="str">
        <f>IF(Tableau1[[#This Row],[ACD]]&lt;&gt;"",Tableau1[[#This Row],[ACD]],"")</f>
        <v/>
      </c>
      <c r="F38" s="96" t="str">
        <f>IF(Tableau1[[#This Row],[KAB]]&lt;&gt;"",Tableau1[[#This Row],[KAB]],"")</f>
        <v/>
      </c>
      <c r="G38" s="150">
        <v>43472</v>
      </c>
      <c r="H38" s="151">
        <v>43420</v>
      </c>
      <c r="I38" s="151">
        <f t="shared" si="3"/>
        <v>43837</v>
      </c>
      <c r="J38" s="151"/>
      <c r="K38" s="149">
        <f t="shared" ca="1" si="4"/>
        <v>0</v>
      </c>
      <c r="L38" s="239" t="str">
        <f t="shared" ca="1" si="5"/>
        <v/>
      </c>
    </row>
    <row r="39" spans="1:12" x14ac:dyDescent="0.25">
      <c r="A39" s="189" t="s">
        <v>287</v>
      </c>
      <c r="B39" s="95" t="str">
        <f>IF(Tableau1[[#This Row],[NBR]]&lt;&gt;"",Tableau1[[#This Row],[NBR]],"")</f>
        <v/>
      </c>
      <c r="C39" s="95" t="str">
        <f>IF(Tableau1[[#This Row],[GJU]]&lt;&gt;"",Tableau1[[#This Row],[GJU]],"")</f>
        <v/>
      </c>
      <c r="D39" s="22" t="str">
        <f>IF(Tableau1[[#This Row],[WMA]]&lt;&gt;"",Tableau1[[#This Row],[WMA]],"")</f>
        <v/>
      </c>
      <c r="E39" s="96" t="str">
        <f>IF(Tableau1[[#This Row],[ACD]]&lt;&gt;"",Tableau1[[#This Row],[ACD]],"")</f>
        <v/>
      </c>
      <c r="F39" s="96" t="str">
        <f>IF(Tableau1[[#This Row],[KAB]]&lt;&gt;"",Tableau1[[#This Row],[KAB]],"")</f>
        <v/>
      </c>
      <c r="G39" s="150">
        <v>43528</v>
      </c>
      <c r="H39" s="153">
        <v>43556</v>
      </c>
      <c r="I39" s="153">
        <f>IF(G39="","",G39+365)</f>
        <v>43893</v>
      </c>
      <c r="J39" s="153">
        <v>43830</v>
      </c>
      <c r="K39" s="152">
        <f ca="1">IF(G39="","",IF(AND(TODAY()&gt;=G39+305,TODAY()&lt;G39+365),1,IF(TODAY()&gt;=G39+365,2,0)))</f>
        <v>0</v>
      </c>
      <c r="L39" s="239">
        <f ca="1">IF(J39="","",IF(AND(TODAY()&gt;=J39-60,TODAY()&lt;J39),1,IF(TODAY()&gt;=J39,2,0)))</f>
        <v>0</v>
      </c>
    </row>
    <row r="40" spans="1:12" ht="24" x14ac:dyDescent="0.25">
      <c r="A40" s="96" t="s">
        <v>76</v>
      </c>
      <c r="B40" s="95" t="str">
        <f>IF(Tableau1[[#This Row],[NBR]]&lt;&gt;"",Tableau1[[#This Row],[NBR]],"")</f>
        <v/>
      </c>
      <c r="C40" s="95">
        <f>IF(Tableau1[[#This Row],[GJU]]&lt;&gt;"",Tableau1[[#This Row],[GJU]],"")</f>
        <v>1</v>
      </c>
      <c r="D40" s="22" t="str">
        <f>IF(Tableau1[[#This Row],[WMA]]&lt;&gt;"",Tableau1[[#This Row],[WMA]],"")</f>
        <v/>
      </c>
      <c r="E40" s="96" t="str">
        <f>IF(Tableau1[[#This Row],[ACD]]&lt;&gt;"",Tableau1[[#This Row],[ACD]],"")</f>
        <v/>
      </c>
      <c r="F40" s="96" t="str">
        <f>IF(Tableau1[[#This Row],[KAB]]&lt;&gt;"",Tableau1[[#This Row],[KAB]],"")</f>
        <v/>
      </c>
      <c r="G40" s="150">
        <v>43556</v>
      </c>
      <c r="H40" s="151">
        <v>43392</v>
      </c>
      <c r="I40" s="151">
        <f t="shared" si="3"/>
        <v>43921</v>
      </c>
      <c r="J40" s="151"/>
      <c r="K40" s="149">
        <f t="shared" ca="1" si="4"/>
        <v>0</v>
      </c>
      <c r="L40" s="239" t="str">
        <f t="shared" ca="1" si="5"/>
        <v/>
      </c>
    </row>
    <row r="41" spans="1:12" hidden="1" x14ac:dyDescent="0.25">
      <c r="A41" s="96" t="s">
        <v>83</v>
      </c>
      <c r="B41" s="95">
        <f>IF(Tableau1[[#This Row],[NBR]]&lt;&gt;"",Tableau1[[#This Row],[NBR]],"")</f>
        <v>1</v>
      </c>
      <c r="C41" s="95" t="str">
        <f>IF(Tableau1[[#This Row],[GJU]]&lt;&gt;"",Tableau1[[#This Row],[GJU]],"")</f>
        <v/>
      </c>
      <c r="D41" s="22" t="str">
        <f>IF(Tableau1[[#This Row],[WMA]]&lt;&gt;"",Tableau1[[#This Row],[WMA]],"")</f>
        <v/>
      </c>
      <c r="E41" s="96" t="str">
        <f>IF(Tableau1[[#This Row],[ACD]]&lt;&gt;"",Tableau1[[#This Row],[ACD]],"")</f>
        <v/>
      </c>
      <c r="F41" s="96" t="str">
        <f>IF(Tableau1[[#This Row],[KAB]]&lt;&gt;"",Tableau1[[#This Row],[KAB]],"")</f>
        <v/>
      </c>
      <c r="G41" s="148"/>
      <c r="H41" s="149"/>
      <c r="I41" s="151" t="str">
        <f t="shared" si="3"/>
        <v/>
      </c>
      <c r="J41" s="149"/>
      <c r="K41" s="149" t="str">
        <f t="shared" ca="1" si="4"/>
        <v/>
      </c>
      <c r="L41" s="239" t="str">
        <f t="shared" ca="1" si="5"/>
        <v/>
      </c>
    </row>
    <row r="42" spans="1:12" x14ac:dyDescent="0.25">
      <c r="A42" s="459" t="s">
        <v>295</v>
      </c>
      <c r="B42" s="448" t="str">
        <f>IF(Tableau1[[#This Row],[NBR]]&lt;&gt;"",Tableau1[[#This Row],[NBR]],"")</f>
        <v/>
      </c>
      <c r="C42" s="448">
        <f>IF(Tableau1[[#This Row],[GJU]]&lt;&gt;"",Tableau1[[#This Row],[GJU]],"")</f>
        <v>1</v>
      </c>
      <c r="D42" s="449" t="str">
        <f>IF(Tableau1[[#This Row],[WMA]]&lt;&gt;"",Tableau1[[#This Row],[WMA]],"")</f>
        <v/>
      </c>
      <c r="E42" s="450" t="str">
        <f>IF(Tableau1[[#This Row],[ACD]]&lt;&gt;"",Tableau1[[#This Row],[ACD]],"")</f>
        <v/>
      </c>
      <c r="F42" s="450" t="str">
        <f>IF(Tableau1[[#This Row],[KAB]]&lt;&gt;"",Tableau1[[#This Row],[KAB]],"")</f>
        <v/>
      </c>
      <c r="G42" s="150"/>
      <c r="H42" s="152"/>
      <c r="I42" s="153" t="str">
        <f>IF(G42="","",G42+365)</f>
        <v/>
      </c>
      <c r="J42" s="152"/>
      <c r="K42" s="152" t="str">
        <f ca="1">IF(G42="","",IF(AND(TODAY()&gt;=G42+305,TODAY()&lt;G42+365),1,IF(TODAY()&gt;=G42+365,2,0)))</f>
        <v/>
      </c>
      <c r="L42" s="239" t="str">
        <f ca="1">IF(J42="","",IF(AND(TODAY()&gt;=J42-60,TODAY()&lt;J42),1,IF(TODAY()&gt;=J42,2,0)))</f>
        <v/>
      </c>
    </row>
    <row r="43" spans="1:12" x14ac:dyDescent="0.25">
      <c r="A43" s="271" t="s">
        <v>212</v>
      </c>
      <c r="B43" s="95" t="str">
        <f>IF(Tableau1[[#This Row],[NBR]]&lt;&gt;"",Tableau1[[#This Row],[NBR]],"")</f>
        <v/>
      </c>
      <c r="C43" s="95">
        <f>IF(Tableau1[[#This Row],[GJU]]&lt;&gt;"",Tableau1[[#This Row],[GJU]],"")</f>
        <v>1</v>
      </c>
      <c r="D43" s="22" t="str">
        <f>IF(Tableau1[[#This Row],[WMA]]&lt;&gt;"",Tableau1[[#This Row],[WMA]],"")</f>
        <v/>
      </c>
      <c r="E43" s="96" t="str">
        <f>IF(Tableau1[[#This Row],[ACD]]&lt;&gt;"",Tableau1[[#This Row],[ACD]],"")</f>
        <v/>
      </c>
      <c r="F43" s="96" t="str">
        <f>IF(Tableau1[[#This Row],[KAB]]&lt;&gt;"",Tableau1[[#This Row],[KAB]],"")</f>
        <v/>
      </c>
      <c r="G43" s="150">
        <v>43473</v>
      </c>
      <c r="H43" s="153">
        <v>43495</v>
      </c>
      <c r="I43" s="151">
        <f t="shared" si="3"/>
        <v>43838</v>
      </c>
      <c r="J43" s="153">
        <v>43830</v>
      </c>
      <c r="K43" s="152">
        <f t="shared" ca="1" si="4"/>
        <v>0</v>
      </c>
      <c r="L43" s="239">
        <f t="shared" ca="1" si="5"/>
        <v>0</v>
      </c>
    </row>
    <row r="44" spans="1:12" x14ac:dyDescent="0.25">
      <c r="A44" s="96" t="s">
        <v>93</v>
      </c>
      <c r="B44" s="95">
        <f>IF(Tableau1[[#This Row],[NBR]]&lt;&gt;"",Tableau1[[#This Row],[NBR]],"")</f>
        <v>1</v>
      </c>
      <c r="C44" s="95" t="str">
        <f>IF(Tableau1[[#This Row],[GJU]]&lt;&gt;"",Tableau1[[#This Row],[GJU]],"")</f>
        <v/>
      </c>
      <c r="D44" s="22" t="str">
        <f>IF(Tableau1[[#This Row],[WMA]]&lt;&gt;"",Tableau1[[#This Row],[WMA]],"")</f>
        <v/>
      </c>
      <c r="E44" s="96" t="str">
        <f>IF(Tableau1[[#This Row],[ACD]]&lt;&gt;"",Tableau1[[#This Row],[ACD]],"")</f>
        <v/>
      </c>
      <c r="F44" s="96" t="str">
        <f>IF(Tableau1[[#This Row],[KAB]]&lt;&gt;"",Tableau1[[#This Row],[KAB]],"")</f>
        <v/>
      </c>
      <c r="G44" s="148"/>
      <c r="H44" s="149"/>
      <c r="I44" s="151" t="str">
        <f t="shared" si="3"/>
        <v/>
      </c>
      <c r="J44" s="149"/>
      <c r="K44" s="149" t="str">
        <f t="shared" ca="1" si="4"/>
        <v/>
      </c>
      <c r="L44" s="239" t="str">
        <f t="shared" ca="1" si="5"/>
        <v/>
      </c>
    </row>
    <row r="45" spans="1:12" x14ac:dyDescent="0.25">
      <c r="A45" s="96" t="s">
        <v>138</v>
      </c>
      <c r="B45" s="95" t="str">
        <f>IF(Tableau1[[#This Row],[NBR]]&lt;&gt;"",Tableau1[[#This Row],[NBR]],"")</f>
        <v/>
      </c>
      <c r="C45" s="95" t="str">
        <f>IF(Tableau1[[#This Row],[GJU]]&lt;&gt;"",Tableau1[[#This Row],[GJU]],"")</f>
        <v/>
      </c>
      <c r="D45" s="22">
        <f>IF(Tableau1[[#This Row],[WMA]]&lt;&gt;"",Tableau1[[#This Row],[WMA]],"")</f>
        <v>1</v>
      </c>
      <c r="E45" s="96" t="str">
        <f>IF(Tableau1[[#This Row],[ACD]]&lt;&gt;"",Tableau1[[#This Row],[ACD]],"")</f>
        <v/>
      </c>
      <c r="F45" s="96" t="str">
        <f>IF(Tableau1[[#This Row],[KAB]]&lt;&gt;"",Tableau1[[#This Row],[KAB]],"")</f>
        <v/>
      </c>
      <c r="G45" s="150">
        <v>43391</v>
      </c>
      <c r="H45" s="151">
        <v>43391</v>
      </c>
      <c r="I45" s="151">
        <f t="shared" si="3"/>
        <v>43756</v>
      </c>
      <c r="J45" s="151">
        <v>43871</v>
      </c>
      <c r="K45" s="149">
        <f t="shared" ca="1" si="4"/>
        <v>0</v>
      </c>
      <c r="L45" s="239">
        <f t="shared" ca="1" si="5"/>
        <v>0</v>
      </c>
    </row>
    <row r="46" spans="1:12" x14ac:dyDescent="0.25">
      <c r="A46" s="96" t="s">
        <v>34</v>
      </c>
      <c r="B46" s="95" t="str">
        <f>IF(Tableau1[[#This Row],[NBR]]&lt;&gt;"",Tableau1[[#This Row],[NBR]],"")</f>
        <v/>
      </c>
      <c r="C46" s="95" t="str">
        <f>IF(Tableau1[[#This Row],[GJU]]&lt;&gt;"",Tableau1[[#This Row],[GJU]],"")</f>
        <v/>
      </c>
      <c r="D46" s="22" t="str">
        <f>IF(Tableau1[[#This Row],[WMA]]&lt;&gt;"",Tableau1[[#This Row],[WMA]],"")</f>
        <v/>
      </c>
      <c r="E46" s="96" t="str">
        <f>IF(Tableau1[[#This Row],[ACD]]&lt;&gt;"",Tableau1[[#This Row],[ACD]],"")</f>
        <v/>
      </c>
      <c r="F46" s="96">
        <f>IF(Tableau1[[#This Row],[KAB]]&lt;&gt;"",Tableau1[[#This Row],[KAB]],"")</f>
        <v>1</v>
      </c>
      <c r="G46" s="148"/>
      <c r="H46" s="149"/>
      <c r="I46" s="151" t="str">
        <f t="shared" si="3"/>
        <v/>
      </c>
      <c r="J46" s="149"/>
      <c r="K46" s="149" t="str">
        <f t="shared" ca="1" si="4"/>
        <v/>
      </c>
      <c r="L46" s="239" t="str">
        <f t="shared" ca="1" si="5"/>
        <v/>
      </c>
    </row>
    <row r="47" spans="1:12" hidden="1" x14ac:dyDescent="0.25">
      <c r="A47" s="96" t="s">
        <v>44</v>
      </c>
      <c r="B47" s="95" t="str">
        <f>IF(Tableau1[[#This Row],[NBR]]&lt;&gt;"",Tableau1[[#This Row],[NBR]],"")</f>
        <v/>
      </c>
      <c r="C47" s="95" t="str">
        <f>IF(Tableau1[[#This Row],[GJU]]&lt;&gt;"",Tableau1[[#This Row],[GJU]],"")</f>
        <v/>
      </c>
      <c r="D47" s="22">
        <f>IF(Tableau1[[#This Row],[WMA]]&lt;&gt;"",Tableau1[[#This Row],[WMA]],"")</f>
        <v>1</v>
      </c>
      <c r="E47" s="96" t="str">
        <f>IF(Tableau1[[#This Row],[ACD]]&lt;&gt;"",Tableau1[[#This Row],[ACD]],"")</f>
        <v/>
      </c>
      <c r="F47" s="96" t="str">
        <f>IF(Tableau1[[#This Row],[KAB]]&lt;&gt;"",Tableau1[[#This Row],[KAB]],"")</f>
        <v/>
      </c>
      <c r="G47" s="148"/>
      <c r="H47" s="149"/>
      <c r="I47" s="151" t="str">
        <f t="shared" si="3"/>
        <v/>
      </c>
      <c r="J47" s="149"/>
      <c r="K47" s="149" t="str">
        <f t="shared" ca="1" si="4"/>
        <v/>
      </c>
      <c r="L47" s="239" t="str">
        <f t="shared" ca="1" si="5"/>
        <v/>
      </c>
    </row>
    <row r="48" spans="1:12" x14ac:dyDescent="0.25">
      <c r="A48" s="96" t="s">
        <v>100</v>
      </c>
      <c r="B48" s="95" t="str">
        <f>IF(Tableau1[[#This Row],[NBR]]&lt;&gt;"",Tableau1[[#This Row],[NBR]],"")</f>
        <v/>
      </c>
      <c r="C48" s="95">
        <f>IF(Tableau1[[#This Row],[GJU]]&lt;&gt;"",Tableau1[[#This Row],[GJU]],"")</f>
        <v>1</v>
      </c>
      <c r="D48" s="22" t="str">
        <f>IF(Tableau1[[#This Row],[WMA]]&lt;&gt;"",Tableau1[[#This Row],[WMA]],"")</f>
        <v/>
      </c>
      <c r="E48" s="96" t="str">
        <f>IF(Tableau1[[#This Row],[ACD]]&lt;&gt;"",Tableau1[[#This Row],[ACD]],"")</f>
        <v/>
      </c>
      <c r="F48" s="96" t="str">
        <f>IF(Tableau1[[#This Row],[KAB]]&lt;&gt;"",Tableau1[[#This Row],[KAB]],"")</f>
        <v/>
      </c>
      <c r="G48" s="150">
        <v>43390</v>
      </c>
      <c r="H48" s="151">
        <v>43409</v>
      </c>
      <c r="I48" s="151">
        <f t="shared" si="3"/>
        <v>43755</v>
      </c>
      <c r="J48" s="151"/>
      <c r="K48" s="149">
        <f t="shared" ca="1" si="4"/>
        <v>0</v>
      </c>
      <c r="L48" s="239" t="str">
        <f t="shared" ca="1" si="5"/>
        <v/>
      </c>
    </row>
    <row r="49" spans="1:12" x14ac:dyDescent="0.25">
      <c r="A49" s="96" t="s">
        <v>49</v>
      </c>
      <c r="B49" s="95" t="str">
        <f>IF(Tableau1[[#This Row],[NBR]]&lt;&gt;"",Tableau1[[#This Row],[NBR]],"")</f>
        <v/>
      </c>
      <c r="C49" s="95" t="str">
        <f>IF(Tableau1[[#This Row],[GJU]]&lt;&gt;"",Tableau1[[#This Row],[GJU]],"")</f>
        <v/>
      </c>
      <c r="D49" s="22" t="str">
        <f>IF(Tableau1[[#This Row],[WMA]]&lt;&gt;"",Tableau1[[#This Row],[WMA]],"")</f>
        <v/>
      </c>
      <c r="E49" s="96" t="str">
        <f>IF(Tableau1[[#This Row],[ACD]]&lt;&gt;"",Tableau1[[#This Row],[ACD]],"")</f>
        <v/>
      </c>
      <c r="F49" s="96">
        <f>IF(Tableau1[[#This Row],[KAB]]&lt;&gt;"",Tableau1[[#This Row],[KAB]],"")</f>
        <v>1</v>
      </c>
      <c r="G49" s="148"/>
      <c r="H49" s="149"/>
      <c r="I49" s="151" t="str">
        <f t="shared" si="3"/>
        <v/>
      </c>
      <c r="J49" s="149"/>
      <c r="K49" s="149" t="str">
        <f t="shared" ca="1" si="4"/>
        <v/>
      </c>
      <c r="L49" s="239" t="str">
        <f t="shared" ca="1" si="5"/>
        <v/>
      </c>
    </row>
    <row r="50" spans="1:12" x14ac:dyDescent="0.25">
      <c r="A50" s="96" t="s">
        <v>6</v>
      </c>
      <c r="B50" s="95" t="str">
        <f>IF(Tableau1[[#This Row],[NBR]]&lt;&gt;"",Tableau1[[#This Row],[NBR]],"")</f>
        <v/>
      </c>
      <c r="C50" s="95" t="str">
        <f>IF(Tableau1[[#This Row],[GJU]]&lt;&gt;"",Tableau1[[#This Row],[GJU]],"")</f>
        <v/>
      </c>
      <c r="D50" s="22" t="str">
        <f>IF(Tableau1[[#This Row],[WMA]]&lt;&gt;"",Tableau1[[#This Row],[WMA]],"")</f>
        <v/>
      </c>
      <c r="E50" s="96" t="str">
        <f>IF(Tableau1[[#This Row],[ACD]]&lt;&gt;"",Tableau1[[#This Row],[ACD]],"")</f>
        <v/>
      </c>
      <c r="F50" s="96">
        <f>IF(Tableau1[[#This Row],[KAB]]&lt;&gt;"",Tableau1[[#This Row],[KAB]],"")</f>
        <v>1</v>
      </c>
      <c r="G50" s="148"/>
      <c r="H50" s="149"/>
      <c r="I50" s="151" t="str">
        <f t="shared" si="3"/>
        <v/>
      </c>
      <c r="J50" s="149"/>
      <c r="K50" s="149" t="str">
        <f t="shared" ca="1" si="4"/>
        <v/>
      </c>
      <c r="L50" s="239" t="str">
        <f t="shared" ca="1" si="5"/>
        <v/>
      </c>
    </row>
    <row r="51" spans="1:12" x14ac:dyDescent="0.25">
      <c r="A51" s="189" t="s">
        <v>255</v>
      </c>
      <c r="B51" s="95" t="str">
        <f>IF(Tableau1[[#This Row],[NBR]]&lt;&gt;"",Tableau1[[#This Row],[NBR]],"")</f>
        <v/>
      </c>
      <c r="C51" s="95" t="str">
        <f>IF(Tableau1[[#This Row],[GJU]]&lt;&gt;"",Tableau1[[#This Row],[GJU]],"")</f>
        <v/>
      </c>
      <c r="D51" s="22" t="str">
        <f>IF(Tableau1[[#This Row],[WMA]]&lt;&gt;"",Tableau1[[#This Row],[WMA]],"")</f>
        <v/>
      </c>
      <c r="E51" s="96" t="str">
        <f>IF(Tableau1[[#This Row],[ACD]]&lt;&gt;"",Tableau1[[#This Row],[ACD]],"")</f>
        <v/>
      </c>
      <c r="F51" s="96">
        <f>IF(Tableau1[[#This Row],[KAB]]&lt;&gt;"",Tableau1[[#This Row],[KAB]],"")</f>
        <v>1</v>
      </c>
      <c r="G51" s="150"/>
      <c r="H51" s="152"/>
      <c r="I51" s="153" t="str">
        <f t="shared" si="3"/>
        <v/>
      </c>
      <c r="J51" s="152"/>
      <c r="K51" s="152" t="str">
        <f t="shared" ca="1" si="4"/>
        <v/>
      </c>
      <c r="L51" s="239" t="str">
        <f t="shared" ca="1" si="5"/>
        <v/>
      </c>
    </row>
    <row r="52" spans="1:12" x14ac:dyDescent="0.25">
      <c r="A52" s="96" t="s">
        <v>17</v>
      </c>
      <c r="B52" s="95" t="str">
        <f>IF(Tableau1[[#This Row],[NBR]]&lt;&gt;"",Tableau1[[#This Row],[NBR]],"")</f>
        <v/>
      </c>
      <c r="C52" s="95" t="str">
        <f>IF(Tableau1[[#This Row],[GJU]]&lt;&gt;"",Tableau1[[#This Row],[GJU]],"")</f>
        <v/>
      </c>
      <c r="D52" s="22" t="str">
        <f>IF(Tableau1[[#This Row],[WMA]]&lt;&gt;"",Tableau1[[#This Row],[WMA]],"")</f>
        <v/>
      </c>
      <c r="E52" s="96">
        <f>IF(Tableau1[[#This Row],[ACD]]&lt;&gt;"",Tableau1[[#This Row],[ACD]],"")</f>
        <v>1</v>
      </c>
      <c r="F52" s="96" t="str">
        <f>IF(Tableau1[[#This Row],[KAB]]&lt;&gt;"",Tableau1[[#This Row],[KAB]],"")</f>
        <v/>
      </c>
      <c r="G52" s="148"/>
      <c r="H52" s="149"/>
      <c r="I52" s="151" t="str">
        <f t="shared" si="3"/>
        <v/>
      </c>
      <c r="J52" s="149"/>
      <c r="K52" s="149" t="str">
        <f t="shared" ca="1" si="4"/>
        <v/>
      </c>
      <c r="L52" s="239" t="str">
        <f t="shared" ca="1" si="5"/>
        <v/>
      </c>
    </row>
    <row r="53" spans="1:12" x14ac:dyDescent="0.25">
      <c r="A53" s="189" t="s">
        <v>256</v>
      </c>
      <c r="B53" s="95" t="str">
        <f>IF(Tableau1[[#This Row],[NBR]]&lt;&gt;"",Tableau1[[#This Row],[NBR]],"")</f>
        <v/>
      </c>
      <c r="C53" s="95">
        <f>IF(Tableau1[[#This Row],[GJU]]&lt;&gt;"",Tableau1[[#This Row],[GJU]],"")</f>
        <v>1</v>
      </c>
      <c r="D53" s="22" t="str">
        <f>IF(Tableau1[[#This Row],[WMA]]&lt;&gt;"",Tableau1[[#This Row],[WMA]],"")</f>
        <v/>
      </c>
      <c r="E53" s="96" t="str">
        <f>IF(Tableau1[[#This Row],[ACD]]&lt;&gt;"",Tableau1[[#This Row],[ACD]],"")</f>
        <v/>
      </c>
      <c r="F53" s="96" t="str">
        <f>IF(Tableau1[[#This Row],[KAB]]&lt;&gt;"",Tableau1[[#This Row],[KAB]],"")</f>
        <v/>
      </c>
      <c r="G53" s="150">
        <v>43528</v>
      </c>
      <c r="H53" s="151">
        <v>43535</v>
      </c>
      <c r="I53" s="151">
        <f t="shared" si="3"/>
        <v>43893</v>
      </c>
      <c r="J53" s="151">
        <v>43830</v>
      </c>
      <c r="K53" s="149">
        <f t="shared" ca="1" si="4"/>
        <v>0</v>
      </c>
      <c r="L53" s="239">
        <f t="shared" ca="1" si="5"/>
        <v>0</v>
      </c>
    </row>
    <row r="54" spans="1:12" hidden="1" x14ac:dyDescent="0.25">
      <c r="A54" s="96" t="s">
        <v>5</v>
      </c>
      <c r="B54" s="95" t="str">
        <f>IF(Tableau1[[#This Row],[NBR]]&lt;&gt;"",Tableau1[[#This Row],[NBR]],"")</f>
        <v/>
      </c>
      <c r="C54" s="95" t="str">
        <f>IF(Tableau1[[#This Row],[GJU]]&lt;&gt;"",Tableau1[[#This Row],[GJU]],"")</f>
        <v/>
      </c>
      <c r="D54" s="22" t="str">
        <f>IF(Tableau1[[#This Row],[WMA]]&lt;&gt;"",Tableau1[[#This Row],[WMA]],"")</f>
        <v/>
      </c>
      <c r="E54" s="96" t="str">
        <f>IF(Tableau1[[#This Row],[ACD]]&lt;&gt;"",Tableau1[[#This Row],[ACD]],"")</f>
        <v/>
      </c>
      <c r="F54" s="96" t="str">
        <f>IF(Tableau1[[#This Row],[KAB]]&lt;&gt;"",Tableau1[[#This Row],[KAB]],"")</f>
        <v/>
      </c>
      <c r="G54" s="148"/>
      <c r="H54" s="152"/>
      <c r="I54" s="153" t="str">
        <f t="shared" si="3"/>
        <v/>
      </c>
      <c r="J54" s="152"/>
      <c r="K54" s="152" t="str">
        <f t="shared" ca="1" si="4"/>
        <v/>
      </c>
      <c r="L54" s="239" t="str">
        <f t="shared" ca="1" si="5"/>
        <v/>
      </c>
    </row>
    <row r="55" spans="1:12" x14ac:dyDescent="0.25">
      <c r="A55" s="271" t="s">
        <v>232</v>
      </c>
      <c r="B55" s="95">
        <f>IF(Tableau1[[#This Row],[NBR]]&lt;&gt;"",Tableau1[[#This Row],[NBR]],"")</f>
        <v>1</v>
      </c>
      <c r="C55" s="95" t="str">
        <f>IF(Tableau1[[#This Row],[GJU]]&lt;&gt;"",Tableau1[[#This Row],[GJU]],"")</f>
        <v/>
      </c>
      <c r="D55" s="22" t="str">
        <f>IF(Tableau1[[#This Row],[WMA]]&lt;&gt;"",Tableau1[[#This Row],[WMA]],"")</f>
        <v/>
      </c>
      <c r="E55" s="96" t="str">
        <f>IF(Tableau1[[#This Row],[ACD]]&lt;&gt;"",Tableau1[[#This Row],[ACD]],"")</f>
        <v/>
      </c>
      <c r="F55" s="96" t="str">
        <f>IF(Tableau1[[#This Row],[KAB]]&lt;&gt;"",Tableau1[[#This Row],[KAB]],"")</f>
        <v/>
      </c>
      <c r="G55" s="150"/>
      <c r="H55" s="153"/>
      <c r="I55" s="151" t="str">
        <f t="shared" si="3"/>
        <v/>
      </c>
      <c r="J55" s="153"/>
      <c r="K55" s="152" t="str">
        <f t="shared" ca="1" si="4"/>
        <v/>
      </c>
      <c r="L55" s="239" t="str">
        <f t="shared" ca="1" si="5"/>
        <v/>
      </c>
    </row>
    <row r="56" spans="1:12" x14ac:dyDescent="0.25">
      <c r="A56" s="189" t="s">
        <v>94</v>
      </c>
      <c r="B56" s="95" t="str">
        <f>IF(Tableau1[[#This Row],[NBR]]&lt;&gt;"",Tableau1[[#This Row],[NBR]],"")</f>
        <v/>
      </c>
      <c r="C56" s="95" t="str">
        <f>IF(Tableau1[[#This Row],[GJU]]&lt;&gt;"",Tableau1[[#This Row],[GJU]],"")</f>
        <v/>
      </c>
      <c r="D56" s="22">
        <f>IF(Tableau1[[#This Row],[WMA]]&lt;&gt;"",Tableau1[[#This Row],[WMA]],"")</f>
        <v>1</v>
      </c>
      <c r="E56" s="96" t="str">
        <f>IF(Tableau1[[#This Row],[ACD]]&lt;&gt;"",Tableau1[[#This Row],[ACD]],"")</f>
        <v/>
      </c>
      <c r="F56" s="96" t="str">
        <f>IF(Tableau1[[#This Row],[KAB]]&lt;&gt;"",Tableau1[[#This Row],[KAB]],"")</f>
        <v/>
      </c>
      <c r="G56" s="150">
        <v>43341</v>
      </c>
      <c r="H56" s="151">
        <v>43468</v>
      </c>
      <c r="I56" s="151">
        <f t="shared" si="3"/>
        <v>43706</v>
      </c>
      <c r="J56" s="151">
        <v>43830</v>
      </c>
      <c r="K56" s="152">
        <f t="shared" ca="1" si="4"/>
        <v>0</v>
      </c>
      <c r="L56" s="239">
        <f t="shared" ca="1" si="5"/>
        <v>0</v>
      </c>
    </row>
    <row r="57" spans="1:12" x14ac:dyDescent="0.25">
      <c r="A57" s="96" t="s">
        <v>20</v>
      </c>
      <c r="B57" s="95" t="str">
        <f>IF(Tableau1[[#This Row],[NBR]]&lt;&gt;"",Tableau1[[#This Row],[NBR]],"")</f>
        <v/>
      </c>
      <c r="C57" s="95">
        <f>IF(Tableau1[[#This Row],[GJU]]&lt;&gt;"",Tableau1[[#This Row],[GJU]],"")</f>
        <v>1</v>
      </c>
      <c r="D57" s="22" t="str">
        <f>IF(Tableau1[[#This Row],[WMA]]&lt;&gt;"",Tableau1[[#This Row],[WMA]],"")</f>
        <v/>
      </c>
      <c r="E57" s="96" t="str">
        <f>IF(Tableau1[[#This Row],[ACD]]&lt;&gt;"",Tableau1[[#This Row],[ACD]],"")</f>
        <v/>
      </c>
      <c r="F57" s="96" t="str">
        <f>IF(Tableau1[[#This Row],[KAB]]&lt;&gt;"",Tableau1[[#This Row],[KAB]],"")</f>
        <v/>
      </c>
      <c r="G57" s="150">
        <v>43553</v>
      </c>
      <c r="H57" s="151">
        <v>43418</v>
      </c>
      <c r="I57" s="151">
        <f t="shared" si="3"/>
        <v>43918</v>
      </c>
      <c r="J57" s="151">
        <v>43773</v>
      </c>
      <c r="K57" s="149">
        <f t="shared" ca="1" si="4"/>
        <v>0</v>
      </c>
      <c r="L57" s="239">
        <f t="shared" ca="1" si="5"/>
        <v>0</v>
      </c>
    </row>
    <row r="58" spans="1:12" x14ac:dyDescent="0.25">
      <c r="A58" s="96" t="s">
        <v>153</v>
      </c>
      <c r="B58" s="95" t="str">
        <f>IF(Tableau1[[#This Row],[NBR]]&lt;&gt;"",Tableau1[[#This Row],[NBR]],"")</f>
        <v/>
      </c>
      <c r="C58" s="95" t="str">
        <f>IF(Tableau1[[#This Row],[GJU]]&lt;&gt;"",Tableau1[[#This Row],[GJU]],"")</f>
        <v/>
      </c>
      <c r="D58" s="22">
        <f>IF(Tableau1[[#This Row],[WMA]]&lt;&gt;"",Tableau1[[#This Row],[WMA]],"")</f>
        <v>1</v>
      </c>
      <c r="E58" s="96" t="str">
        <f>IF(Tableau1[[#This Row],[ACD]]&lt;&gt;"",Tableau1[[#This Row],[ACD]],"")</f>
        <v/>
      </c>
      <c r="F58" s="96" t="str">
        <f>IF(Tableau1[[#This Row],[KAB]]&lt;&gt;"",Tableau1[[#This Row],[KAB]],"")</f>
        <v/>
      </c>
      <c r="G58" s="150">
        <v>43438</v>
      </c>
      <c r="H58" s="151">
        <v>43448</v>
      </c>
      <c r="I58" s="151">
        <f t="shared" si="3"/>
        <v>43803</v>
      </c>
      <c r="J58" s="151">
        <v>43830</v>
      </c>
      <c r="K58" s="149">
        <f t="shared" ca="1" si="4"/>
        <v>0</v>
      </c>
      <c r="L58" s="239">
        <f t="shared" ca="1" si="5"/>
        <v>0</v>
      </c>
    </row>
    <row r="59" spans="1:12" hidden="1" x14ac:dyDescent="0.25">
      <c r="A59" s="96" t="s">
        <v>72</v>
      </c>
      <c r="B59" s="95">
        <f>IF(Tableau1[[#This Row],[NBR]]&lt;&gt;"",Tableau1[[#This Row],[NBR]],"")</f>
        <v>1</v>
      </c>
      <c r="C59" s="95" t="str">
        <f>IF(Tableau1[[#This Row],[GJU]]&lt;&gt;"",Tableau1[[#This Row],[GJU]],"")</f>
        <v/>
      </c>
      <c r="D59" s="22" t="str">
        <f>IF(Tableau1[[#This Row],[WMA]]&lt;&gt;"",Tableau1[[#This Row],[WMA]],"")</f>
        <v/>
      </c>
      <c r="E59" s="96" t="str">
        <f>IF(Tableau1[[#This Row],[ACD]]&lt;&gt;"",Tableau1[[#This Row],[ACD]],"")</f>
        <v/>
      </c>
      <c r="F59" s="96" t="str">
        <f>IF(Tableau1[[#This Row],[KAB]]&lt;&gt;"",Tableau1[[#This Row],[KAB]],"")</f>
        <v/>
      </c>
      <c r="G59" s="148"/>
      <c r="H59" s="149"/>
      <c r="I59" s="151" t="str">
        <f t="shared" si="3"/>
        <v/>
      </c>
      <c r="J59" s="149"/>
      <c r="K59" s="149" t="str">
        <f t="shared" ca="1" si="4"/>
        <v/>
      </c>
      <c r="L59" s="239" t="str">
        <f t="shared" ca="1" si="5"/>
        <v/>
      </c>
    </row>
    <row r="60" spans="1:12" hidden="1" x14ac:dyDescent="0.25">
      <c r="A60" s="96" t="s">
        <v>53</v>
      </c>
      <c r="B60" s="95">
        <f>IF(Tableau1[[#This Row],[NBR]]&lt;&gt;"",Tableau1[[#This Row],[NBR]],"")</f>
        <v>1</v>
      </c>
      <c r="C60" s="95" t="str">
        <f>IF(Tableau1[[#This Row],[GJU]]&lt;&gt;"",Tableau1[[#This Row],[GJU]],"")</f>
        <v/>
      </c>
      <c r="D60" s="22" t="str">
        <f>IF(Tableau1[[#This Row],[WMA]]&lt;&gt;"",Tableau1[[#This Row],[WMA]],"")</f>
        <v/>
      </c>
      <c r="E60" s="96" t="str">
        <f>IF(Tableau1[[#This Row],[ACD]]&lt;&gt;"",Tableau1[[#This Row],[ACD]],"")</f>
        <v/>
      </c>
      <c r="F60" s="96" t="str">
        <f>IF(Tableau1[[#This Row],[KAB]]&lt;&gt;"",Tableau1[[#This Row],[KAB]],"")</f>
        <v/>
      </c>
      <c r="G60" s="148"/>
      <c r="H60" s="149"/>
      <c r="I60" s="151" t="str">
        <f t="shared" si="3"/>
        <v/>
      </c>
      <c r="J60" s="149"/>
      <c r="K60" s="149" t="str">
        <f t="shared" ca="1" si="4"/>
        <v/>
      </c>
      <c r="L60" s="239" t="str">
        <f t="shared" ca="1" si="5"/>
        <v/>
      </c>
    </row>
    <row r="61" spans="1:12" hidden="1" x14ac:dyDescent="0.25">
      <c r="A61" s="195" t="s">
        <v>172</v>
      </c>
      <c r="B61" s="95">
        <f>IF(Tableau1[[#This Row],[NBR]]&lt;&gt;"",Tableau1[[#This Row],[NBR]],"")</f>
        <v>1</v>
      </c>
      <c r="C61" s="95" t="str">
        <f>IF(Tableau1[[#This Row],[GJU]]&lt;&gt;"",Tableau1[[#This Row],[GJU]],"")</f>
        <v/>
      </c>
      <c r="D61" s="22" t="str">
        <f>IF(Tableau1[[#This Row],[WMA]]&lt;&gt;"",Tableau1[[#This Row],[WMA]],"")</f>
        <v/>
      </c>
      <c r="E61" s="96" t="str">
        <f>IF(Tableau1[[#This Row],[ACD]]&lt;&gt;"",Tableau1[[#This Row],[ACD]],"")</f>
        <v/>
      </c>
      <c r="F61" s="96" t="str">
        <f>IF(Tableau1[[#This Row],[KAB]]&lt;&gt;"",Tableau1[[#This Row],[KAB]],"")</f>
        <v/>
      </c>
      <c r="G61" s="148"/>
      <c r="H61" s="149"/>
      <c r="I61" s="151"/>
      <c r="J61" s="149"/>
      <c r="K61" s="149"/>
      <c r="L61" s="239"/>
    </row>
    <row r="62" spans="1:12" x14ac:dyDescent="0.25">
      <c r="A62" s="189" t="s">
        <v>291</v>
      </c>
      <c r="B62" s="95">
        <f>IF(Tableau1[[#This Row],[NBR]]&lt;&gt;"",Tableau1[[#This Row],[NBR]],"")</f>
        <v>1</v>
      </c>
      <c r="C62" s="95" t="str">
        <f>IF(Tableau1[[#This Row],[GJU]]&lt;&gt;"",Tableau1[[#This Row],[GJU]],"")</f>
        <v/>
      </c>
      <c r="D62" s="22" t="str">
        <f>IF(Tableau1[[#This Row],[WMA]]&lt;&gt;"",Tableau1[[#This Row],[WMA]],"")</f>
        <v/>
      </c>
      <c r="E62" s="96" t="str">
        <f>IF(Tableau1[[#This Row],[ACD]]&lt;&gt;"",Tableau1[[#This Row],[ACD]],"")</f>
        <v/>
      </c>
      <c r="F62" s="96" t="str">
        <f>IF(Tableau1[[#This Row],[KAB]]&lt;&gt;"",Tableau1[[#This Row],[KAB]],"")</f>
        <v/>
      </c>
      <c r="G62" s="150"/>
      <c r="H62" s="152"/>
      <c r="I62" s="153" t="str">
        <f>IF(G62="","",G62+365)</f>
        <v/>
      </c>
      <c r="J62" s="152"/>
      <c r="K62" s="152" t="str">
        <f ca="1">IF(G62="","",IF(AND(TODAY()&gt;=G62+305,TODAY()&lt;G62+365),1,IF(TODAY()&gt;=G62+365,2,0)))</f>
        <v/>
      </c>
      <c r="L62" s="239" t="str">
        <f ca="1">IF(J62="","",IF(AND(TODAY()&gt;=J62-60,TODAY()&lt;J62),1,IF(TODAY()&gt;=J62,2,0)))</f>
        <v/>
      </c>
    </row>
    <row r="63" spans="1:12" x14ac:dyDescent="0.25">
      <c r="A63" s="96" t="s">
        <v>19</v>
      </c>
      <c r="B63" s="95" t="str">
        <f>IF(Tableau1[[#This Row],[NBR]]&lt;&gt;"",Tableau1[[#This Row],[NBR]],"")</f>
        <v/>
      </c>
      <c r="C63" s="95" t="str">
        <f>IF(Tableau1[[#This Row],[GJU]]&lt;&gt;"",Tableau1[[#This Row],[GJU]],"")</f>
        <v/>
      </c>
      <c r="D63" s="22">
        <f>IF(Tableau1[[#This Row],[WMA]]&lt;&gt;"",Tableau1[[#This Row],[WMA]],"")</f>
        <v>1</v>
      </c>
      <c r="E63" s="96" t="str">
        <f>IF(Tableau1[[#This Row],[ACD]]&lt;&gt;"",Tableau1[[#This Row],[ACD]],"")</f>
        <v/>
      </c>
      <c r="F63" s="96" t="str">
        <f>IF(Tableau1[[#This Row],[KAB]]&lt;&gt;"",Tableau1[[#This Row],[KAB]],"")</f>
        <v/>
      </c>
      <c r="G63" s="150">
        <v>43514</v>
      </c>
      <c r="H63" s="149"/>
      <c r="I63" s="151">
        <f t="shared" ref="I63:I111" si="6">IF(G63="","",G63+365)</f>
        <v>43879</v>
      </c>
      <c r="J63" s="149"/>
      <c r="K63" s="149">
        <f t="shared" ref="K63:K111" ca="1" si="7">IF(G63="","",IF(AND(TODAY()&gt;=G63+305,TODAY()&lt;G63+365),1,IF(TODAY()&gt;=G63+365,2,0)))</f>
        <v>0</v>
      </c>
      <c r="L63" s="239" t="str">
        <f t="shared" ref="L63:L111" ca="1" si="8">IF(J63="","",IF(AND(TODAY()&gt;=J63-60,TODAY()&lt;J63),1,IF(TODAY()&gt;=J63,2,0)))</f>
        <v/>
      </c>
    </row>
    <row r="64" spans="1:12" x14ac:dyDescent="0.25">
      <c r="A64" s="96" t="s">
        <v>104</v>
      </c>
      <c r="B64" s="95" t="str">
        <f>IF(Tableau1[[#This Row],[NBR]]&lt;&gt;"",Tableau1[[#This Row],[NBR]],"")</f>
        <v/>
      </c>
      <c r="C64" s="95">
        <f>IF(Tableau1[[#This Row],[GJU]]&lt;&gt;"",Tableau1[[#This Row],[GJU]],"")</f>
        <v>1</v>
      </c>
      <c r="D64" s="22" t="str">
        <f>IF(Tableau1[[#This Row],[WMA]]&lt;&gt;"",Tableau1[[#This Row],[WMA]],"")</f>
        <v/>
      </c>
      <c r="E64" s="96" t="str">
        <f>IF(Tableau1[[#This Row],[ACD]]&lt;&gt;"",Tableau1[[#This Row],[ACD]],"")</f>
        <v/>
      </c>
      <c r="F64" s="96" t="str">
        <f>IF(Tableau1[[#This Row],[KAB]]&lt;&gt;"",Tableau1[[#This Row],[KAB]],"")</f>
        <v/>
      </c>
      <c r="G64" s="150">
        <v>43417</v>
      </c>
      <c r="H64" s="151">
        <v>43504</v>
      </c>
      <c r="I64" s="151">
        <f t="shared" si="6"/>
        <v>43782</v>
      </c>
      <c r="J64" s="151">
        <v>43861</v>
      </c>
      <c r="K64" s="149">
        <f t="shared" ca="1" si="7"/>
        <v>0</v>
      </c>
      <c r="L64" s="239">
        <f t="shared" ca="1" si="8"/>
        <v>0</v>
      </c>
    </row>
    <row r="65" spans="1:12" hidden="1" x14ac:dyDescent="0.25">
      <c r="A65" s="96" t="s">
        <v>68</v>
      </c>
      <c r="B65" s="95" t="str">
        <f>IF(Tableau1[[#This Row],[NBR]]&lt;&gt;"",Tableau1[[#This Row],[NBR]],"")</f>
        <v/>
      </c>
      <c r="C65" s="95" t="str">
        <f>IF(Tableau1[[#This Row],[GJU]]&lt;&gt;"",Tableau1[[#This Row],[GJU]],"")</f>
        <v/>
      </c>
      <c r="D65" s="22">
        <f>IF(Tableau1[[#This Row],[WMA]]&lt;&gt;"",Tableau1[[#This Row],[WMA]],"")</f>
        <v>1</v>
      </c>
      <c r="E65" s="96" t="str">
        <f>IF(Tableau1[[#This Row],[ACD]]&lt;&gt;"",Tableau1[[#This Row],[ACD]],"")</f>
        <v/>
      </c>
      <c r="F65" s="96" t="str">
        <f>IF(Tableau1[[#This Row],[KAB]]&lt;&gt;"",Tableau1[[#This Row],[KAB]],"")</f>
        <v/>
      </c>
      <c r="G65" s="150">
        <v>43124</v>
      </c>
      <c r="H65" s="151">
        <v>43392</v>
      </c>
      <c r="I65" s="151">
        <f t="shared" si="6"/>
        <v>43489</v>
      </c>
      <c r="J65" s="151"/>
      <c r="K65" s="149">
        <f t="shared" ca="1" si="7"/>
        <v>2</v>
      </c>
      <c r="L65" s="239" t="str">
        <f t="shared" ca="1" si="8"/>
        <v/>
      </c>
    </row>
    <row r="66" spans="1:12" x14ac:dyDescent="0.25">
      <c r="A66" s="96" t="s">
        <v>47</v>
      </c>
      <c r="B66" s="95" t="str">
        <f>IF(Tableau1[[#This Row],[NBR]]&lt;&gt;"",Tableau1[[#This Row],[NBR]],"")</f>
        <v/>
      </c>
      <c r="C66" s="95">
        <f>IF(Tableau1[[#This Row],[GJU]]&lt;&gt;"",Tableau1[[#This Row],[GJU]],"")</f>
        <v>1</v>
      </c>
      <c r="D66" s="22" t="str">
        <f>IF(Tableau1[[#This Row],[WMA]]&lt;&gt;"",Tableau1[[#This Row],[WMA]],"")</f>
        <v/>
      </c>
      <c r="E66" s="96" t="str">
        <f>IF(Tableau1[[#This Row],[ACD]]&lt;&gt;"",Tableau1[[#This Row],[ACD]],"")</f>
        <v/>
      </c>
      <c r="F66" s="96" t="str">
        <f>IF(Tableau1[[#This Row],[KAB]]&lt;&gt;"",Tableau1[[#This Row],[KAB]],"")</f>
        <v/>
      </c>
      <c r="G66" s="150">
        <v>43472</v>
      </c>
      <c r="H66" s="151">
        <v>43396</v>
      </c>
      <c r="I66" s="151">
        <f t="shared" si="6"/>
        <v>43837</v>
      </c>
      <c r="J66" s="151">
        <v>43581</v>
      </c>
      <c r="K66" s="149">
        <f t="shared" ca="1" si="7"/>
        <v>0</v>
      </c>
      <c r="L66" s="239">
        <f t="shared" ca="1" si="8"/>
        <v>1</v>
      </c>
    </row>
    <row r="67" spans="1:12" x14ac:dyDescent="0.25">
      <c r="A67" s="96" t="s">
        <v>75</v>
      </c>
      <c r="B67" s="95" t="str">
        <f>IF(Tableau1[[#This Row],[NBR]]&lt;&gt;"",Tableau1[[#This Row],[NBR]],"")</f>
        <v/>
      </c>
      <c r="C67" s="95">
        <f>IF(Tableau1[[#This Row],[GJU]]&lt;&gt;"",Tableau1[[#This Row],[GJU]],"")</f>
        <v>1</v>
      </c>
      <c r="D67" s="22" t="str">
        <f>IF(Tableau1[[#This Row],[WMA]]&lt;&gt;"",Tableau1[[#This Row],[WMA]],"")</f>
        <v/>
      </c>
      <c r="E67" s="96" t="str">
        <f>IF(Tableau1[[#This Row],[ACD]]&lt;&gt;"",Tableau1[[#This Row],[ACD]],"")</f>
        <v/>
      </c>
      <c r="F67" s="96" t="str">
        <f>IF(Tableau1[[#This Row],[KAB]]&lt;&gt;"",Tableau1[[#This Row],[KAB]],"")</f>
        <v/>
      </c>
      <c r="G67" s="150">
        <v>43549</v>
      </c>
      <c r="H67" s="151">
        <v>43392</v>
      </c>
      <c r="I67" s="151">
        <f t="shared" si="6"/>
        <v>43914</v>
      </c>
      <c r="J67" s="151"/>
      <c r="K67" s="149">
        <f t="shared" ca="1" si="7"/>
        <v>0</v>
      </c>
      <c r="L67" s="239" t="str">
        <f t="shared" ca="1" si="8"/>
        <v/>
      </c>
    </row>
    <row r="68" spans="1:12" x14ac:dyDescent="0.25">
      <c r="A68" s="96" t="s">
        <v>18</v>
      </c>
      <c r="B68" s="95" t="str">
        <f>IF(Tableau1[[#This Row],[NBR]]&lt;&gt;"",Tableau1[[#This Row],[NBR]],"")</f>
        <v/>
      </c>
      <c r="C68" s="95" t="str">
        <f>IF(Tableau1[[#This Row],[GJU]]&lt;&gt;"",Tableau1[[#This Row],[GJU]],"")</f>
        <v/>
      </c>
      <c r="D68" s="22" t="str">
        <f>IF(Tableau1[[#This Row],[WMA]]&lt;&gt;"",Tableau1[[#This Row],[WMA]],"")</f>
        <v/>
      </c>
      <c r="E68" s="96">
        <f>IF(Tableau1[[#This Row],[ACD]]&lt;&gt;"",Tableau1[[#This Row],[ACD]],"")</f>
        <v>1</v>
      </c>
      <c r="F68" s="96" t="str">
        <f>IF(Tableau1[[#This Row],[KAB]]&lt;&gt;"",Tableau1[[#This Row],[KAB]],"")</f>
        <v/>
      </c>
      <c r="G68" s="148"/>
      <c r="H68" s="149"/>
      <c r="I68" s="151" t="str">
        <f t="shared" si="6"/>
        <v/>
      </c>
      <c r="J68" s="149"/>
      <c r="K68" s="149" t="str">
        <f t="shared" ca="1" si="7"/>
        <v/>
      </c>
      <c r="L68" s="239" t="str">
        <f t="shared" ca="1" si="8"/>
        <v/>
      </c>
    </row>
    <row r="69" spans="1:12" x14ac:dyDescent="0.25">
      <c r="A69" s="96" t="s">
        <v>86</v>
      </c>
      <c r="B69" s="95" t="str">
        <f>IF(Tableau1[[#This Row],[NBR]]&lt;&gt;"",Tableau1[[#This Row],[NBR]],"")</f>
        <v/>
      </c>
      <c r="C69" s="95" t="str">
        <f>IF(Tableau1[[#This Row],[GJU]]&lt;&gt;"",Tableau1[[#This Row],[GJU]],"")</f>
        <v/>
      </c>
      <c r="D69" s="22">
        <f>IF(Tableau1[[#This Row],[WMA]]&lt;&gt;"",Tableau1[[#This Row],[WMA]],"")</f>
        <v>1</v>
      </c>
      <c r="E69" s="96" t="str">
        <f>IF(Tableau1[[#This Row],[ACD]]&lt;&gt;"",Tableau1[[#This Row],[ACD]],"")</f>
        <v/>
      </c>
      <c r="F69" s="96" t="str">
        <f>IF(Tableau1[[#This Row],[KAB]]&lt;&gt;"",Tableau1[[#This Row],[KAB]],"")</f>
        <v/>
      </c>
      <c r="G69" s="150">
        <v>43523</v>
      </c>
      <c r="H69" s="151">
        <v>43392</v>
      </c>
      <c r="I69" s="151">
        <f t="shared" si="6"/>
        <v>43888</v>
      </c>
      <c r="J69" s="151">
        <v>43817</v>
      </c>
      <c r="K69" s="149">
        <f t="shared" ca="1" si="7"/>
        <v>0</v>
      </c>
      <c r="L69" s="239">
        <f t="shared" ca="1" si="8"/>
        <v>0</v>
      </c>
    </row>
    <row r="70" spans="1:12" x14ac:dyDescent="0.25">
      <c r="A70" s="96" t="s">
        <v>159</v>
      </c>
      <c r="B70" s="95" t="str">
        <f>IF(Tableau1[[#This Row],[NBR]]&lt;&gt;"",Tableau1[[#This Row],[NBR]],"")</f>
        <v/>
      </c>
      <c r="C70" s="95">
        <f>IF(Tableau1[[#This Row],[GJU]]&lt;&gt;"",Tableau1[[#This Row],[GJU]],"")</f>
        <v>1</v>
      </c>
      <c r="D70" s="22" t="str">
        <f>IF(Tableau1[[#This Row],[WMA]]&lt;&gt;"",Tableau1[[#This Row],[WMA]],"")</f>
        <v/>
      </c>
      <c r="E70" s="96" t="str">
        <f>IF(Tableau1[[#This Row],[ACD]]&lt;&gt;"",Tableau1[[#This Row],[ACD]],"")</f>
        <v/>
      </c>
      <c r="F70" s="96" t="str">
        <f>IF(Tableau1[[#This Row],[KAB]]&lt;&gt;"",Tableau1[[#This Row],[KAB]],"")</f>
        <v/>
      </c>
      <c r="G70" s="150">
        <v>43472</v>
      </c>
      <c r="H70" s="151">
        <v>43475</v>
      </c>
      <c r="I70" s="151">
        <f t="shared" si="6"/>
        <v>43837</v>
      </c>
      <c r="J70" s="151"/>
      <c r="K70" s="149">
        <f t="shared" ca="1" si="7"/>
        <v>0</v>
      </c>
      <c r="L70" s="239" t="str">
        <f t="shared" ca="1" si="8"/>
        <v/>
      </c>
    </row>
    <row r="71" spans="1:12" x14ac:dyDescent="0.25">
      <c r="A71" s="96" t="s">
        <v>149</v>
      </c>
      <c r="B71" s="95" t="str">
        <f>IF(Tableau1[[#This Row],[NBR]]&lt;&gt;"",Tableau1[[#This Row],[NBR]],"")</f>
        <v/>
      </c>
      <c r="C71" s="95">
        <f>IF(Tableau1[[#This Row],[GJU]]&lt;&gt;"",Tableau1[[#This Row],[GJU]],"")</f>
        <v>1</v>
      </c>
      <c r="D71" s="22" t="str">
        <f>IF(Tableau1[[#This Row],[WMA]]&lt;&gt;"",Tableau1[[#This Row],[WMA]],"")</f>
        <v/>
      </c>
      <c r="E71" s="96" t="str">
        <f>IF(Tableau1[[#This Row],[ACD]]&lt;&gt;"",Tableau1[[#This Row],[ACD]],"")</f>
        <v/>
      </c>
      <c r="F71" s="96" t="str">
        <f>IF(Tableau1[[#This Row],[KAB]]&lt;&gt;"",Tableau1[[#This Row],[KAB]],"")</f>
        <v/>
      </c>
      <c r="G71" s="150">
        <v>43431</v>
      </c>
      <c r="H71" s="151">
        <v>43462</v>
      </c>
      <c r="I71" s="151">
        <f t="shared" si="6"/>
        <v>43796</v>
      </c>
      <c r="J71" s="151">
        <v>43693</v>
      </c>
      <c r="K71" s="149">
        <f t="shared" ca="1" si="7"/>
        <v>0</v>
      </c>
      <c r="L71" s="239">
        <f t="shared" ca="1" si="8"/>
        <v>0</v>
      </c>
    </row>
    <row r="72" spans="1:12" hidden="1" x14ac:dyDescent="0.25">
      <c r="A72" s="96" t="s">
        <v>38</v>
      </c>
      <c r="B72" s="95">
        <f>IF(Tableau1[[#This Row],[NBR]]&lt;&gt;"",Tableau1[[#This Row],[NBR]],"")</f>
        <v>1</v>
      </c>
      <c r="C72" s="95" t="str">
        <f>IF(Tableau1[[#This Row],[GJU]]&lt;&gt;"",Tableau1[[#This Row],[GJU]],"")</f>
        <v/>
      </c>
      <c r="D72" s="22" t="str">
        <f>IF(Tableau1[[#This Row],[WMA]]&lt;&gt;"",Tableau1[[#This Row],[WMA]],"")</f>
        <v/>
      </c>
      <c r="E72" s="96" t="str">
        <f>IF(Tableau1[[#This Row],[ACD]]&lt;&gt;"",Tableau1[[#This Row],[ACD]],"")</f>
        <v/>
      </c>
      <c r="F72" s="96" t="str">
        <f>IF(Tableau1[[#This Row],[KAB]]&lt;&gt;"",Tableau1[[#This Row],[KAB]],"")</f>
        <v/>
      </c>
      <c r="G72" s="148"/>
      <c r="H72" s="149"/>
      <c r="I72" s="151" t="str">
        <f t="shared" si="6"/>
        <v/>
      </c>
      <c r="J72" s="149"/>
      <c r="K72" s="149" t="str">
        <f t="shared" ca="1" si="7"/>
        <v/>
      </c>
      <c r="L72" s="239" t="str">
        <f t="shared" ca="1" si="8"/>
        <v/>
      </c>
    </row>
    <row r="73" spans="1:12" x14ac:dyDescent="0.25">
      <c r="A73" s="96" t="s">
        <v>48</v>
      </c>
      <c r="B73" s="95">
        <f>IF(Tableau1[[#This Row],[NBR]]&lt;&gt;"",Tableau1[[#This Row],[NBR]],"")</f>
        <v>1</v>
      </c>
      <c r="C73" s="95" t="str">
        <f>IF(Tableau1[[#This Row],[GJU]]&lt;&gt;"",Tableau1[[#This Row],[GJU]],"")</f>
        <v/>
      </c>
      <c r="D73" s="22" t="str">
        <f>IF(Tableau1[[#This Row],[WMA]]&lt;&gt;"",Tableau1[[#This Row],[WMA]],"")</f>
        <v/>
      </c>
      <c r="E73" s="96" t="str">
        <f>IF(Tableau1[[#This Row],[ACD]]&lt;&gt;"",Tableau1[[#This Row],[ACD]],"")</f>
        <v/>
      </c>
      <c r="F73" s="96" t="str">
        <f>IF(Tableau1[[#This Row],[KAB]]&lt;&gt;"",Tableau1[[#This Row],[KAB]],"")</f>
        <v/>
      </c>
      <c r="G73" s="148"/>
      <c r="H73" s="149"/>
      <c r="I73" s="151" t="str">
        <f t="shared" si="6"/>
        <v/>
      </c>
      <c r="J73" s="149"/>
      <c r="K73" s="149" t="str">
        <f t="shared" ca="1" si="7"/>
        <v/>
      </c>
      <c r="L73" s="239" t="str">
        <f t="shared" ca="1" si="8"/>
        <v/>
      </c>
    </row>
    <row r="74" spans="1:12" x14ac:dyDescent="0.25">
      <c r="A74" s="96" t="s">
        <v>73</v>
      </c>
      <c r="B74" s="95" t="str">
        <f>IF(Tableau1[[#This Row],[NBR]]&lt;&gt;"",Tableau1[[#This Row],[NBR]],"")</f>
        <v/>
      </c>
      <c r="C74" s="95">
        <f>IF(Tableau1[[#This Row],[GJU]]&lt;&gt;"",Tableau1[[#This Row],[GJU]],"")</f>
        <v>1</v>
      </c>
      <c r="D74" s="22" t="str">
        <f>IF(Tableau1[[#This Row],[WMA]]&lt;&gt;"",Tableau1[[#This Row],[WMA]],"")</f>
        <v/>
      </c>
      <c r="E74" s="96" t="str">
        <f>IF(Tableau1[[#This Row],[ACD]]&lt;&gt;"",Tableau1[[#This Row],[ACD]],"")</f>
        <v/>
      </c>
      <c r="F74" s="96" t="str">
        <f>IF(Tableau1[[#This Row],[KAB]]&lt;&gt;"",Tableau1[[#This Row],[KAB]],"")</f>
        <v/>
      </c>
      <c r="G74" s="150">
        <v>43529</v>
      </c>
      <c r="H74" s="151">
        <v>43392</v>
      </c>
      <c r="I74" s="151">
        <f t="shared" si="6"/>
        <v>43894</v>
      </c>
      <c r="J74" s="151"/>
      <c r="K74" s="149">
        <f t="shared" ca="1" si="7"/>
        <v>0</v>
      </c>
      <c r="L74" s="239" t="str">
        <f t="shared" ca="1" si="8"/>
        <v/>
      </c>
    </row>
    <row r="75" spans="1:12" hidden="1" x14ac:dyDescent="0.25">
      <c r="A75" s="96" t="s">
        <v>90</v>
      </c>
      <c r="B75" s="95">
        <f>IF(Tableau1[[#This Row],[NBR]]&lt;&gt;"",Tableau1[[#This Row],[NBR]],"")</f>
        <v>1</v>
      </c>
      <c r="C75" s="95" t="str">
        <f>IF(Tableau1[[#This Row],[GJU]]&lt;&gt;"",Tableau1[[#This Row],[GJU]],"")</f>
        <v/>
      </c>
      <c r="D75" s="22" t="str">
        <f>IF(Tableau1[[#This Row],[WMA]]&lt;&gt;"",Tableau1[[#This Row],[WMA]],"")</f>
        <v/>
      </c>
      <c r="E75" s="96" t="str">
        <f>IF(Tableau1[[#This Row],[ACD]]&lt;&gt;"",Tableau1[[#This Row],[ACD]],"")</f>
        <v/>
      </c>
      <c r="F75" s="96" t="str">
        <f>IF(Tableau1[[#This Row],[KAB]]&lt;&gt;"",Tableau1[[#This Row],[KAB]],"")</f>
        <v/>
      </c>
      <c r="G75" s="148"/>
      <c r="H75" s="149"/>
      <c r="I75" s="151" t="str">
        <f t="shared" si="6"/>
        <v/>
      </c>
      <c r="J75" s="149"/>
      <c r="K75" s="149" t="str">
        <f t="shared" ca="1" si="7"/>
        <v/>
      </c>
      <c r="L75" s="239" t="str">
        <f t="shared" ca="1" si="8"/>
        <v/>
      </c>
    </row>
    <row r="76" spans="1:12" x14ac:dyDescent="0.25">
      <c r="A76" s="96" t="s">
        <v>156</v>
      </c>
      <c r="B76" s="95" t="str">
        <f>IF(Tableau1[[#This Row],[NBR]]&lt;&gt;"",Tableau1[[#This Row],[NBR]],"")</f>
        <v/>
      </c>
      <c r="C76" s="95">
        <f>IF(Tableau1[[#This Row],[GJU]]&lt;&gt;"",Tableau1[[#This Row],[GJU]],"")</f>
        <v>1</v>
      </c>
      <c r="D76" s="22" t="str">
        <f>IF(Tableau1[[#This Row],[WMA]]&lt;&gt;"",Tableau1[[#This Row],[WMA]],"")</f>
        <v/>
      </c>
      <c r="E76" s="96" t="str">
        <f>IF(Tableau1[[#This Row],[ACD]]&lt;&gt;"",Tableau1[[#This Row],[ACD]],"")</f>
        <v/>
      </c>
      <c r="F76" s="96" t="str">
        <f>IF(Tableau1[[#This Row],[KAB]]&lt;&gt;"",Tableau1[[#This Row],[KAB]],"")</f>
        <v/>
      </c>
      <c r="G76" s="150">
        <v>43467</v>
      </c>
      <c r="H76" s="151">
        <v>43475</v>
      </c>
      <c r="I76" s="151">
        <f t="shared" si="6"/>
        <v>43832</v>
      </c>
      <c r="J76" s="151">
        <v>43830</v>
      </c>
      <c r="K76" s="149">
        <f t="shared" ca="1" si="7"/>
        <v>0</v>
      </c>
      <c r="L76" s="239">
        <f t="shared" ca="1" si="8"/>
        <v>0</v>
      </c>
    </row>
    <row r="77" spans="1:12" x14ac:dyDescent="0.25">
      <c r="A77" s="96" t="s">
        <v>69</v>
      </c>
      <c r="B77" s="95" t="str">
        <f>IF(Tableau1[[#This Row],[NBR]]&lt;&gt;"",Tableau1[[#This Row],[NBR]],"")</f>
        <v/>
      </c>
      <c r="C77" s="95">
        <f>IF(Tableau1[[#This Row],[GJU]]&lt;&gt;"",Tableau1[[#This Row],[GJU]],"")</f>
        <v>1</v>
      </c>
      <c r="D77" s="22" t="str">
        <f>IF(Tableau1[[#This Row],[WMA]]&lt;&gt;"",Tableau1[[#This Row],[WMA]],"")</f>
        <v/>
      </c>
      <c r="E77" s="96" t="str">
        <f>IF(Tableau1[[#This Row],[ACD]]&lt;&gt;"",Tableau1[[#This Row],[ACD]],"")</f>
        <v/>
      </c>
      <c r="F77" s="96" t="str">
        <f>IF(Tableau1[[#This Row],[KAB]]&lt;&gt;"",Tableau1[[#This Row],[KAB]],"")</f>
        <v/>
      </c>
      <c r="G77" s="150">
        <v>43388</v>
      </c>
      <c r="H77" s="151">
        <v>43388</v>
      </c>
      <c r="I77" s="151">
        <f t="shared" si="6"/>
        <v>43753</v>
      </c>
      <c r="J77" s="151"/>
      <c r="K77" s="149">
        <f t="shared" ca="1" si="7"/>
        <v>0</v>
      </c>
      <c r="L77" s="239" t="str">
        <f t="shared" ca="1" si="8"/>
        <v/>
      </c>
    </row>
    <row r="78" spans="1:12" x14ac:dyDescent="0.25">
      <c r="A78" s="96" t="s">
        <v>43</v>
      </c>
      <c r="B78" s="95" t="str">
        <f>IF(Tableau1[[#This Row],[NBR]]&lt;&gt;"",Tableau1[[#This Row],[NBR]],"")</f>
        <v/>
      </c>
      <c r="C78" s="95">
        <f>IF(Tableau1[[#This Row],[GJU]]&lt;&gt;"",Tableau1[[#This Row],[GJU]],"")</f>
        <v>1</v>
      </c>
      <c r="D78" s="22" t="str">
        <f>IF(Tableau1[[#This Row],[WMA]]&lt;&gt;"",Tableau1[[#This Row],[WMA]],"")</f>
        <v/>
      </c>
      <c r="E78" s="96" t="str">
        <f>IF(Tableau1[[#This Row],[ACD]]&lt;&gt;"",Tableau1[[#This Row],[ACD]],"")</f>
        <v/>
      </c>
      <c r="F78" s="96" t="str">
        <f>IF(Tableau1[[#This Row],[KAB]]&lt;&gt;"",Tableau1[[#This Row],[KAB]],"")</f>
        <v/>
      </c>
      <c r="G78" s="150">
        <v>43230</v>
      </c>
      <c r="H78" s="151">
        <v>43418</v>
      </c>
      <c r="I78" s="151">
        <f t="shared" si="6"/>
        <v>43595</v>
      </c>
      <c r="J78" s="151"/>
      <c r="K78" s="149">
        <f t="shared" ca="1" si="7"/>
        <v>1</v>
      </c>
      <c r="L78" s="239" t="str">
        <f t="shared" ca="1" si="8"/>
        <v/>
      </c>
    </row>
    <row r="79" spans="1:12" x14ac:dyDescent="0.25">
      <c r="A79" s="96" t="s">
        <v>151</v>
      </c>
      <c r="B79" s="95" t="str">
        <f>IF(Tableau1[[#This Row],[NBR]]&lt;&gt;"",Tableau1[[#This Row],[NBR]],"")</f>
        <v/>
      </c>
      <c r="C79" s="95">
        <f>IF(Tableau1[[#This Row],[GJU]]&lt;&gt;"",Tableau1[[#This Row],[GJU]],"")</f>
        <v>1</v>
      </c>
      <c r="D79" s="22" t="str">
        <f>IF(Tableau1[[#This Row],[WMA]]&lt;&gt;"",Tableau1[[#This Row],[WMA]],"")</f>
        <v/>
      </c>
      <c r="E79" s="96" t="str">
        <f>IF(Tableau1[[#This Row],[ACD]]&lt;&gt;"",Tableau1[[#This Row],[ACD]],"")</f>
        <v/>
      </c>
      <c r="F79" s="96" t="str">
        <f>IF(Tableau1[[#This Row],[KAB]]&lt;&gt;"",Tableau1[[#This Row],[KAB]],"")</f>
        <v/>
      </c>
      <c r="G79" s="150">
        <v>43433</v>
      </c>
      <c r="H79" s="151">
        <v>43462</v>
      </c>
      <c r="I79" s="151">
        <f t="shared" si="6"/>
        <v>43798</v>
      </c>
      <c r="J79" s="151"/>
      <c r="K79" s="149">
        <f t="shared" ca="1" si="7"/>
        <v>0</v>
      </c>
      <c r="L79" s="239" t="str">
        <f t="shared" ca="1" si="8"/>
        <v/>
      </c>
    </row>
    <row r="80" spans="1:12" x14ac:dyDescent="0.25">
      <c r="A80" s="96" t="s">
        <v>22</v>
      </c>
      <c r="B80" s="95" t="str">
        <f>IF(Tableau1[[#This Row],[NBR]]&lt;&gt;"",Tableau1[[#This Row],[NBR]],"")</f>
        <v/>
      </c>
      <c r="C80" s="95">
        <f>IF(Tableau1[[#This Row],[GJU]]&lt;&gt;"",Tableau1[[#This Row],[GJU]],"")</f>
        <v>1</v>
      </c>
      <c r="D80" s="22" t="str">
        <f>IF(Tableau1[[#This Row],[WMA]]&lt;&gt;"",Tableau1[[#This Row],[WMA]],"")</f>
        <v/>
      </c>
      <c r="E80" s="96" t="str">
        <f>IF(Tableau1[[#This Row],[ACD]]&lt;&gt;"",Tableau1[[#This Row],[ACD]],"")</f>
        <v/>
      </c>
      <c r="F80" s="96" t="str">
        <f>IF(Tableau1[[#This Row],[KAB]]&lt;&gt;"",Tableau1[[#This Row],[KAB]],"")</f>
        <v/>
      </c>
      <c r="G80" s="150">
        <v>43305</v>
      </c>
      <c r="H80" s="151">
        <v>43420</v>
      </c>
      <c r="I80" s="151">
        <f t="shared" si="6"/>
        <v>43670</v>
      </c>
      <c r="J80" s="151"/>
      <c r="K80" s="149">
        <f t="shared" ca="1" si="7"/>
        <v>0</v>
      </c>
      <c r="L80" s="239" t="str">
        <f t="shared" ca="1" si="8"/>
        <v/>
      </c>
    </row>
    <row r="81" spans="1:12" x14ac:dyDescent="0.25">
      <c r="A81" s="189" t="s">
        <v>229</v>
      </c>
      <c r="B81" s="95" t="str">
        <f>IF(Tableau1[[#This Row],[NBR]]&lt;&gt;"",Tableau1[[#This Row],[NBR]],"")</f>
        <v/>
      </c>
      <c r="C81" s="95" t="str">
        <f>IF(Tableau1[[#This Row],[GJU]]&lt;&gt;"",Tableau1[[#This Row],[GJU]],"")</f>
        <v/>
      </c>
      <c r="D81" s="22" t="str">
        <f>IF(Tableau1[[#This Row],[WMA]]&lt;&gt;"",Tableau1[[#This Row],[WMA]],"")</f>
        <v/>
      </c>
      <c r="E81" s="96">
        <f>IF(Tableau1[[#This Row],[ACD]]&lt;&gt;"",Tableau1[[#This Row],[ACD]],"")</f>
        <v>1</v>
      </c>
      <c r="F81" s="96" t="str">
        <f>IF(Tableau1[[#This Row],[KAB]]&lt;&gt;"",Tableau1[[#This Row],[KAB]],"")</f>
        <v/>
      </c>
      <c r="G81" s="150"/>
      <c r="H81" s="153"/>
      <c r="I81" s="153" t="str">
        <f t="shared" si="6"/>
        <v/>
      </c>
      <c r="J81" s="153"/>
      <c r="K81" s="152" t="str">
        <f t="shared" ca="1" si="7"/>
        <v/>
      </c>
      <c r="L81" s="239" t="str">
        <f t="shared" ca="1" si="8"/>
        <v/>
      </c>
    </row>
    <row r="82" spans="1:12" x14ac:dyDescent="0.25">
      <c r="A82" s="96" t="s">
        <v>98</v>
      </c>
      <c r="B82" s="95" t="str">
        <f>IF(Tableau1[[#This Row],[NBR]]&lt;&gt;"",Tableau1[[#This Row],[NBR]],"")</f>
        <v/>
      </c>
      <c r="C82" s="95">
        <f>IF(Tableau1[[#This Row],[GJU]]&lt;&gt;"",Tableau1[[#This Row],[GJU]],"")</f>
        <v>1</v>
      </c>
      <c r="D82" s="22" t="str">
        <f>IF(Tableau1[[#This Row],[WMA]]&lt;&gt;"",Tableau1[[#This Row],[WMA]],"")</f>
        <v/>
      </c>
      <c r="E82" s="96" t="str">
        <f>IF(Tableau1[[#This Row],[ACD]]&lt;&gt;"",Tableau1[[#This Row],[ACD]],"")</f>
        <v/>
      </c>
      <c r="F82" s="96" t="str">
        <f>IF(Tableau1[[#This Row],[KAB]]&lt;&gt;"",Tableau1[[#This Row],[KAB]],"")</f>
        <v/>
      </c>
      <c r="G82" s="150">
        <v>43390</v>
      </c>
      <c r="H82" s="151">
        <v>43773</v>
      </c>
      <c r="I82" s="151">
        <f t="shared" si="6"/>
        <v>43755</v>
      </c>
      <c r="J82" s="151"/>
      <c r="K82" s="149">
        <f t="shared" ca="1" si="7"/>
        <v>0</v>
      </c>
      <c r="L82" s="239" t="str">
        <f t="shared" ca="1" si="8"/>
        <v/>
      </c>
    </row>
    <row r="83" spans="1:12" x14ac:dyDescent="0.25">
      <c r="A83" s="96" t="s">
        <v>25</v>
      </c>
      <c r="B83" s="95" t="str">
        <f>IF(Tableau1[[#This Row],[NBR]]&lt;&gt;"",Tableau1[[#This Row],[NBR]],"")</f>
        <v/>
      </c>
      <c r="C83" s="95" t="str">
        <f>IF(Tableau1[[#This Row],[GJU]]&lt;&gt;"",Tableau1[[#This Row],[GJU]],"")</f>
        <v/>
      </c>
      <c r="D83" s="22" t="str">
        <f>IF(Tableau1[[#This Row],[WMA]]&lt;&gt;"",Tableau1[[#This Row],[WMA]],"")</f>
        <v/>
      </c>
      <c r="E83" s="96" t="str">
        <f>IF(Tableau1[[#This Row],[ACD]]&lt;&gt;"",Tableau1[[#This Row],[ACD]],"")</f>
        <v/>
      </c>
      <c r="F83" s="96">
        <f>IF(Tableau1[[#This Row],[KAB]]&lt;&gt;"",Tableau1[[#This Row],[KAB]],"")</f>
        <v>1</v>
      </c>
      <c r="G83" s="148"/>
      <c r="H83" s="149"/>
      <c r="I83" s="151" t="str">
        <f t="shared" si="6"/>
        <v/>
      </c>
      <c r="J83" s="149"/>
      <c r="K83" s="149" t="str">
        <f t="shared" ca="1" si="7"/>
        <v/>
      </c>
      <c r="L83" s="239" t="str">
        <f t="shared" ca="1" si="8"/>
        <v/>
      </c>
    </row>
    <row r="84" spans="1:12" hidden="1" x14ac:dyDescent="0.25">
      <c r="A84" s="96" t="s">
        <v>102</v>
      </c>
      <c r="B84" s="95" t="str">
        <f>IF(Tableau1[[#This Row],[NBR]]&lt;&gt;"",Tableau1[[#This Row],[NBR]],"")</f>
        <v/>
      </c>
      <c r="C84" s="95" t="str">
        <f>IF(Tableau1[[#This Row],[GJU]]&lt;&gt;"",Tableau1[[#This Row],[GJU]],"")</f>
        <v/>
      </c>
      <c r="D84" s="22">
        <f>IF(Tableau1[[#This Row],[WMA]]&lt;&gt;"",Tableau1[[#This Row],[WMA]],"")</f>
        <v>1</v>
      </c>
      <c r="E84" s="96" t="str">
        <f>IF(Tableau1[[#This Row],[ACD]]&lt;&gt;"",Tableau1[[#This Row],[ACD]],"")</f>
        <v/>
      </c>
      <c r="F84" s="96" t="str">
        <f>IF(Tableau1[[#This Row],[KAB]]&lt;&gt;"",Tableau1[[#This Row],[KAB]],"")</f>
        <v/>
      </c>
      <c r="G84" s="150">
        <v>43381</v>
      </c>
      <c r="H84" s="151">
        <v>43409</v>
      </c>
      <c r="I84" s="151">
        <f t="shared" si="6"/>
        <v>43746</v>
      </c>
      <c r="J84" s="151"/>
      <c r="K84" s="149">
        <f t="shared" ca="1" si="7"/>
        <v>0</v>
      </c>
      <c r="L84" s="239" t="str">
        <f t="shared" ca="1" si="8"/>
        <v/>
      </c>
    </row>
    <row r="85" spans="1:12" x14ac:dyDescent="0.25">
      <c r="A85" s="96" t="s">
        <v>105</v>
      </c>
      <c r="B85" s="95">
        <f>IF(Tableau1[[#This Row],[NBR]]&lt;&gt;"",Tableau1[[#This Row],[NBR]],"")</f>
        <v>1</v>
      </c>
      <c r="C85" s="95" t="str">
        <f>IF(Tableau1[[#This Row],[GJU]]&lt;&gt;"",Tableau1[[#This Row],[GJU]],"")</f>
        <v/>
      </c>
      <c r="D85" s="22" t="str">
        <f>IF(Tableau1[[#This Row],[WMA]]&lt;&gt;"",Tableau1[[#This Row],[WMA]],"")</f>
        <v/>
      </c>
      <c r="E85" s="96" t="str">
        <f>IF(Tableau1[[#This Row],[ACD]]&lt;&gt;"",Tableau1[[#This Row],[ACD]],"")</f>
        <v/>
      </c>
      <c r="F85" s="96" t="str">
        <f>IF(Tableau1[[#This Row],[KAB]]&lt;&gt;"",Tableau1[[#This Row],[KAB]],"")</f>
        <v/>
      </c>
      <c r="G85" s="148"/>
      <c r="H85" s="149"/>
      <c r="I85" s="151" t="str">
        <f t="shared" si="6"/>
        <v/>
      </c>
      <c r="J85" s="149"/>
      <c r="K85" s="149" t="str">
        <f t="shared" ca="1" si="7"/>
        <v/>
      </c>
      <c r="L85" s="239" t="str">
        <f t="shared" ca="1" si="8"/>
        <v/>
      </c>
    </row>
    <row r="86" spans="1:12" x14ac:dyDescent="0.25">
      <c r="A86" s="96" t="s">
        <v>150</v>
      </c>
      <c r="B86" s="95" t="str">
        <f>IF(Tableau1[[#This Row],[NBR]]&lt;&gt;"",Tableau1[[#This Row],[NBR]],"")</f>
        <v/>
      </c>
      <c r="C86" s="95">
        <f>IF(Tableau1[[#This Row],[GJU]]&lt;&gt;"",Tableau1[[#This Row],[GJU]],"")</f>
        <v>1</v>
      </c>
      <c r="D86" s="22" t="str">
        <f>IF(Tableau1[[#This Row],[WMA]]&lt;&gt;"",Tableau1[[#This Row],[WMA]],"")</f>
        <v/>
      </c>
      <c r="E86" s="96" t="str">
        <f>IF(Tableau1[[#This Row],[ACD]]&lt;&gt;"",Tableau1[[#This Row],[ACD]],"")</f>
        <v/>
      </c>
      <c r="F86" s="96" t="str">
        <f>IF(Tableau1[[#This Row],[KAB]]&lt;&gt;"",Tableau1[[#This Row],[KAB]],"")</f>
        <v/>
      </c>
      <c r="G86" s="150">
        <v>43433</v>
      </c>
      <c r="H86" s="151">
        <v>43462</v>
      </c>
      <c r="I86" s="151">
        <f t="shared" si="6"/>
        <v>43798</v>
      </c>
      <c r="J86" s="151"/>
      <c r="K86" s="149">
        <f t="shared" ca="1" si="7"/>
        <v>0</v>
      </c>
      <c r="L86" s="239" t="str">
        <f t="shared" ca="1" si="8"/>
        <v/>
      </c>
    </row>
    <row r="87" spans="1:12" hidden="1" x14ac:dyDescent="0.25">
      <c r="A87" s="96" t="s">
        <v>70</v>
      </c>
      <c r="B87" s="95" t="str">
        <f>IF(Tableau1[[#This Row],[NBR]]&lt;&gt;"",Tableau1[[#This Row],[NBR]],"")</f>
        <v/>
      </c>
      <c r="C87" s="95" t="str">
        <f>IF(Tableau1[[#This Row],[GJU]]&lt;&gt;"",Tableau1[[#This Row],[GJU]],"")</f>
        <v/>
      </c>
      <c r="D87" s="22">
        <f>IF(Tableau1[[#This Row],[WMA]]&lt;&gt;"",Tableau1[[#This Row],[WMA]],"")</f>
        <v>1</v>
      </c>
      <c r="E87" s="96" t="str">
        <f>IF(Tableau1[[#This Row],[ACD]]&lt;&gt;"",Tableau1[[#This Row],[ACD]],"")</f>
        <v/>
      </c>
      <c r="F87" s="96" t="str">
        <f>IF(Tableau1[[#This Row],[KAB]]&lt;&gt;"",Tableau1[[#This Row],[KAB]],"")</f>
        <v/>
      </c>
      <c r="G87" s="148"/>
      <c r="H87" s="149"/>
      <c r="I87" s="151" t="str">
        <f t="shared" si="6"/>
        <v/>
      </c>
      <c r="J87" s="149"/>
      <c r="K87" s="149" t="str">
        <f t="shared" ca="1" si="7"/>
        <v/>
      </c>
      <c r="L87" s="239" t="str">
        <f t="shared" ca="1" si="8"/>
        <v/>
      </c>
    </row>
    <row r="88" spans="1:12" hidden="1" x14ac:dyDescent="0.25">
      <c r="A88" s="96" t="s">
        <v>95</v>
      </c>
      <c r="B88" s="95" t="str">
        <f>IF(Tableau1[[#This Row],[NBR]]&lt;&gt;"",Tableau1[[#This Row],[NBR]],"")</f>
        <v/>
      </c>
      <c r="C88" s="95" t="str">
        <f>IF(Tableau1[[#This Row],[GJU]]&lt;&gt;"",Tableau1[[#This Row],[GJU]],"")</f>
        <v/>
      </c>
      <c r="D88" s="22">
        <f>IF(Tableau1[[#This Row],[WMA]]&lt;&gt;"",Tableau1[[#This Row],[WMA]],"")</f>
        <v>1</v>
      </c>
      <c r="E88" s="96" t="str">
        <f>IF(Tableau1[[#This Row],[ACD]]&lt;&gt;"",Tableau1[[#This Row],[ACD]],"")</f>
        <v/>
      </c>
      <c r="F88" s="96" t="str">
        <f>IF(Tableau1[[#This Row],[KAB]]&lt;&gt;"",Tableau1[[#This Row],[KAB]],"")</f>
        <v/>
      </c>
      <c r="G88" s="150">
        <v>43363</v>
      </c>
      <c r="H88" s="151">
        <v>43388</v>
      </c>
      <c r="I88" s="151">
        <f t="shared" si="6"/>
        <v>43728</v>
      </c>
      <c r="J88" s="151"/>
      <c r="K88" s="149">
        <f t="shared" ca="1" si="7"/>
        <v>0</v>
      </c>
      <c r="L88" s="239" t="str">
        <f t="shared" ca="1" si="8"/>
        <v/>
      </c>
    </row>
    <row r="89" spans="1:12" x14ac:dyDescent="0.25">
      <c r="A89" s="96" t="s">
        <v>97</v>
      </c>
      <c r="B89" s="95" t="str">
        <f>IF(Tableau1[[#This Row],[NBR]]&lt;&gt;"",Tableau1[[#This Row],[NBR]],"")</f>
        <v/>
      </c>
      <c r="C89" s="95">
        <f>IF(Tableau1[[#This Row],[GJU]]&lt;&gt;"",Tableau1[[#This Row],[GJU]],"")</f>
        <v>1</v>
      </c>
      <c r="D89" s="22" t="str">
        <f>IF(Tableau1[[#This Row],[WMA]]&lt;&gt;"",Tableau1[[#This Row],[WMA]],"")</f>
        <v/>
      </c>
      <c r="E89" s="96" t="str">
        <f>IF(Tableau1[[#This Row],[ACD]]&lt;&gt;"",Tableau1[[#This Row],[ACD]],"")</f>
        <v/>
      </c>
      <c r="F89" s="96" t="str">
        <f>IF(Tableau1[[#This Row],[KAB]]&lt;&gt;"",Tableau1[[#This Row],[KAB]],"")</f>
        <v/>
      </c>
      <c r="G89" s="148"/>
      <c r="H89" s="149"/>
      <c r="I89" s="151" t="str">
        <f t="shared" si="6"/>
        <v/>
      </c>
      <c r="J89" s="149"/>
      <c r="K89" s="149" t="str">
        <f t="shared" ca="1" si="7"/>
        <v/>
      </c>
      <c r="L89" s="239" t="str">
        <f t="shared" ca="1" si="8"/>
        <v/>
      </c>
    </row>
    <row r="90" spans="1:12" x14ac:dyDescent="0.25">
      <c r="A90" s="96" t="s">
        <v>21</v>
      </c>
      <c r="B90" s="95" t="str">
        <f>IF(Tableau1[[#This Row],[NBR]]&lt;&gt;"",Tableau1[[#This Row],[NBR]],"")</f>
        <v/>
      </c>
      <c r="C90" s="95" t="str">
        <f>IF(Tableau1[[#This Row],[GJU]]&lt;&gt;"",Tableau1[[#This Row],[GJU]],"")</f>
        <v/>
      </c>
      <c r="D90" s="22">
        <f>IF(Tableau1[[#This Row],[WMA]]&lt;&gt;"",Tableau1[[#This Row],[WMA]],"")</f>
        <v>1</v>
      </c>
      <c r="E90" s="96" t="str">
        <f>IF(Tableau1[[#This Row],[ACD]]&lt;&gt;"",Tableau1[[#This Row],[ACD]],"")</f>
        <v/>
      </c>
      <c r="F90" s="96" t="str">
        <f>IF(Tableau1[[#This Row],[KAB]]&lt;&gt;"",Tableau1[[#This Row],[KAB]],"")</f>
        <v/>
      </c>
      <c r="G90" s="150">
        <v>43514</v>
      </c>
      <c r="H90" s="149"/>
      <c r="I90" s="151">
        <f t="shared" si="6"/>
        <v>43879</v>
      </c>
      <c r="J90" s="149"/>
      <c r="K90" s="149">
        <f t="shared" ca="1" si="7"/>
        <v>0</v>
      </c>
      <c r="L90" s="239" t="str">
        <f t="shared" ca="1" si="8"/>
        <v/>
      </c>
    </row>
    <row r="91" spans="1:12" hidden="1" x14ac:dyDescent="0.25">
      <c r="A91" s="96" t="s">
        <v>50</v>
      </c>
      <c r="B91" s="95">
        <f>IF(Tableau1[[#This Row],[NBR]]&lt;&gt;"",Tableau1[[#This Row],[NBR]],"")</f>
        <v>1</v>
      </c>
      <c r="C91" s="95" t="str">
        <f>IF(Tableau1[[#This Row],[GJU]]&lt;&gt;"",Tableau1[[#This Row],[GJU]],"")</f>
        <v/>
      </c>
      <c r="D91" s="22" t="str">
        <f>IF(Tableau1[[#This Row],[WMA]]&lt;&gt;"",Tableau1[[#This Row],[WMA]],"")</f>
        <v/>
      </c>
      <c r="E91" s="96" t="str">
        <f>IF(Tableau1[[#This Row],[ACD]]&lt;&gt;"",Tableau1[[#This Row],[ACD]],"")</f>
        <v/>
      </c>
      <c r="F91" s="96" t="str">
        <f>IF(Tableau1[[#This Row],[KAB]]&lt;&gt;"",Tableau1[[#This Row],[KAB]],"")</f>
        <v/>
      </c>
      <c r="G91" s="148"/>
      <c r="H91" s="149"/>
      <c r="I91" s="151" t="str">
        <f t="shared" si="6"/>
        <v/>
      </c>
      <c r="J91" s="149"/>
      <c r="K91" s="149" t="str">
        <f t="shared" ca="1" si="7"/>
        <v/>
      </c>
      <c r="L91" s="239" t="str">
        <f t="shared" ca="1" si="8"/>
        <v/>
      </c>
    </row>
    <row r="92" spans="1:12" x14ac:dyDescent="0.25">
      <c r="A92" s="96" t="s">
        <v>230</v>
      </c>
      <c r="B92" s="95" t="str">
        <f>IF(Tableau1[[#This Row],[NBR]]&lt;&gt;"",Tableau1[[#This Row],[NBR]],"")</f>
        <v/>
      </c>
      <c r="C92" s="95">
        <f>IF(Tableau1[[#This Row],[GJU]]&lt;&gt;"",Tableau1[[#This Row],[GJU]],"")</f>
        <v>1</v>
      </c>
      <c r="D92" s="22" t="str">
        <f>IF(Tableau1[[#This Row],[WMA]]&lt;&gt;"",Tableau1[[#This Row],[WMA]],"")</f>
        <v/>
      </c>
      <c r="E92" s="96" t="str">
        <f>IF(Tableau1[[#This Row],[ACD]]&lt;&gt;"",Tableau1[[#This Row],[ACD]],"")</f>
        <v/>
      </c>
      <c r="F92" s="96" t="str">
        <f>IF(Tableau1[[#This Row],[KAB]]&lt;&gt;"",Tableau1[[#This Row],[KAB]],"")</f>
        <v/>
      </c>
      <c r="G92" s="150">
        <v>43494</v>
      </c>
      <c r="H92" s="153">
        <v>43521</v>
      </c>
      <c r="I92" s="153">
        <f t="shared" si="6"/>
        <v>43859</v>
      </c>
      <c r="J92" s="153">
        <v>43830</v>
      </c>
      <c r="K92" s="152">
        <f t="shared" ca="1" si="7"/>
        <v>0</v>
      </c>
      <c r="L92" s="239">
        <f t="shared" ca="1" si="8"/>
        <v>0</v>
      </c>
    </row>
    <row r="93" spans="1:12" x14ac:dyDescent="0.25">
      <c r="A93" s="189" t="s">
        <v>252</v>
      </c>
      <c r="B93" s="95" t="str">
        <f>IF(Tableau1[[#This Row],[NBR]]&lt;&gt;"",Tableau1[[#This Row],[NBR]],"")</f>
        <v/>
      </c>
      <c r="C93" s="95" t="str">
        <f>IF(Tableau1[[#This Row],[GJU]]&lt;&gt;"",Tableau1[[#This Row],[GJU]],"")</f>
        <v/>
      </c>
      <c r="D93" s="22" t="str">
        <f>IF(Tableau1[[#This Row],[WMA]]&lt;&gt;"",Tableau1[[#This Row],[WMA]],"")</f>
        <v/>
      </c>
      <c r="E93" s="96" t="str">
        <f>IF(Tableau1[[#This Row],[ACD]]&lt;&gt;"",Tableau1[[#This Row],[ACD]],"")</f>
        <v/>
      </c>
      <c r="F93" s="96">
        <f>IF(Tableau1[[#This Row],[KAB]]&lt;&gt;"",Tableau1[[#This Row],[KAB]],"")</f>
        <v>1</v>
      </c>
      <c r="G93" s="150"/>
      <c r="H93" s="153"/>
      <c r="I93" s="153" t="str">
        <f t="shared" si="6"/>
        <v/>
      </c>
      <c r="J93" s="153"/>
      <c r="K93" s="152" t="str">
        <f t="shared" ca="1" si="7"/>
        <v/>
      </c>
      <c r="L93" s="239" t="str">
        <f t="shared" ca="1" si="8"/>
        <v/>
      </c>
    </row>
    <row r="94" spans="1:12" x14ac:dyDescent="0.25">
      <c r="A94" s="96" t="s">
        <v>63</v>
      </c>
      <c r="B94" s="95" t="str">
        <f>IF(Tableau1[[#This Row],[NBR]]&lt;&gt;"",Tableau1[[#This Row],[NBR]],"")</f>
        <v/>
      </c>
      <c r="C94" s="95" t="str">
        <f>IF(Tableau1[[#This Row],[GJU]]&lt;&gt;"",Tableau1[[#This Row],[GJU]],"")</f>
        <v/>
      </c>
      <c r="D94" s="22">
        <f>IF(Tableau1[[#This Row],[WMA]]&lt;&gt;"",Tableau1[[#This Row],[WMA]],"")</f>
        <v>1</v>
      </c>
      <c r="E94" s="96" t="str">
        <f>IF(Tableau1[[#This Row],[ACD]]&lt;&gt;"",Tableau1[[#This Row],[ACD]],"")</f>
        <v/>
      </c>
      <c r="F94" s="96" t="str">
        <f>IF(Tableau1[[#This Row],[KAB]]&lt;&gt;"",Tableau1[[#This Row],[KAB]],"")</f>
        <v/>
      </c>
      <c r="G94" s="150">
        <v>43472</v>
      </c>
      <c r="H94" s="151">
        <v>43392</v>
      </c>
      <c r="I94" s="151">
        <f t="shared" si="6"/>
        <v>43837</v>
      </c>
      <c r="J94" s="151">
        <v>43817</v>
      </c>
      <c r="K94" s="149">
        <f t="shared" ca="1" si="7"/>
        <v>0</v>
      </c>
      <c r="L94" s="239">
        <f t="shared" ca="1" si="8"/>
        <v>0</v>
      </c>
    </row>
    <row r="95" spans="1:12" x14ac:dyDescent="0.25">
      <c r="A95" s="96" t="s">
        <v>52</v>
      </c>
      <c r="B95" s="95" t="str">
        <f>IF(Tableau1[[#This Row],[NBR]]&lt;&gt;"",Tableau1[[#This Row],[NBR]],"")</f>
        <v/>
      </c>
      <c r="C95" s="95">
        <f>IF(Tableau1[[#This Row],[GJU]]&lt;&gt;"",Tableau1[[#This Row],[GJU]],"")</f>
        <v>1</v>
      </c>
      <c r="D95" s="22" t="str">
        <f>IF(Tableau1[[#This Row],[WMA]]&lt;&gt;"",Tableau1[[#This Row],[WMA]],"")</f>
        <v/>
      </c>
      <c r="E95" s="96" t="str">
        <f>IF(Tableau1[[#This Row],[ACD]]&lt;&gt;"",Tableau1[[#This Row],[ACD]],"")</f>
        <v/>
      </c>
      <c r="F95" s="96" t="str">
        <f>IF(Tableau1[[#This Row],[KAB]]&lt;&gt;"",Tableau1[[#This Row],[KAB]],"")</f>
        <v/>
      </c>
      <c r="G95" s="150">
        <v>43553</v>
      </c>
      <c r="H95" s="151">
        <v>43553</v>
      </c>
      <c r="I95" s="151">
        <f t="shared" si="6"/>
        <v>43918</v>
      </c>
      <c r="J95" s="151"/>
      <c r="K95" s="149">
        <f t="shared" ca="1" si="7"/>
        <v>0</v>
      </c>
      <c r="L95" s="239" t="str">
        <f t="shared" ca="1" si="8"/>
        <v/>
      </c>
    </row>
    <row r="96" spans="1:12" x14ac:dyDescent="0.25">
      <c r="A96" s="96" t="s">
        <v>165</v>
      </c>
      <c r="B96" s="95" t="str">
        <f>IF(Tableau1[[#This Row],[NBR]]&lt;&gt;"",Tableau1[[#This Row],[NBR]],"")</f>
        <v/>
      </c>
      <c r="C96" s="95" t="str">
        <f>IF(Tableau1[[#This Row],[GJU]]&lt;&gt;"",Tableau1[[#This Row],[GJU]],"")</f>
        <v/>
      </c>
      <c r="D96" s="22" t="str">
        <f>IF(Tableau1[[#This Row],[WMA]]&lt;&gt;"",Tableau1[[#This Row],[WMA]],"")</f>
        <v/>
      </c>
      <c r="E96" s="96" t="str">
        <f>IF(Tableau1[[#This Row],[ACD]]&lt;&gt;"",Tableau1[[#This Row],[ACD]],"")</f>
        <v/>
      </c>
      <c r="F96" s="96">
        <f>IF(Tableau1[[#This Row],[KAB]]&lt;&gt;"",Tableau1[[#This Row],[KAB]],"")</f>
        <v>1</v>
      </c>
      <c r="G96" s="150"/>
      <c r="H96" s="151"/>
      <c r="I96" s="151" t="str">
        <f t="shared" si="6"/>
        <v/>
      </c>
      <c r="J96" s="151"/>
      <c r="K96" s="149" t="str">
        <f t="shared" ca="1" si="7"/>
        <v/>
      </c>
      <c r="L96" s="239" t="str">
        <f t="shared" ca="1" si="8"/>
        <v/>
      </c>
    </row>
    <row r="97" spans="1:12" x14ac:dyDescent="0.25">
      <c r="A97" s="96" t="s">
        <v>23</v>
      </c>
      <c r="B97" s="95" t="str">
        <f>IF(Tableau1[[#This Row],[NBR]]&lt;&gt;"",Tableau1[[#This Row],[NBR]],"")</f>
        <v/>
      </c>
      <c r="C97" s="95">
        <f>IF(Tableau1[[#This Row],[GJU]]&lt;&gt;"",Tableau1[[#This Row],[GJU]],"")</f>
        <v>1</v>
      </c>
      <c r="D97" s="22" t="str">
        <f>IF(Tableau1[[#This Row],[WMA]]&lt;&gt;"",Tableau1[[#This Row],[WMA]],"")</f>
        <v/>
      </c>
      <c r="E97" s="96" t="str">
        <f>IF(Tableau1[[#This Row],[ACD]]&lt;&gt;"",Tableau1[[#This Row],[ACD]],"")</f>
        <v/>
      </c>
      <c r="F97" s="96" t="str">
        <f>IF(Tableau1[[#This Row],[KAB]]&lt;&gt;"",Tableau1[[#This Row],[KAB]],"")</f>
        <v/>
      </c>
      <c r="G97" s="150">
        <v>43336</v>
      </c>
      <c r="H97" s="151">
        <v>43396</v>
      </c>
      <c r="I97" s="151">
        <f t="shared" si="6"/>
        <v>43701</v>
      </c>
      <c r="J97" s="151">
        <v>43928</v>
      </c>
      <c r="K97" s="149">
        <f t="shared" ca="1" si="7"/>
        <v>0</v>
      </c>
      <c r="L97" s="239">
        <f t="shared" ca="1" si="8"/>
        <v>0</v>
      </c>
    </row>
    <row r="98" spans="1:12" x14ac:dyDescent="0.25">
      <c r="A98" s="96" t="s">
        <v>92</v>
      </c>
      <c r="B98" s="95" t="str">
        <f>IF(Tableau1[[#This Row],[NBR]]&lt;&gt;"",Tableau1[[#This Row],[NBR]],"")</f>
        <v/>
      </c>
      <c r="C98" s="95" t="str">
        <f>IF(Tableau1[[#This Row],[GJU]]&lt;&gt;"",Tableau1[[#This Row],[GJU]],"")</f>
        <v/>
      </c>
      <c r="D98" s="22" t="str">
        <f>IF(Tableau1[[#This Row],[WMA]]&lt;&gt;"",Tableau1[[#This Row],[WMA]],"")</f>
        <v/>
      </c>
      <c r="E98" s="96" t="str">
        <f>IF(Tableau1[[#This Row],[ACD]]&lt;&gt;"",Tableau1[[#This Row],[ACD]],"")</f>
        <v/>
      </c>
      <c r="F98" s="96">
        <f>IF(Tableau1[[#This Row],[KAB]]&lt;&gt;"",Tableau1[[#This Row],[KAB]],"")</f>
        <v>1</v>
      </c>
      <c r="G98" s="148"/>
      <c r="H98" s="149"/>
      <c r="I98" s="151" t="str">
        <f t="shared" si="6"/>
        <v/>
      </c>
      <c r="J98" s="149"/>
      <c r="K98" s="149" t="str">
        <f t="shared" ca="1" si="7"/>
        <v/>
      </c>
      <c r="L98" s="239" t="str">
        <f t="shared" ca="1" si="8"/>
        <v/>
      </c>
    </row>
    <row r="99" spans="1:12" x14ac:dyDescent="0.25">
      <c r="A99" s="96" t="s">
        <v>41</v>
      </c>
      <c r="B99" s="95" t="str">
        <f>IF(Tableau1[[#This Row],[NBR]]&lt;&gt;"",Tableau1[[#This Row],[NBR]],"")</f>
        <v/>
      </c>
      <c r="C99" s="95">
        <f>IF(Tableau1[[#This Row],[GJU]]&lt;&gt;"",Tableau1[[#This Row],[GJU]],"")</f>
        <v>1</v>
      </c>
      <c r="D99" s="22" t="str">
        <f>IF(Tableau1[[#This Row],[WMA]]&lt;&gt;"",Tableau1[[#This Row],[WMA]],"")</f>
        <v/>
      </c>
      <c r="E99" s="96" t="str">
        <f>IF(Tableau1[[#This Row],[ACD]]&lt;&gt;"",Tableau1[[#This Row],[ACD]],"")</f>
        <v/>
      </c>
      <c r="F99" s="96" t="str">
        <f>IF(Tableau1[[#This Row],[KAB]]&lt;&gt;"",Tableau1[[#This Row],[KAB]],"")</f>
        <v/>
      </c>
      <c r="G99" s="150">
        <v>43228</v>
      </c>
      <c r="H99" s="151">
        <v>43396</v>
      </c>
      <c r="I99" s="151">
        <f t="shared" si="6"/>
        <v>43593</v>
      </c>
      <c r="J99" s="151"/>
      <c r="K99" s="149">
        <f t="shared" ca="1" si="7"/>
        <v>1</v>
      </c>
      <c r="L99" s="239" t="str">
        <f t="shared" ca="1" si="8"/>
        <v/>
      </c>
    </row>
    <row r="100" spans="1:12" x14ac:dyDescent="0.25">
      <c r="A100" s="189" t="s">
        <v>233</v>
      </c>
      <c r="B100" s="95" t="str">
        <f>IF(Tableau1[[#This Row],[NBR]]&lt;&gt;"",Tableau1[[#This Row],[NBR]],"")</f>
        <v/>
      </c>
      <c r="C100" s="95">
        <f>IF(Tableau1[[#This Row],[GJU]]&lt;&gt;"",Tableau1[[#This Row],[GJU]],"")</f>
        <v>1</v>
      </c>
      <c r="D100" s="22" t="str">
        <f>IF(Tableau1[[#This Row],[WMA]]&lt;&gt;"",Tableau1[[#This Row],[WMA]],"")</f>
        <v/>
      </c>
      <c r="E100" s="96" t="str">
        <f>IF(Tableau1[[#This Row],[ACD]]&lt;&gt;"",Tableau1[[#This Row],[ACD]],"")</f>
        <v/>
      </c>
      <c r="F100" s="96" t="str">
        <f>IF(Tableau1[[#This Row],[KAB]]&lt;&gt;"",Tableau1[[#This Row],[KAB]],"")</f>
        <v/>
      </c>
      <c r="G100" s="150">
        <v>43511</v>
      </c>
      <c r="H100" s="153">
        <v>43521</v>
      </c>
      <c r="I100" s="153">
        <f t="shared" si="6"/>
        <v>43876</v>
      </c>
      <c r="J100" s="153"/>
      <c r="K100" s="152">
        <f t="shared" ca="1" si="7"/>
        <v>0</v>
      </c>
      <c r="L100" s="239" t="str">
        <f t="shared" ca="1" si="8"/>
        <v/>
      </c>
    </row>
    <row r="101" spans="1:12" x14ac:dyDescent="0.25">
      <c r="A101" s="96" t="s">
        <v>35</v>
      </c>
      <c r="B101" s="95" t="str">
        <f>IF(Tableau1[[#This Row],[NBR]]&lt;&gt;"",Tableau1[[#This Row],[NBR]],"")</f>
        <v/>
      </c>
      <c r="C101" s="95" t="str">
        <f>IF(Tableau1[[#This Row],[GJU]]&lt;&gt;"",Tableau1[[#This Row],[GJU]],"")</f>
        <v/>
      </c>
      <c r="D101" s="22" t="str">
        <f>IF(Tableau1[[#This Row],[WMA]]&lt;&gt;"",Tableau1[[#This Row],[WMA]],"")</f>
        <v/>
      </c>
      <c r="E101" s="96" t="str">
        <f>IF(Tableau1[[#This Row],[ACD]]&lt;&gt;"",Tableau1[[#This Row],[ACD]],"")</f>
        <v/>
      </c>
      <c r="F101" s="96">
        <f>IF(Tableau1[[#This Row],[KAB]]&lt;&gt;"",Tableau1[[#This Row],[KAB]],"")</f>
        <v>1</v>
      </c>
      <c r="G101" s="148"/>
      <c r="H101" s="149"/>
      <c r="I101" s="151" t="str">
        <f t="shared" si="6"/>
        <v/>
      </c>
      <c r="J101" s="149"/>
      <c r="K101" s="149" t="str">
        <f t="shared" ca="1" si="7"/>
        <v/>
      </c>
      <c r="L101" s="239" t="str">
        <f t="shared" ca="1" si="8"/>
        <v/>
      </c>
    </row>
    <row r="102" spans="1:12" x14ac:dyDescent="0.25">
      <c r="A102" s="96" t="s">
        <v>152</v>
      </c>
      <c r="B102" s="95" t="str">
        <f>IF(Tableau1[[#This Row],[NBR]]&lt;&gt;"",Tableau1[[#This Row],[NBR]],"")</f>
        <v/>
      </c>
      <c r="C102" s="95">
        <f>IF(Tableau1[[#This Row],[GJU]]&lt;&gt;"",Tableau1[[#This Row],[GJU]],"")</f>
        <v>1</v>
      </c>
      <c r="D102" s="22" t="str">
        <f>IF(Tableau1[[#This Row],[WMA]]&lt;&gt;"",Tableau1[[#This Row],[WMA]],"")</f>
        <v/>
      </c>
      <c r="E102" s="96" t="str">
        <f>IF(Tableau1[[#This Row],[ACD]]&lt;&gt;"",Tableau1[[#This Row],[ACD]],"")</f>
        <v/>
      </c>
      <c r="F102" s="96" t="str">
        <f>IF(Tableau1[[#This Row],[KAB]]&lt;&gt;"",Tableau1[[#This Row],[KAB]],"")</f>
        <v/>
      </c>
      <c r="G102" s="150">
        <v>43437</v>
      </c>
      <c r="H102" s="151">
        <v>43462</v>
      </c>
      <c r="I102" s="151">
        <f t="shared" si="6"/>
        <v>43802</v>
      </c>
      <c r="J102" s="151"/>
      <c r="K102" s="149">
        <f t="shared" ca="1" si="7"/>
        <v>0</v>
      </c>
      <c r="L102" s="239" t="str">
        <f t="shared" ca="1" si="8"/>
        <v/>
      </c>
    </row>
    <row r="103" spans="1:12" x14ac:dyDescent="0.25">
      <c r="A103" s="96" t="s">
        <v>54</v>
      </c>
      <c r="B103" s="95" t="str">
        <f>IF(Tableau1[[#This Row],[NBR]]&lt;&gt;"",Tableau1[[#This Row],[NBR]],"")</f>
        <v/>
      </c>
      <c r="C103" s="95" t="str">
        <f>IF(Tableau1[[#This Row],[GJU]]&lt;&gt;"",Tableau1[[#This Row],[GJU]],"")</f>
        <v/>
      </c>
      <c r="D103" s="22">
        <f>IF(Tableau1[[#This Row],[WMA]]&lt;&gt;"",Tableau1[[#This Row],[WMA]],"")</f>
        <v>1</v>
      </c>
      <c r="E103" s="96" t="str">
        <f>IF(Tableau1[[#This Row],[ACD]]&lt;&gt;"",Tableau1[[#This Row],[ACD]],"")</f>
        <v/>
      </c>
      <c r="F103" s="96" t="str">
        <f>IF(Tableau1[[#This Row],[KAB]]&lt;&gt;"",Tableau1[[#This Row],[KAB]],"")</f>
        <v/>
      </c>
      <c r="G103" s="148"/>
      <c r="H103" s="149"/>
      <c r="I103" s="151" t="str">
        <f t="shared" si="6"/>
        <v/>
      </c>
      <c r="J103" s="149"/>
      <c r="K103" s="149" t="str">
        <f t="shared" ca="1" si="7"/>
        <v/>
      </c>
      <c r="L103" s="239" t="str">
        <f t="shared" ca="1" si="8"/>
        <v/>
      </c>
    </row>
    <row r="104" spans="1:12" x14ac:dyDescent="0.25">
      <c r="A104" s="189" t="s">
        <v>231</v>
      </c>
      <c r="B104" s="95" t="str">
        <f>IF(Tableau1[[#This Row],[NBR]]&lt;&gt;"",Tableau1[[#This Row],[NBR]],"")</f>
        <v/>
      </c>
      <c r="C104" s="95">
        <f>IF(Tableau1[[#This Row],[GJU]]&lt;&gt;"",Tableau1[[#This Row],[GJU]],"")</f>
        <v>1</v>
      </c>
      <c r="D104" s="22" t="str">
        <f>IF(Tableau1[[#This Row],[WMA]]&lt;&gt;"",Tableau1[[#This Row],[WMA]],"")</f>
        <v/>
      </c>
      <c r="E104" s="96" t="str">
        <f>IF(Tableau1[[#This Row],[ACD]]&lt;&gt;"",Tableau1[[#This Row],[ACD]],"")</f>
        <v/>
      </c>
      <c r="F104" s="96" t="str">
        <f>IF(Tableau1[[#This Row],[KAB]]&lt;&gt;"",Tableau1[[#This Row],[KAB]],"")</f>
        <v/>
      </c>
      <c r="G104" s="150">
        <v>43495</v>
      </c>
      <c r="H104" s="153">
        <v>43521</v>
      </c>
      <c r="I104" s="153">
        <f t="shared" si="6"/>
        <v>43860</v>
      </c>
      <c r="J104" s="152"/>
      <c r="K104" s="152">
        <f t="shared" ca="1" si="7"/>
        <v>0</v>
      </c>
      <c r="L104" s="239" t="str">
        <f t="shared" ca="1" si="8"/>
        <v/>
      </c>
    </row>
    <row r="105" spans="1:12" x14ac:dyDescent="0.25">
      <c r="A105" s="96" t="s">
        <v>91</v>
      </c>
      <c r="B105" s="95" t="str">
        <f>IF(Tableau1[[#This Row],[NBR]]&lt;&gt;"",Tableau1[[#This Row],[NBR]],"")</f>
        <v/>
      </c>
      <c r="C105" s="95" t="str">
        <f>IF(Tableau1[[#This Row],[GJU]]&lt;&gt;"",Tableau1[[#This Row],[GJU]],"")</f>
        <v/>
      </c>
      <c r="D105" s="22">
        <f>IF(Tableau1[[#This Row],[WMA]]&lt;&gt;"",Tableau1[[#This Row],[WMA]],"")</f>
        <v>1</v>
      </c>
      <c r="E105" s="96" t="str">
        <f>IF(Tableau1[[#This Row],[ACD]]&lt;&gt;"",Tableau1[[#This Row],[ACD]],"")</f>
        <v/>
      </c>
      <c r="F105" s="96" t="str">
        <f>IF(Tableau1[[#This Row],[KAB]]&lt;&gt;"",Tableau1[[#This Row],[KAB]],"")</f>
        <v/>
      </c>
      <c r="G105" s="148"/>
      <c r="H105" s="149"/>
      <c r="I105" s="151" t="str">
        <f t="shared" si="6"/>
        <v/>
      </c>
      <c r="J105" s="149"/>
      <c r="K105" s="149" t="str">
        <f t="shared" ca="1" si="7"/>
        <v/>
      </c>
      <c r="L105" s="239" t="str">
        <f t="shared" ca="1" si="8"/>
        <v/>
      </c>
    </row>
    <row r="106" spans="1:12" x14ac:dyDescent="0.25">
      <c r="A106" s="96" t="s">
        <v>85</v>
      </c>
      <c r="B106" s="95" t="str">
        <f>IF(Tableau1[[#This Row],[NBR]]&lt;&gt;"",Tableau1[[#This Row],[NBR]],"")</f>
        <v/>
      </c>
      <c r="C106" s="95" t="str">
        <f>IF(Tableau1[[#This Row],[GJU]]&lt;&gt;"",Tableau1[[#This Row],[GJU]],"")</f>
        <v/>
      </c>
      <c r="D106" s="22">
        <f>IF(Tableau1[[#This Row],[WMA]]&lt;&gt;"",Tableau1[[#This Row],[WMA]],"")</f>
        <v>1</v>
      </c>
      <c r="E106" s="96" t="str">
        <f>IF(Tableau1[[#This Row],[ACD]]&lt;&gt;"",Tableau1[[#This Row],[ACD]],"")</f>
        <v/>
      </c>
      <c r="F106" s="96" t="str">
        <f>IF(Tableau1[[#This Row],[KAB]]&lt;&gt;"",Tableau1[[#This Row],[KAB]],"")</f>
        <v/>
      </c>
      <c r="G106" s="150">
        <v>43258</v>
      </c>
      <c r="H106" s="151">
        <v>43392</v>
      </c>
      <c r="I106" s="151">
        <f t="shared" si="6"/>
        <v>43623</v>
      </c>
      <c r="J106" s="151">
        <v>43828</v>
      </c>
      <c r="K106" s="149">
        <f t="shared" ca="1" si="7"/>
        <v>1</v>
      </c>
      <c r="L106" s="239">
        <f t="shared" ca="1" si="8"/>
        <v>0</v>
      </c>
    </row>
    <row r="107" spans="1:12" hidden="1" x14ac:dyDescent="0.25">
      <c r="A107" s="96" t="s">
        <v>64</v>
      </c>
      <c r="B107" s="95" t="str">
        <f>IF(Tableau1[[#This Row],[NBR]]&lt;&gt;"",Tableau1[[#This Row],[NBR]],"")</f>
        <v/>
      </c>
      <c r="C107" s="95" t="str">
        <f>IF(Tableau1[[#This Row],[GJU]]&lt;&gt;"",Tableau1[[#This Row],[GJU]],"")</f>
        <v/>
      </c>
      <c r="D107" s="22">
        <f>IF(Tableau1[[#This Row],[WMA]]&lt;&gt;"",Tableau1[[#This Row],[WMA]],"")</f>
        <v>1</v>
      </c>
      <c r="E107" s="96" t="str">
        <f>IF(Tableau1[[#This Row],[ACD]]&lt;&gt;"",Tableau1[[#This Row],[ACD]],"")</f>
        <v/>
      </c>
      <c r="F107" s="96" t="str">
        <f>IF(Tableau1[[#This Row],[KAB]]&lt;&gt;"",Tableau1[[#This Row],[KAB]],"")</f>
        <v/>
      </c>
      <c r="G107" s="150">
        <v>43391</v>
      </c>
      <c r="H107" s="151">
        <v>43392</v>
      </c>
      <c r="I107" s="151">
        <f t="shared" si="6"/>
        <v>43756</v>
      </c>
      <c r="J107" s="151">
        <v>43817</v>
      </c>
      <c r="K107" s="149">
        <f t="shared" ca="1" si="7"/>
        <v>0</v>
      </c>
      <c r="L107" s="239">
        <f t="shared" ca="1" si="8"/>
        <v>0</v>
      </c>
    </row>
    <row r="108" spans="1:12" x14ac:dyDescent="0.25">
      <c r="A108" s="189" t="s">
        <v>265</v>
      </c>
      <c r="B108" s="95" t="str">
        <f>IF(Tableau1[[#This Row],[NBR]]&lt;&gt;"",Tableau1[[#This Row],[NBR]],"")</f>
        <v/>
      </c>
      <c r="C108" s="95">
        <f>IF(Tableau1[[#This Row],[GJU]]&lt;&gt;"",Tableau1[[#This Row],[GJU]],"")</f>
        <v>1</v>
      </c>
      <c r="D108" s="22" t="str">
        <f>IF(Tableau1[[#This Row],[WMA]]&lt;&gt;"",Tableau1[[#This Row],[WMA]],"")</f>
        <v/>
      </c>
      <c r="E108" s="96" t="str">
        <f>IF(Tableau1[[#This Row],[ACD]]&lt;&gt;"",Tableau1[[#This Row],[ACD]],"")</f>
        <v/>
      </c>
      <c r="F108" s="96" t="str">
        <f>IF(Tableau1[[#This Row],[KAB]]&lt;&gt;"",Tableau1[[#This Row],[KAB]],"")</f>
        <v/>
      </c>
      <c r="G108" s="150"/>
      <c r="H108" s="153">
        <v>43550</v>
      </c>
      <c r="I108" s="153" t="str">
        <f>IF(G108="","",G108+365)</f>
        <v/>
      </c>
      <c r="J108" s="153">
        <v>43830</v>
      </c>
      <c r="K108" s="152" t="str">
        <f ca="1">IF(G108="","",IF(AND(TODAY()&gt;=G108+305,TODAY()&lt;G108+365),1,IF(TODAY()&gt;=G108+365,2,0)))</f>
        <v/>
      </c>
      <c r="L108" s="239">
        <f ca="1">IF(J108="","",IF(AND(TODAY()&gt;=J108-60,TODAY()&lt;J108),1,IF(TODAY()&gt;=J108,2,0)))</f>
        <v>0</v>
      </c>
    </row>
    <row r="109" spans="1:12" hidden="1" x14ac:dyDescent="0.25">
      <c r="A109" s="96" t="s">
        <v>88</v>
      </c>
      <c r="B109" s="95">
        <f>IF(Tableau1[[#This Row],[NBR]]&lt;&gt;"",Tableau1[[#This Row],[NBR]],"")</f>
        <v>1</v>
      </c>
      <c r="C109" s="95" t="str">
        <f>IF(Tableau1[[#This Row],[GJU]]&lt;&gt;"",Tableau1[[#This Row],[GJU]],"")</f>
        <v/>
      </c>
      <c r="D109" s="22" t="str">
        <f>IF(Tableau1[[#This Row],[WMA]]&lt;&gt;"",Tableau1[[#This Row],[WMA]],"")</f>
        <v/>
      </c>
      <c r="E109" s="96" t="str">
        <f>IF(Tableau1[[#This Row],[ACD]]&lt;&gt;"",Tableau1[[#This Row],[ACD]],"")</f>
        <v/>
      </c>
      <c r="F109" s="96" t="str">
        <f>IF(Tableau1[[#This Row],[KAB]]&lt;&gt;"",Tableau1[[#This Row],[KAB]],"")</f>
        <v/>
      </c>
      <c r="G109" s="148"/>
      <c r="H109" s="149"/>
      <c r="I109" s="151" t="str">
        <f t="shared" si="6"/>
        <v/>
      </c>
      <c r="J109" s="149"/>
      <c r="K109" s="149" t="str">
        <f t="shared" ca="1" si="7"/>
        <v/>
      </c>
      <c r="L109" s="239" t="str">
        <f t="shared" ca="1" si="8"/>
        <v/>
      </c>
    </row>
    <row r="110" spans="1:12" x14ac:dyDescent="0.25">
      <c r="A110" s="96" t="s">
        <v>77</v>
      </c>
      <c r="B110" s="95">
        <f>IF(Tableau1[[#This Row],[NBR]]&lt;&gt;"",Tableau1[[#This Row],[NBR]],"")</f>
        <v>1</v>
      </c>
      <c r="C110" s="95" t="str">
        <f>IF(Tableau1[[#This Row],[GJU]]&lt;&gt;"",Tableau1[[#This Row],[GJU]],"")</f>
        <v/>
      </c>
      <c r="D110" s="22" t="str">
        <f>IF(Tableau1[[#This Row],[WMA]]&lt;&gt;"",Tableau1[[#This Row],[WMA]],"")</f>
        <v/>
      </c>
      <c r="E110" s="96" t="str">
        <f>IF(Tableau1[[#This Row],[ACD]]&lt;&gt;"",Tableau1[[#This Row],[ACD]],"")</f>
        <v/>
      </c>
      <c r="F110" s="96" t="str">
        <f>IF(Tableau1[[#This Row],[KAB]]&lt;&gt;"",Tableau1[[#This Row],[KAB]],"")</f>
        <v/>
      </c>
      <c r="G110" s="171"/>
      <c r="H110" s="152"/>
      <c r="I110" s="153" t="str">
        <f t="shared" si="6"/>
        <v/>
      </c>
      <c r="J110" s="152"/>
      <c r="K110" s="152" t="str">
        <f t="shared" ca="1" si="7"/>
        <v/>
      </c>
      <c r="L110" s="239" t="str">
        <f t="shared" ca="1" si="8"/>
        <v/>
      </c>
    </row>
    <row r="111" spans="1:12" ht="15.75" thickBot="1" x14ac:dyDescent="0.3">
      <c r="A111" s="190" t="s">
        <v>164</v>
      </c>
      <c r="B111" s="191">
        <f>IF(Tableau1[[#This Row],[NBR]]&lt;&gt;"",Tableau1[[#This Row],[NBR]],"")</f>
        <v>1</v>
      </c>
      <c r="C111" s="191" t="str">
        <f>IF(Tableau1[[#This Row],[GJU]]&lt;&gt;"",Tableau1[[#This Row],[GJU]],"")</f>
        <v/>
      </c>
      <c r="D111" s="192" t="str">
        <f>IF(Tableau1[[#This Row],[WMA]]&lt;&gt;"",Tableau1[[#This Row],[WMA]],"")</f>
        <v/>
      </c>
      <c r="E111" s="190" t="str">
        <f>IF(Tableau1[[#This Row],[ACD]]&lt;&gt;"",Tableau1[[#This Row],[ACD]],"")</f>
        <v/>
      </c>
      <c r="F111" s="190" t="str">
        <f>IF(Tableau1[[#This Row],[KAB]]&lt;&gt;"",Tableau1[[#This Row],[KAB]],"")</f>
        <v/>
      </c>
      <c r="G111" s="240"/>
      <c r="H111" s="152"/>
      <c r="I111" s="153" t="str">
        <f t="shared" si="6"/>
        <v/>
      </c>
      <c r="J111" s="152"/>
      <c r="K111" s="152" t="str">
        <f t="shared" ca="1" si="7"/>
        <v/>
      </c>
      <c r="L111" s="241" t="str">
        <f t="shared" ca="1" si="8"/>
        <v/>
      </c>
    </row>
    <row r="112" spans="1:12" ht="16.5" thickTop="1" thickBot="1" x14ac:dyDescent="0.3">
      <c r="A112" s="24"/>
      <c r="B112" s="25">
        <f>SUM(B2:B111)</f>
        <v>26</v>
      </c>
      <c r="C112" s="25">
        <f>SUM(C2:C111)</f>
        <v>43</v>
      </c>
      <c r="D112" s="25">
        <f>SUM(D2:D111)</f>
        <v>26</v>
      </c>
      <c r="E112" s="25">
        <f>SUM(E2:E111)</f>
        <v>3</v>
      </c>
      <c r="F112" s="25">
        <f>SUM(F2:F111)</f>
        <v>10</v>
      </c>
    </row>
    <row r="113" ht="15.75" thickTop="1" x14ac:dyDescent="0.25"/>
  </sheetData>
  <sheetProtection algorithmName="SHA-512" hashValue="SrRbbWpqK2/0ie7aXs42A+IqtCkLnQdlcx6d54op++Nl407DdE5czU1F4EN8KNhasM8mgI3tjuYr3zsO4Iuglg==" saltValue="fp0LoyP/Otqw3iqV0gRwJQ==" spinCount="100000" sheet="1" objects="1" scenarios="1"/>
  <conditionalFormatting sqref="K112:K1048576 K1">
    <cfRule type="iconSet" priority="26">
      <iconSet iconSet="3Symbols" showValue="0" reverse="1">
        <cfvo type="percent" val="0"/>
        <cfvo type="num" val="1"/>
        <cfvo type="num" val="2"/>
      </iconSet>
    </cfRule>
  </conditionalFormatting>
  <conditionalFormatting sqref="L112:L1048576 L1">
    <cfRule type="iconSet" priority="25">
      <iconSet iconSet="3Symbols" showValue="0" reverse="1">
        <cfvo type="percent" val="0"/>
        <cfvo type="num" val="1"/>
        <cfvo type="num" val="2"/>
      </iconSet>
    </cfRule>
  </conditionalFormatting>
  <conditionalFormatting sqref="K2">
    <cfRule type="iconSet" priority="24">
      <iconSet iconSet="3Symbols" showValue="0" reverse="1">
        <cfvo type="percent" val="0"/>
        <cfvo type="num" val="1"/>
        <cfvo type="num" val="2"/>
      </iconSet>
    </cfRule>
  </conditionalFormatting>
  <conditionalFormatting sqref="L2">
    <cfRule type="iconSet" priority="23">
      <iconSet iconSet="3Symbols" showValue="0" reverse="1">
        <cfvo type="percent" val="0"/>
        <cfvo type="num" val="1"/>
        <cfvo type="num" val="2"/>
      </iconSet>
    </cfRule>
  </conditionalFormatting>
  <conditionalFormatting sqref="B2:B111">
    <cfRule type="cellIs" dxfId="54" priority="20" operator="equal">
      <formula>1</formula>
    </cfRule>
  </conditionalFormatting>
  <conditionalFormatting sqref="C2:C111">
    <cfRule type="cellIs" dxfId="53" priority="19" operator="equal">
      <formula>1</formula>
    </cfRule>
  </conditionalFormatting>
  <conditionalFormatting sqref="D2:D111">
    <cfRule type="cellIs" dxfId="52" priority="18" operator="equal">
      <formula>1</formula>
    </cfRule>
  </conditionalFormatting>
  <conditionalFormatting sqref="E2:E111">
    <cfRule type="cellIs" dxfId="51" priority="17" operator="equal">
      <formula>1</formula>
    </cfRule>
  </conditionalFormatting>
  <conditionalFormatting sqref="F2:F111">
    <cfRule type="cellIs" dxfId="50" priority="16" operator="equal">
      <formula>1</formula>
    </cfRule>
  </conditionalFormatting>
  <conditionalFormatting sqref="A94:A111 A2:A91">
    <cfRule type="expression" dxfId="49" priority="11">
      <formula>$F2=1</formula>
    </cfRule>
    <cfRule type="expression" dxfId="48" priority="12">
      <formula>$E2=1</formula>
    </cfRule>
    <cfRule type="expression" dxfId="47" priority="13">
      <formula>$D2=1</formula>
    </cfRule>
    <cfRule type="expression" dxfId="46" priority="14">
      <formula>$C2=1</formula>
    </cfRule>
    <cfRule type="expression" dxfId="45" priority="15">
      <formula>$B2=1</formula>
    </cfRule>
  </conditionalFormatting>
  <conditionalFormatting sqref="A92:A93">
    <cfRule type="expression" dxfId="44" priority="1">
      <formula>$F92=1</formula>
    </cfRule>
    <cfRule type="expression" dxfId="43" priority="2">
      <formula>$E92=1</formula>
    </cfRule>
    <cfRule type="expression" dxfId="42" priority="3">
      <formula>$D92=1</formula>
    </cfRule>
    <cfRule type="expression" dxfId="41" priority="4">
      <formula>$C92=1</formula>
    </cfRule>
    <cfRule type="expression" dxfId="40" priority="5">
      <formula>$B92=1</formula>
    </cfRule>
  </conditionalFormatting>
  <conditionalFormatting sqref="K3:K111">
    <cfRule type="iconSet" priority="1553">
      <iconSet iconSet="3Symbols" showValue="0" reverse="1">
        <cfvo type="percent" val="0"/>
        <cfvo type="num" val="1"/>
        <cfvo type="num" val="2"/>
      </iconSet>
    </cfRule>
  </conditionalFormatting>
  <conditionalFormatting sqref="L3:L111">
    <cfRule type="iconSet" priority="1555">
      <iconSet iconSet="3Symbols"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W113"/>
  <sheetViews>
    <sheetView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14" sqref="G14"/>
    </sheetView>
  </sheetViews>
  <sheetFormatPr baseColWidth="10" defaultRowHeight="15" x14ac:dyDescent="0.25"/>
  <cols>
    <col min="1" max="1" width="26" style="1" customWidth="1"/>
    <col min="2" max="2" width="7.42578125" style="1" customWidth="1"/>
    <col min="3" max="3" width="7.28515625" style="1" customWidth="1"/>
    <col min="4" max="4" width="7.85546875" style="1" customWidth="1"/>
    <col min="5" max="6" width="7.42578125" style="1" customWidth="1"/>
    <col min="7" max="7" width="26.42578125" style="1" customWidth="1"/>
    <col min="8" max="8" width="23.42578125" style="1" customWidth="1"/>
    <col min="9" max="9" width="17.5703125" style="264" customWidth="1"/>
    <col min="11" max="11" width="35" customWidth="1"/>
  </cols>
  <sheetData>
    <row r="1" spans="1:49" ht="16.5" thickTop="1" thickBot="1" x14ac:dyDescent="0.3">
      <c r="A1" s="188" t="s">
        <v>117</v>
      </c>
      <c r="B1" s="143" t="s">
        <v>16</v>
      </c>
      <c r="C1" s="18" t="s">
        <v>99</v>
      </c>
      <c r="D1" s="19" t="s">
        <v>57</v>
      </c>
      <c r="E1" s="20" t="s">
        <v>106</v>
      </c>
      <c r="F1" s="17" t="s">
        <v>142</v>
      </c>
      <c r="G1" s="3" t="s">
        <v>177</v>
      </c>
      <c r="H1" s="3" t="s">
        <v>176</v>
      </c>
      <c r="I1" s="107" t="s">
        <v>181</v>
      </c>
    </row>
    <row r="2" spans="1:49" ht="15.75" thickTop="1" x14ac:dyDescent="0.25">
      <c r="A2" s="176" t="s">
        <v>128</v>
      </c>
      <c r="B2" s="142" t="str">
        <f>IF(Tableau1[[#This Row],[NBR]]&lt;&gt;"",Tableau1[[#This Row],[NBR]],"")</f>
        <v/>
      </c>
      <c r="C2" s="142">
        <f>IF(Tableau1[[#This Row],[GJU]]&lt;&gt;"",Tableau1[[#This Row],[GJU]],"")</f>
        <v>1</v>
      </c>
      <c r="D2" s="44" t="str">
        <f>IF(Tableau1[[#This Row],[WMA]]&lt;&gt;"",Tableau1[[#This Row],[WMA]],"")</f>
        <v/>
      </c>
      <c r="E2" s="176" t="str">
        <f>IF(Tableau1[[#This Row],[ACD]]&lt;&gt;"",Tableau1[[#This Row],[ACD]],"")</f>
        <v/>
      </c>
      <c r="F2" s="176" t="str">
        <f>IF(Tableau1[[#This Row],[KAB]]&lt;&gt;"",Tableau1[[#This Row],[KAB]],"")</f>
        <v/>
      </c>
      <c r="G2" s="79"/>
      <c r="H2" s="259"/>
      <c r="I2" s="260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3" spans="1:49" x14ac:dyDescent="0.25">
      <c r="A3" s="96" t="s">
        <v>79</v>
      </c>
      <c r="B3" s="95">
        <f>IF(Tableau1[[#This Row],[NBR]]&lt;&gt;"",Tableau1[[#This Row],[NBR]],"")</f>
        <v>1</v>
      </c>
      <c r="C3" s="95" t="str">
        <f>IF(Tableau1[[#This Row],[GJU]]&lt;&gt;"",Tableau1[[#This Row],[GJU]],"")</f>
        <v/>
      </c>
      <c r="D3" s="22" t="str">
        <f>IF(Tableau1[[#This Row],[WMA]]&lt;&gt;"",Tableau1[[#This Row],[WMA]],"")</f>
        <v/>
      </c>
      <c r="E3" s="96" t="str">
        <f>IF(Tableau1[[#This Row],[ACD]]&lt;&gt;"",Tableau1[[#This Row],[ACD]],"")</f>
        <v/>
      </c>
      <c r="F3" s="96" t="str">
        <f>IF(Tableau1[[#This Row],[KAB]]&lt;&gt;"",Tableau1[[#This Row],[KAB]],"")</f>
        <v/>
      </c>
      <c r="G3" s="73"/>
      <c r="H3" s="73"/>
      <c r="I3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4" spans="1:49" x14ac:dyDescent="0.25">
      <c r="A4" s="96" t="s">
        <v>37</v>
      </c>
      <c r="B4" s="95" t="str">
        <f>IF(Tableau1[[#This Row],[NBR]]&lt;&gt;"",Tableau1[[#This Row],[NBR]],"")</f>
        <v/>
      </c>
      <c r="C4" s="95">
        <f>IF(Tableau1[[#This Row],[GJU]]&lt;&gt;"",Tableau1[[#This Row],[GJU]],"")</f>
        <v>1</v>
      </c>
      <c r="D4" s="22" t="str">
        <f>IF(Tableau1[[#This Row],[WMA]]&lt;&gt;"",Tableau1[[#This Row],[WMA]],"")</f>
        <v/>
      </c>
      <c r="E4" s="96" t="str">
        <f>IF(Tableau1[[#This Row],[ACD]]&lt;&gt;"",Tableau1[[#This Row],[ACD]],"")</f>
        <v/>
      </c>
      <c r="F4" s="96" t="str">
        <f>IF(Tableau1[[#This Row],[KAB]]&lt;&gt;"",Tableau1[[#This Row],[KAB]],"")</f>
        <v/>
      </c>
      <c r="G4" s="180"/>
      <c r="H4" s="22"/>
      <c r="I4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5" spans="1:49" hidden="1" x14ac:dyDescent="0.25">
      <c r="A5" s="96" t="s">
        <v>96</v>
      </c>
      <c r="B5" s="95" t="str">
        <f>IF(Tableau1[[#This Row],[NBR]]&lt;&gt;"",Tableau1[[#This Row],[NBR]],"")</f>
        <v/>
      </c>
      <c r="C5" s="95" t="str">
        <f>IF(Tableau1[[#This Row],[GJU]]&lt;&gt;"",Tableau1[[#This Row],[GJU]],"")</f>
        <v/>
      </c>
      <c r="D5" s="22">
        <f>IF(Tableau1[[#This Row],[WMA]]&lt;&gt;"",Tableau1[[#This Row],[WMA]],"")</f>
        <v>1</v>
      </c>
      <c r="E5" s="96" t="str">
        <f>IF(Tableau1[[#This Row],[ACD]]&lt;&gt;"",Tableau1[[#This Row],[ACD]],"")</f>
        <v/>
      </c>
      <c r="F5" s="96" t="str">
        <f>IF(Tableau1[[#This Row],[KAB]]&lt;&gt;"",Tableau1[[#This Row],[KAB]],"")</f>
        <v/>
      </c>
      <c r="G5" s="181"/>
      <c r="H5" s="22"/>
      <c r="I5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6" spans="1:49" ht="14.1" customHeight="1" x14ac:dyDescent="0.25">
      <c r="A6" s="96" t="s">
        <v>155</v>
      </c>
      <c r="B6" s="95" t="str">
        <f>IF(Tableau1[[#This Row],[NBR]]&lt;&gt;"",Tableau1[[#This Row],[NBR]],"")</f>
        <v/>
      </c>
      <c r="C6" s="95">
        <f>IF(Tableau1[[#This Row],[GJU]]&lt;&gt;"",Tableau1[[#This Row],[GJU]],"")</f>
        <v>1</v>
      </c>
      <c r="D6" s="22" t="str">
        <f>IF(Tableau1[[#This Row],[WMA]]&lt;&gt;"",Tableau1[[#This Row],[WMA]],"")</f>
        <v/>
      </c>
      <c r="E6" s="96" t="str">
        <f>IF(Tableau1[[#This Row],[ACD]]&lt;&gt;"",Tableau1[[#This Row],[ACD]],"")</f>
        <v/>
      </c>
      <c r="F6" s="96" t="str">
        <f>IF(Tableau1[[#This Row],[KAB]]&lt;&gt;"",Tableau1[[#This Row],[KAB]],"")</f>
        <v/>
      </c>
      <c r="G6" s="181"/>
      <c r="H6" s="22"/>
      <c r="I6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7" spans="1:49" x14ac:dyDescent="0.25">
      <c r="A7" s="96" t="s">
        <v>59</v>
      </c>
      <c r="B7" s="95" t="str">
        <f>IF(Tableau1[[#This Row],[NBR]]&lt;&gt;"",Tableau1[[#This Row],[NBR]],"")</f>
        <v/>
      </c>
      <c r="C7" s="95" t="str">
        <f>IF(Tableau1[[#This Row],[GJU]]&lt;&gt;"",Tableau1[[#This Row],[GJU]],"")</f>
        <v/>
      </c>
      <c r="D7" s="22">
        <f>IF(Tableau1[[#This Row],[WMA]]&lt;&gt;"",Tableau1[[#This Row],[WMA]],"")</f>
        <v>1</v>
      </c>
      <c r="E7" s="96" t="str">
        <f>IF(Tableau1[[#This Row],[ACD]]&lt;&gt;"",Tableau1[[#This Row],[ACD]],"")</f>
        <v/>
      </c>
      <c r="F7" s="96" t="str">
        <f>IF(Tableau1[[#This Row],[KAB]]&lt;&gt;"",Tableau1[[#This Row],[KAB]],"")</f>
        <v/>
      </c>
      <c r="G7" s="181"/>
      <c r="H7" s="22"/>
      <c r="I7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8" spans="1:49" x14ac:dyDescent="0.25">
      <c r="A8" s="96" t="s">
        <v>166</v>
      </c>
      <c r="B8" s="95">
        <f>IF(Tableau1[[#This Row],[NBR]]&lt;&gt;"",Tableau1[[#This Row],[NBR]],"")</f>
        <v>1</v>
      </c>
      <c r="C8" s="95" t="str">
        <f>IF(Tableau1[[#This Row],[GJU]]&lt;&gt;"",Tableau1[[#This Row],[GJU]],"")</f>
        <v/>
      </c>
      <c r="D8" s="22" t="str">
        <f>IF(Tableau1[[#This Row],[WMA]]&lt;&gt;"",Tableau1[[#This Row],[WMA]],"")</f>
        <v/>
      </c>
      <c r="E8" s="96" t="str">
        <f>IF(Tableau1[[#This Row],[ACD]]&lt;&gt;"",Tableau1[[#This Row],[ACD]],"")</f>
        <v/>
      </c>
      <c r="F8" s="96" t="str">
        <f>IF(Tableau1[[#This Row],[KAB]]&lt;&gt;"",Tableau1[[#This Row],[KAB]],"")</f>
        <v/>
      </c>
      <c r="G8" s="181"/>
      <c r="H8" s="22"/>
      <c r="I8" s="262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  <c r="J8" s="161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1"/>
      <c r="Y8" s="161"/>
      <c r="Z8" s="161"/>
      <c r="AA8" s="161"/>
      <c r="AB8" s="161"/>
      <c r="AC8" s="161"/>
      <c r="AD8" s="161"/>
      <c r="AE8" s="161"/>
      <c r="AF8" s="161"/>
      <c r="AG8" s="161"/>
      <c r="AH8" s="161"/>
      <c r="AI8" s="161"/>
      <c r="AJ8" s="161"/>
      <c r="AK8" s="161"/>
      <c r="AL8" s="161"/>
      <c r="AM8" s="161"/>
      <c r="AN8" s="161"/>
      <c r="AO8" s="161"/>
      <c r="AP8" s="161"/>
      <c r="AQ8" s="161"/>
      <c r="AR8" s="161"/>
      <c r="AS8" s="161"/>
      <c r="AT8" s="161"/>
      <c r="AU8" s="161"/>
      <c r="AV8" s="161"/>
      <c r="AW8" s="161"/>
    </row>
    <row r="9" spans="1:49" x14ac:dyDescent="0.25">
      <c r="A9" s="96" t="s">
        <v>60</v>
      </c>
      <c r="B9" s="95" t="str">
        <f>IF(Tableau1[[#This Row],[NBR]]&lt;&gt;"",Tableau1[[#This Row],[NBR]],"")</f>
        <v/>
      </c>
      <c r="C9" s="95" t="str">
        <f>IF(Tableau1[[#This Row],[GJU]]&lt;&gt;"",Tableau1[[#This Row],[GJU]],"")</f>
        <v/>
      </c>
      <c r="D9" s="22">
        <f>IF(Tableau1[[#This Row],[WMA]]&lt;&gt;"",Tableau1[[#This Row],[WMA]],"")</f>
        <v>1</v>
      </c>
      <c r="E9" s="96" t="str">
        <f>IF(Tableau1[[#This Row],[ACD]]&lt;&gt;"",Tableau1[[#This Row],[ACD]],"")</f>
        <v/>
      </c>
      <c r="F9" s="96" t="str">
        <f>IF(Tableau1[[#This Row],[KAB]]&lt;&gt;"",Tableau1[[#This Row],[KAB]],"")</f>
        <v/>
      </c>
      <c r="G9" s="181"/>
      <c r="H9" s="22"/>
      <c r="I9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0" spans="1:49" x14ac:dyDescent="0.25">
      <c r="A10" s="96" t="s">
        <v>74</v>
      </c>
      <c r="B10" s="95" t="str">
        <f>IF(Tableau1[[#This Row],[NBR]]&lt;&gt;"",Tableau1[[#This Row],[NBR]],"")</f>
        <v/>
      </c>
      <c r="C10" s="95" t="str">
        <f>IF(Tableau1[[#This Row],[GJU]]&lt;&gt;"",Tableau1[[#This Row],[GJU]],"")</f>
        <v/>
      </c>
      <c r="D10" s="22">
        <f>IF(Tableau1[[#This Row],[WMA]]&lt;&gt;"",Tableau1[[#This Row],[WMA]],"")</f>
        <v>1</v>
      </c>
      <c r="E10" s="96" t="str">
        <f>IF(Tableau1[[#This Row],[ACD]]&lt;&gt;"",Tableau1[[#This Row],[ACD]],"")</f>
        <v/>
      </c>
      <c r="F10" s="96" t="str">
        <f>IF(Tableau1[[#This Row],[KAB]]&lt;&gt;"",Tableau1[[#This Row],[KAB]],"")</f>
        <v/>
      </c>
      <c r="G10" s="181"/>
      <c r="H10" s="22"/>
      <c r="I10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1" spans="1:49" x14ac:dyDescent="0.25">
      <c r="A11" s="96" t="s">
        <v>42</v>
      </c>
      <c r="B11" s="95" t="str">
        <f>IF(Tableau1[[#This Row],[NBR]]&lt;&gt;"",Tableau1[[#This Row],[NBR]],"")</f>
        <v/>
      </c>
      <c r="C11" s="95">
        <f>IF(Tableau1[[#This Row],[GJU]]&lt;&gt;"",Tableau1[[#This Row],[GJU]],"")</f>
        <v>1</v>
      </c>
      <c r="D11" s="22" t="str">
        <f>IF(Tableau1[[#This Row],[WMA]]&lt;&gt;"",Tableau1[[#This Row],[WMA]],"")</f>
        <v/>
      </c>
      <c r="E11" s="96" t="str">
        <f>IF(Tableau1[[#This Row],[ACD]]&lt;&gt;"",Tableau1[[#This Row],[ACD]],"")</f>
        <v/>
      </c>
      <c r="F11" s="96" t="str">
        <f>IF(Tableau1[[#This Row],[KAB]]&lt;&gt;"",Tableau1[[#This Row],[KAB]],"")</f>
        <v/>
      </c>
      <c r="G11" s="73"/>
      <c r="H11" s="73"/>
      <c r="I11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2" spans="1:49" x14ac:dyDescent="0.25">
      <c r="A12" s="271" t="s">
        <v>226</v>
      </c>
      <c r="B12" s="95" t="str">
        <f>IF(Tableau1[[#This Row],[NBR]]&lt;&gt;"",Tableau1[[#This Row],[NBR]],"")</f>
        <v/>
      </c>
      <c r="C12" s="95">
        <f>IF(Tableau1[[#This Row],[GJU]]&lt;&gt;"",Tableau1[[#This Row],[GJU]],"")</f>
        <v>1</v>
      </c>
      <c r="D12" s="22" t="str">
        <f>IF(Tableau1[[#This Row],[WMA]]&lt;&gt;"",Tableau1[[#This Row],[WMA]],"")</f>
        <v/>
      </c>
      <c r="E12" s="96" t="str">
        <f>IF(Tableau1[[#This Row],[ACD]]&lt;&gt;"",Tableau1[[#This Row],[ACD]],"")</f>
        <v/>
      </c>
      <c r="F12" s="96" t="str">
        <f>IF(Tableau1[[#This Row],[KAB]]&lt;&gt;"",Tableau1[[#This Row],[KAB]],"")</f>
        <v/>
      </c>
      <c r="G12" s="73"/>
      <c r="H12" s="22"/>
      <c r="I12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3" spans="1:49" x14ac:dyDescent="0.25">
      <c r="A13" s="96" t="s">
        <v>24</v>
      </c>
      <c r="B13" s="95">
        <f>IF(Tableau1[[#This Row],[NBR]]&lt;&gt;"",Tableau1[[#This Row],[NBR]],"")</f>
        <v>1</v>
      </c>
      <c r="C13" s="95" t="str">
        <f>IF(Tableau1[[#This Row],[GJU]]&lt;&gt;"",Tableau1[[#This Row],[GJU]],"")</f>
        <v/>
      </c>
      <c r="D13" s="22" t="str">
        <f>IF(Tableau1[[#This Row],[WMA]]&lt;&gt;"",Tableau1[[#This Row],[WMA]],"")</f>
        <v/>
      </c>
      <c r="E13" s="96" t="str">
        <f>IF(Tableau1[[#This Row],[ACD]]&lt;&gt;"",Tableau1[[#This Row],[ACD]],"")</f>
        <v/>
      </c>
      <c r="F13" s="96" t="str">
        <f>IF(Tableau1[[#This Row],[KAB]]&lt;&gt;"",Tableau1[[#This Row],[KAB]],"")</f>
        <v/>
      </c>
      <c r="G13" s="73"/>
      <c r="H13" s="73"/>
      <c r="I13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4" spans="1:49" x14ac:dyDescent="0.25">
      <c r="A14" s="271" t="s">
        <v>225</v>
      </c>
      <c r="B14" s="95">
        <f>IF(Tableau1[[#This Row],[NBR]]&lt;&gt;"",Tableau1[[#This Row],[NBR]],"")</f>
        <v>1</v>
      </c>
      <c r="C14" s="95" t="str">
        <f>IF(Tableau1[[#This Row],[GJU]]&lt;&gt;"",Tableau1[[#This Row],[GJU]],"")</f>
        <v/>
      </c>
      <c r="D14" s="22" t="str">
        <f>IF(Tableau1[[#This Row],[WMA]]&lt;&gt;"",Tableau1[[#This Row],[WMA]],"")</f>
        <v/>
      </c>
      <c r="E14" s="96" t="str">
        <f>IF(Tableau1[[#This Row],[ACD]]&lt;&gt;"",Tableau1[[#This Row],[ACD]],"")</f>
        <v/>
      </c>
      <c r="F14" s="96" t="str">
        <f>IF(Tableau1[[#This Row],[KAB]]&lt;&gt;"",Tableau1[[#This Row],[KAB]],"")</f>
        <v/>
      </c>
      <c r="G14" s="73"/>
      <c r="H14" s="22"/>
      <c r="I14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5" spans="1:49" x14ac:dyDescent="0.25">
      <c r="A15" s="96" t="s">
        <v>51</v>
      </c>
      <c r="B15" s="95" t="str">
        <f>IF(Tableau1[[#This Row],[NBR]]&lt;&gt;"",Tableau1[[#This Row],[NBR]],"")</f>
        <v/>
      </c>
      <c r="C15" s="95">
        <f>IF(Tableau1[[#This Row],[GJU]]&lt;&gt;"",Tableau1[[#This Row],[GJU]],"")</f>
        <v>1</v>
      </c>
      <c r="D15" s="22" t="str">
        <f>IF(Tableau1[[#This Row],[WMA]]&lt;&gt;"",Tableau1[[#This Row],[WMA]],"")</f>
        <v/>
      </c>
      <c r="E15" s="96" t="str">
        <f>IF(Tableau1[[#This Row],[ACD]]&lt;&gt;"",Tableau1[[#This Row],[ACD]],"")</f>
        <v/>
      </c>
      <c r="F15" s="96" t="str">
        <f>IF(Tableau1[[#This Row],[KAB]]&lt;&gt;"",Tableau1[[#This Row],[KAB]],"")</f>
        <v/>
      </c>
      <c r="G15" s="180"/>
      <c r="H15" s="22"/>
      <c r="I15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6" spans="1:49" x14ac:dyDescent="0.25">
      <c r="A16" s="96" t="s">
        <v>167</v>
      </c>
      <c r="B16" s="95" t="str">
        <f>IF(Tableau1[[#This Row],[NBR]]&lt;&gt;"",Tableau1[[#This Row],[NBR]],"")</f>
        <v/>
      </c>
      <c r="C16" s="95">
        <f>IF(Tableau1[[#This Row],[GJU]]&lt;&gt;"",Tableau1[[#This Row],[GJU]],"")</f>
        <v>1</v>
      </c>
      <c r="D16" s="22" t="str">
        <f>IF(Tableau1[[#This Row],[WMA]]&lt;&gt;"",Tableau1[[#This Row],[WMA]],"")</f>
        <v/>
      </c>
      <c r="E16" s="96" t="str">
        <f>IF(Tableau1[[#This Row],[ACD]]&lt;&gt;"",Tableau1[[#This Row],[ACD]],"")</f>
        <v/>
      </c>
      <c r="F16" s="96" t="str">
        <f>IF(Tableau1[[#This Row],[KAB]]&lt;&gt;"",Tableau1[[#This Row],[KAB]],"")</f>
        <v/>
      </c>
      <c r="G16" s="180"/>
      <c r="H16" s="22"/>
      <c r="I16" s="262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  <c r="J16" s="161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1"/>
      <c r="Y16" s="161"/>
      <c r="Z16" s="161"/>
      <c r="AA16" s="161"/>
      <c r="AB16" s="161"/>
      <c r="AC16" s="161"/>
      <c r="AD16" s="161"/>
      <c r="AE16" s="161"/>
      <c r="AF16" s="161"/>
      <c r="AG16" s="161"/>
      <c r="AH16" s="161"/>
      <c r="AI16" s="161"/>
      <c r="AJ16" s="161"/>
      <c r="AK16" s="161"/>
      <c r="AL16" s="161"/>
      <c r="AM16" s="161"/>
      <c r="AN16" s="161"/>
      <c r="AO16" s="161"/>
      <c r="AP16" s="161"/>
      <c r="AQ16" s="161"/>
      <c r="AR16" s="161"/>
      <c r="AS16" s="161"/>
      <c r="AT16" s="161"/>
      <c r="AU16" s="161"/>
      <c r="AV16" s="161"/>
      <c r="AW16" s="161"/>
    </row>
    <row r="17" spans="1:9" x14ac:dyDescent="0.25">
      <c r="A17" s="96" t="s">
        <v>58</v>
      </c>
      <c r="B17" s="95" t="str">
        <f>IF(Tableau1[[#This Row],[NBR]]&lt;&gt;"",Tableau1[[#This Row],[NBR]],"")</f>
        <v/>
      </c>
      <c r="C17" s="95">
        <f>IF(Tableau1[[#This Row],[GJU]]&lt;&gt;"",Tableau1[[#This Row],[GJU]],"")</f>
        <v>1</v>
      </c>
      <c r="D17" s="22" t="str">
        <f>IF(Tableau1[[#This Row],[WMA]]&lt;&gt;"",Tableau1[[#This Row],[WMA]],"")</f>
        <v/>
      </c>
      <c r="E17" s="96" t="str">
        <f>IF(Tableau1[[#This Row],[ACD]]&lt;&gt;"",Tableau1[[#This Row],[ACD]],"")</f>
        <v/>
      </c>
      <c r="F17" s="96" t="str">
        <f>IF(Tableau1[[#This Row],[KAB]]&lt;&gt;"",Tableau1[[#This Row],[KAB]],"")</f>
        <v/>
      </c>
      <c r="G17" s="180"/>
      <c r="H17" s="22"/>
      <c r="I17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8" spans="1:9" x14ac:dyDescent="0.25">
      <c r="A18" s="96" t="s">
        <v>4</v>
      </c>
      <c r="B18" s="95" t="str">
        <f>IF(Tableau1[[#This Row],[NBR]]&lt;&gt;"",Tableau1[[#This Row],[NBR]],"")</f>
        <v/>
      </c>
      <c r="C18" s="95">
        <f>IF(Tableau1[[#This Row],[GJU]]&lt;&gt;"",Tableau1[[#This Row],[GJU]],"")</f>
        <v>1</v>
      </c>
      <c r="D18" s="22" t="str">
        <f>IF(Tableau1[[#This Row],[WMA]]&lt;&gt;"",Tableau1[[#This Row],[WMA]],"")</f>
        <v/>
      </c>
      <c r="E18" s="96" t="str">
        <f>IF(Tableau1[[#This Row],[ACD]]&lt;&gt;"",Tableau1[[#This Row],[ACD]],"")</f>
        <v/>
      </c>
      <c r="F18" s="96" t="str">
        <f>IF(Tableau1[[#This Row],[KAB]]&lt;&gt;"",Tableau1[[#This Row],[KAB]],"")</f>
        <v/>
      </c>
      <c r="G18" s="180"/>
      <c r="H18" s="22"/>
      <c r="I18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9" spans="1:9" hidden="1" x14ac:dyDescent="0.25">
      <c r="A19" s="96" t="s">
        <v>89</v>
      </c>
      <c r="B19" s="95">
        <f>IF(Tableau1[[#This Row],[NBR]]&lt;&gt;"",Tableau1[[#This Row],[NBR]],"")</f>
        <v>1</v>
      </c>
      <c r="C19" s="95" t="str">
        <f>IF(Tableau1[[#This Row],[GJU]]&lt;&gt;"",Tableau1[[#This Row],[GJU]],"")</f>
        <v/>
      </c>
      <c r="D19" s="22" t="str">
        <f>IF(Tableau1[[#This Row],[WMA]]&lt;&gt;"",Tableau1[[#This Row],[WMA]],"")</f>
        <v/>
      </c>
      <c r="E19" s="96" t="str">
        <f>IF(Tableau1[[#This Row],[ACD]]&lt;&gt;"",Tableau1[[#This Row],[ACD]],"")</f>
        <v/>
      </c>
      <c r="F19" s="96" t="str">
        <f>IF(Tableau1[[#This Row],[KAB]]&lt;&gt;"",Tableau1[[#This Row],[KAB]],"")</f>
        <v/>
      </c>
      <c r="G19" s="180"/>
      <c r="H19" s="22"/>
      <c r="I19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20" spans="1:9" hidden="1" x14ac:dyDescent="0.25">
      <c r="A20" s="96" t="s">
        <v>33</v>
      </c>
      <c r="B20" s="95">
        <f>IF(Tableau1[[#This Row],[NBR]]&lt;&gt;"",Tableau1[[#This Row],[NBR]],"")</f>
        <v>1</v>
      </c>
      <c r="C20" s="95" t="str">
        <f>IF(Tableau1[[#This Row],[GJU]]&lt;&gt;"",Tableau1[[#This Row],[GJU]],"")</f>
        <v/>
      </c>
      <c r="D20" s="22" t="str">
        <f>IF(Tableau1[[#This Row],[WMA]]&lt;&gt;"",Tableau1[[#This Row],[WMA]],"")</f>
        <v/>
      </c>
      <c r="E20" s="96" t="str">
        <f>IF(Tableau1[[#This Row],[ACD]]&lt;&gt;"",Tableau1[[#This Row],[ACD]],"")</f>
        <v/>
      </c>
      <c r="F20" s="96" t="str">
        <f>IF(Tableau1[[#This Row],[KAB]]&lt;&gt;"",Tableau1[[#This Row],[KAB]],"")</f>
        <v/>
      </c>
      <c r="G20" s="180"/>
      <c r="H20" s="22"/>
      <c r="I20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21" spans="1:9" x14ac:dyDescent="0.25">
      <c r="A21" s="96" t="s">
        <v>62</v>
      </c>
      <c r="B21" s="95">
        <f>IF(Tableau1[[#This Row],[NBR]]&lt;&gt;"",Tableau1[[#This Row],[NBR]],"")</f>
        <v>1</v>
      </c>
      <c r="C21" s="95" t="str">
        <f>IF(Tableau1[[#This Row],[GJU]]&lt;&gt;"",Tableau1[[#This Row],[GJU]],"")</f>
        <v/>
      </c>
      <c r="D21" s="22" t="str">
        <f>IF(Tableau1[[#This Row],[WMA]]&lt;&gt;"",Tableau1[[#This Row],[WMA]],"")</f>
        <v/>
      </c>
      <c r="E21" s="96" t="str">
        <f>IF(Tableau1[[#This Row],[ACD]]&lt;&gt;"",Tableau1[[#This Row],[ACD]],"")</f>
        <v/>
      </c>
      <c r="F21" s="96" t="str">
        <f>IF(Tableau1[[#This Row],[KAB]]&lt;&gt;"",Tableau1[[#This Row],[KAB]],"")</f>
        <v/>
      </c>
      <c r="G21" s="180"/>
      <c r="H21" s="22"/>
      <c r="I21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22" spans="1:9" x14ac:dyDescent="0.25">
      <c r="A22" s="96" t="s">
        <v>81</v>
      </c>
      <c r="B22" s="95">
        <f>IF(Tableau1[[#This Row],[NBR]]&lt;&gt;"",Tableau1[[#This Row],[NBR]],"")</f>
        <v>1</v>
      </c>
      <c r="C22" s="95" t="str">
        <f>IF(Tableau1[[#This Row],[GJU]]&lt;&gt;"",Tableau1[[#This Row],[GJU]],"")</f>
        <v/>
      </c>
      <c r="D22" s="22" t="str">
        <f>IF(Tableau1[[#This Row],[WMA]]&lt;&gt;"",Tableau1[[#This Row],[WMA]],"")</f>
        <v/>
      </c>
      <c r="E22" s="96" t="str">
        <f>IF(Tableau1[[#This Row],[ACD]]&lt;&gt;"",Tableau1[[#This Row],[ACD]],"")</f>
        <v/>
      </c>
      <c r="F22" s="96" t="str">
        <f>IF(Tableau1[[#This Row],[KAB]]&lt;&gt;"",Tableau1[[#This Row],[KAB]],"")</f>
        <v/>
      </c>
      <c r="G22" s="180"/>
      <c r="H22" s="22"/>
      <c r="I22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23" spans="1:9" x14ac:dyDescent="0.25">
      <c r="A23" s="96" t="s">
        <v>56</v>
      </c>
      <c r="B23" s="95" t="str">
        <f>IF(Tableau1[[#This Row],[NBR]]&lt;&gt;"",Tableau1[[#This Row],[NBR]],"")</f>
        <v/>
      </c>
      <c r="C23" s="95" t="str">
        <f>IF(Tableau1[[#This Row],[GJU]]&lt;&gt;"",Tableau1[[#This Row],[GJU]],"")</f>
        <v/>
      </c>
      <c r="D23" s="22">
        <f>IF(Tableau1[[#This Row],[WMA]]&lt;&gt;"",Tableau1[[#This Row],[WMA]],"")</f>
        <v>1</v>
      </c>
      <c r="E23" s="96" t="str">
        <f>IF(Tableau1[[#This Row],[ACD]]&lt;&gt;"",Tableau1[[#This Row],[ACD]],"")</f>
        <v/>
      </c>
      <c r="F23" s="96" t="str">
        <f>IF(Tableau1[[#This Row],[KAB]]&lt;&gt;"",Tableau1[[#This Row],[KAB]],"")</f>
        <v/>
      </c>
      <c r="G23" s="181"/>
      <c r="H23" s="22"/>
      <c r="I23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24" spans="1:9" x14ac:dyDescent="0.25">
      <c r="A24" s="96" t="s">
        <v>71</v>
      </c>
      <c r="B24" s="95" t="str">
        <f>IF(Tableau1[[#This Row],[NBR]]&lt;&gt;"",Tableau1[[#This Row],[NBR]],"")</f>
        <v/>
      </c>
      <c r="C24" s="95" t="str">
        <f>IF(Tableau1[[#This Row],[GJU]]&lt;&gt;"",Tableau1[[#This Row],[GJU]],"")</f>
        <v/>
      </c>
      <c r="D24" s="22">
        <f>IF(Tableau1[[#This Row],[WMA]]&lt;&gt;"",Tableau1[[#This Row],[WMA]],"")</f>
        <v>1</v>
      </c>
      <c r="E24" s="96" t="str">
        <f>IF(Tableau1[[#This Row],[ACD]]&lt;&gt;"",Tableau1[[#This Row],[ACD]],"")</f>
        <v/>
      </c>
      <c r="F24" s="96" t="str">
        <f>IF(Tableau1[[#This Row],[KAB]]&lt;&gt;"",Tableau1[[#This Row],[KAB]],"")</f>
        <v/>
      </c>
      <c r="G24" s="181"/>
      <c r="H24" s="22"/>
      <c r="I24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25" spans="1:9" x14ac:dyDescent="0.25">
      <c r="A25" s="96" t="s">
        <v>154</v>
      </c>
      <c r="B25" s="95" t="str">
        <f>IF(Tableau1[[#This Row],[NBR]]&lt;&gt;"",Tableau1[[#This Row],[NBR]],"")</f>
        <v/>
      </c>
      <c r="C25" s="95">
        <f>IF(Tableau1[[#This Row],[GJU]]&lt;&gt;"",Tableau1[[#This Row],[GJU]],"")</f>
        <v>1</v>
      </c>
      <c r="D25" s="22" t="str">
        <f>IF(Tableau1[[#This Row],[WMA]]&lt;&gt;"",Tableau1[[#This Row],[WMA]],"")</f>
        <v/>
      </c>
      <c r="E25" s="96" t="str">
        <f>IF(Tableau1[[#This Row],[ACD]]&lt;&gt;"",Tableau1[[#This Row],[ACD]],"")</f>
        <v/>
      </c>
      <c r="F25" s="96" t="str">
        <f>IF(Tableau1[[#This Row],[KAB]]&lt;&gt;"",Tableau1[[#This Row],[KAB]],"")</f>
        <v/>
      </c>
      <c r="G25" s="181"/>
      <c r="H25" s="22"/>
      <c r="I25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26" spans="1:9" hidden="1" x14ac:dyDescent="0.25">
      <c r="A26" s="96" t="s">
        <v>84</v>
      </c>
      <c r="B26" s="95">
        <f>IF(Tableau1[[#This Row],[NBR]]&lt;&gt;"",Tableau1[[#This Row],[NBR]],"")</f>
        <v>1</v>
      </c>
      <c r="C26" s="95" t="str">
        <f>IF(Tableau1[[#This Row],[GJU]]&lt;&gt;"",Tableau1[[#This Row],[GJU]],"")</f>
        <v/>
      </c>
      <c r="D26" s="22" t="str">
        <f>IF(Tableau1[[#This Row],[WMA]]&lt;&gt;"",Tableau1[[#This Row],[WMA]],"")</f>
        <v/>
      </c>
      <c r="E26" s="96" t="str">
        <f>IF(Tableau1[[#This Row],[ACD]]&lt;&gt;"",Tableau1[[#This Row],[ACD]],"")</f>
        <v/>
      </c>
      <c r="F26" s="96" t="str">
        <f>IF(Tableau1[[#This Row],[KAB]]&lt;&gt;"",Tableau1[[#This Row],[KAB]],"")</f>
        <v/>
      </c>
      <c r="G26" s="180"/>
      <c r="H26" s="22"/>
      <c r="I26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27" spans="1:9" x14ac:dyDescent="0.25">
      <c r="A27" s="96" t="s">
        <v>87</v>
      </c>
      <c r="B27" s="95">
        <f>IF(Tableau1[[#This Row],[NBR]]&lt;&gt;"",Tableau1[[#This Row],[NBR]],"")</f>
        <v>1</v>
      </c>
      <c r="C27" s="95" t="str">
        <f>IF(Tableau1[[#This Row],[GJU]]&lt;&gt;"",Tableau1[[#This Row],[GJU]],"")</f>
        <v/>
      </c>
      <c r="D27" s="22" t="str">
        <f>IF(Tableau1[[#This Row],[WMA]]&lt;&gt;"",Tableau1[[#This Row],[WMA]],"")</f>
        <v/>
      </c>
      <c r="E27" s="96" t="str">
        <f>IF(Tableau1[[#This Row],[ACD]]&lt;&gt;"",Tableau1[[#This Row],[ACD]],"")</f>
        <v/>
      </c>
      <c r="F27" s="96" t="str">
        <f>IF(Tableau1[[#This Row],[KAB]]&lt;&gt;"",Tableau1[[#This Row],[KAB]],"")</f>
        <v/>
      </c>
      <c r="G27" s="180"/>
      <c r="H27" s="22"/>
      <c r="I27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28" spans="1:9" x14ac:dyDescent="0.25">
      <c r="A28" s="96" t="s">
        <v>136</v>
      </c>
      <c r="B28" s="95">
        <f>IF(Tableau1[[#This Row],[NBR]]&lt;&gt;"",Tableau1[[#This Row],[NBR]],"")</f>
        <v>1</v>
      </c>
      <c r="C28" s="95" t="str">
        <f>IF(Tableau1[[#This Row],[GJU]]&lt;&gt;"",Tableau1[[#This Row],[GJU]],"")</f>
        <v/>
      </c>
      <c r="D28" s="22" t="str">
        <f>IF(Tableau1[[#This Row],[WMA]]&lt;&gt;"",Tableau1[[#This Row],[WMA]],"")</f>
        <v/>
      </c>
      <c r="E28" s="96" t="str">
        <f>IF(Tableau1[[#This Row],[ACD]]&lt;&gt;"",Tableau1[[#This Row],[ACD]],"")</f>
        <v/>
      </c>
      <c r="F28" s="96" t="str">
        <f>IF(Tableau1[[#This Row],[KAB]]&lt;&gt;"",Tableau1[[#This Row],[KAB]],"")</f>
        <v/>
      </c>
      <c r="G28" s="180"/>
      <c r="H28" s="22"/>
      <c r="I28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29" spans="1:9" x14ac:dyDescent="0.25">
      <c r="A29" s="96" t="s">
        <v>36</v>
      </c>
      <c r="B29" s="95" t="str">
        <f>IF(Tableau1[[#This Row],[NBR]]&lt;&gt;"",Tableau1[[#This Row],[NBR]],"")</f>
        <v/>
      </c>
      <c r="C29" s="95" t="str">
        <f>IF(Tableau1[[#This Row],[GJU]]&lt;&gt;"",Tableau1[[#This Row],[GJU]],"")</f>
        <v/>
      </c>
      <c r="D29" s="22">
        <f>IF(Tableau1[[#This Row],[WMA]]&lt;&gt;"",Tableau1[[#This Row],[WMA]],"")</f>
        <v>1</v>
      </c>
      <c r="E29" s="96" t="str">
        <f>IF(Tableau1[[#This Row],[ACD]]&lt;&gt;"",Tableau1[[#This Row],[ACD]],"")</f>
        <v/>
      </c>
      <c r="F29" s="96" t="str">
        <f>IF(Tableau1[[#This Row],[KAB]]&lt;&gt;"",Tableau1[[#This Row],[KAB]],"")</f>
        <v/>
      </c>
      <c r="G29" s="181"/>
      <c r="H29" s="22"/>
      <c r="I29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30" spans="1:9" x14ac:dyDescent="0.25">
      <c r="A30" s="96" t="s">
        <v>82</v>
      </c>
      <c r="B30" s="95" t="str">
        <f>IF(Tableau1[[#This Row],[NBR]]&lt;&gt;"",Tableau1[[#This Row],[NBR]],"")</f>
        <v/>
      </c>
      <c r="C30" s="95">
        <f>IF(Tableau1[[#This Row],[GJU]]&lt;&gt;"",Tableau1[[#This Row],[GJU]],"")</f>
        <v>1</v>
      </c>
      <c r="D30" s="22" t="str">
        <f>IF(Tableau1[[#This Row],[WMA]]&lt;&gt;"",Tableau1[[#This Row],[WMA]],"")</f>
        <v/>
      </c>
      <c r="E30" s="96" t="str">
        <f>IF(Tableau1[[#This Row],[ACD]]&lt;&gt;"",Tableau1[[#This Row],[ACD]],"")</f>
        <v/>
      </c>
      <c r="F30" s="96" t="str">
        <f>IF(Tableau1[[#This Row],[KAB]]&lt;&gt;"",Tableau1[[#This Row],[KAB]],"")</f>
        <v/>
      </c>
      <c r="G30" s="180"/>
      <c r="H30" s="22"/>
      <c r="I30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31" spans="1:9" x14ac:dyDescent="0.25">
      <c r="A31" s="96" t="s">
        <v>103</v>
      </c>
      <c r="B31" s="95" t="str">
        <f>IF(Tableau1[[#This Row],[NBR]]&lt;&gt;"",Tableau1[[#This Row],[NBR]],"")</f>
        <v/>
      </c>
      <c r="C31" s="95">
        <f>IF(Tableau1[[#This Row],[GJU]]&lt;&gt;"",Tableau1[[#This Row],[GJU]],"")</f>
        <v>1</v>
      </c>
      <c r="D31" s="22" t="str">
        <f>IF(Tableau1[[#This Row],[WMA]]&lt;&gt;"",Tableau1[[#This Row],[WMA]],"")</f>
        <v/>
      </c>
      <c r="E31" s="96" t="str">
        <f>IF(Tableau1[[#This Row],[ACD]]&lt;&gt;"",Tableau1[[#This Row],[ACD]],"")</f>
        <v/>
      </c>
      <c r="F31" s="96" t="str">
        <f>IF(Tableau1[[#This Row],[KAB]]&lt;&gt;"",Tableau1[[#This Row],[KAB]],"")</f>
        <v/>
      </c>
      <c r="G31" s="181"/>
      <c r="H31" s="22"/>
      <c r="I31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32" spans="1:9" x14ac:dyDescent="0.25">
      <c r="A32" s="96" t="s">
        <v>61</v>
      </c>
      <c r="B32" s="95" t="str">
        <f>IF(Tableau1[[#This Row],[NBR]]&lt;&gt;"",Tableau1[[#This Row],[NBR]],"")</f>
        <v/>
      </c>
      <c r="C32" s="95" t="str">
        <f>IF(Tableau1[[#This Row],[GJU]]&lt;&gt;"",Tableau1[[#This Row],[GJU]],"")</f>
        <v/>
      </c>
      <c r="D32" s="22">
        <f>IF(Tableau1[[#This Row],[WMA]]&lt;&gt;"",Tableau1[[#This Row],[WMA]],"")</f>
        <v>1</v>
      </c>
      <c r="E32" s="96" t="str">
        <f>IF(Tableau1[[#This Row],[ACD]]&lt;&gt;"",Tableau1[[#This Row],[ACD]],"")</f>
        <v/>
      </c>
      <c r="F32" s="96" t="str">
        <f>IF(Tableau1[[#This Row],[KAB]]&lt;&gt;"",Tableau1[[#This Row],[KAB]],"")</f>
        <v/>
      </c>
      <c r="G32" s="181"/>
      <c r="H32" s="22"/>
      <c r="I32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33" spans="1:9" x14ac:dyDescent="0.25">
      <c r="A33" s="96" t="s">
        <v>46</v>
      </c>
      <c r="B33" s="95" t="str">
        <f>IF(Tableau1[[#This Row],[NBR]]&lt;&gt;"",Tableau1[[#This Row],[NBR]],"")</f>
        <v/>
      </c>
      <c r="C33" s="95">
        <f>IF(Tableau1[[#This Row],[GJU]]&lt;&gt;"",Tableau1[[#This Row],[GJU]],"")</f>
        <v>1</v>
      </c>
      <c r="D33" s="22" t="str">
        <f>IF(Tableau1[[#This Row],[WMA]]&lt;&gt;"",Tableau1[[#This Row],[WMA]],"")</f>
        <v/>
      </c>
      <c r="E33" s="96" t="str">
        <f>IF(Tableau1[[#This Row],[ACD]]&lt;&gt;"",Tableau1[[#This Row],[ACD]],"")</f>
        <v/>
      </c>
      <c r="F33" s="96" t="str">
        <f>IF(Tableau1[[#This Row],[KAB]]&lt;&gt;"",Tableau1[[#This Row],[KAB]],"")</f>
        <v/>
      </c>
      <c r="G33" s="180"/>
      <c r="H33" s="22"/>
      <c r="I33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34" spans="1:9" x14ac:dyDescent="0.25">
      <c r="A34" s="96" t="s">
        <v>3</v>
      </c>
      <c r="B34" s="95" t="str">
        <f>IF(Tableau1[[#This Row],[NBR]]&lt;&gt;"",Tableau1[[#This Row],[NBR]],"")</f>
        <v/>
      </c>
      <c r="C34" s="95" t="str">
        <f>IF(Tableau1[[#This Row],[GJU]]&lt;&gt;"",Tableau1[[#This Row],[GJU]],"")</f>
        <v/>
      </c>
      <c r="D34" s="22" t="str">
        <f>IF(Tableau1[[#This Row],[WMA]]&lt;&gt;"",Tableau1[[#This Row],[WMA]],"")</f>
        <v/>
      </c>
      <c r="E34" s="96" t="str">
        <f>IF(Tableau1[[#This Row],[ACD]]&lt;&gt;"",Tableau1[[#This Row],[ACD]],"")</f>
        <v/>
      </c>
      <c r="F34" s="96">
        <f>IF(Tableau1[[#This Row],[KAB]]&lt;&gt;"",Tableau1[[#This Row],[KAB]],"")</f>
        <v>1</v>
      </c>
      <c r="G34" s="182"/>
      <c r="H34" s="178"/>
      <c r="I34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35" spans="1:9" x14ac:dyDescent="0.25">
      <c r="A35" s="96" t="s">
        <v>3</v>
      </c>
      <c r="B35" s="95" t="str">
        <f>IF(Tableau1[[#This Row],[NBR]]&lt;&gt;"",Tableau1[[#This Row],[NBR]],"")</f>
        <v/>
      </c>
      <c r="C35" s="95" t="str">
        <f>IF(Tableau1[[#This Row],[GJU]]&lt;&gt;"",Tableau1[[#This Row],[GJU]],"")</f>
        <v/>
      </c>
      <c r="D35" s="22">
        <f>IF(Tableau1[[#This Row],[WMA]]&lt;&gt;"",Tableau1[[#This Row],[WMA]],"")</f>
        <v>1</v>
      </c>
      <c r="E35" s="96" t="str">
        <f>IF(Tableau1[[#This Row],[ACD]]&lt;&gt;"",Tableau1[[#This Row],[ACD]],"")</f>
        <v/>
      </c>
      <c r="F35" s="96" t="str">
        <f>IF(Tableau1[[#This Row],[KAB]]&lt;&gt;"",Tableau1[[#This Row],[KAB]],"")</f>
        <v/>
      </c>
      <c r="G35" s="183"/>
      <c r="H35" s="184"/>
      <c r="I35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36" spans="1:9" x14ac:dyDescent="0.25">
      <c r="A36" s="96" t="s">
        <v>3</v>
      </c>
      <c r="B36" s="95" t="str">
        <f>IF(Tableau1[[#This Row],[NBR]]&lt;&gt;"",Tableau1[[#This Row],[NBR]],"")</f>
        <v/>
      </c>
      <c r="C36" s="95" t="str">
        <f>IF(Tableau1[[#This Row],[GJU]]&lt;&gt;"",Tableau1[[#This Row],[GJU]],"")</f>
        <v/>
      </c>
      <c r="D36" s="22">
        <f>IF(Tableau1[[#This Row],[WMA]]&lt;&gt;"",Tableau1[[#This Row],[WMA]],"")</f>
        <v>1</v>
      </c>
      <c r="E36" s="96" t="str">
        <f>IF(Tableau1[[#This Row],[ACD]]&lt;&gt;"",Tableau1[[#This Row],[ACD]],"")</f>
        <v/>
      </c>
      <c r="F36" s="96" t="str">
        <f>IF(Tableau1[[#This Row],[KAB]]&lt;&gt;"",Tableau1[[#This Row],[KAB]],"")</f>
        <v/>
      </c>
      <c r="G36" s="183"/>
      <c r="H36" s="184"/>
      <c r="I36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37" spans="1:9" x14ac:dyDescent="0.25">
      <c r="A37" s="96" t="s">
        <v>101</v>
      </c>
      <c r="B37" s="95" t="str">
        <f>IF(Tableau1[[#This Row],[NBR]]&lt;&gt;"",Tableau1[[#This Row],[NBR]],"")</f>
        <v/>
      </c>
      <c r="C37" s="95">
        <f>IF(Tableau1[[#This Row],[GJU]]&lt;&gt;"",Tableau1[[#This Row],[GJU]],"")</f>
        <v>1</v>
      </c>
      <c r="D37" s="22" t="str">
        <f>IF(Tableau1[[#This Row],[WMA]]&lt;&gt;"",Tableau1[[#This Row],[WMA]],"")</f>
        <v/>
      </c>
      <c r="E37" s="96" t="str">
        <f>IF(Tableau1[[#This Row],[ACD]]&lt;&gt;"",Tableau1[[#This Row],[ACD]],"")</f>
        <v/>
      </c>
      <c r="F37" s="96" t="str">
        <f>IF(Tableau1[[#This Row],[KAB]]&lt;&gt;"",Tableau1[[#This Row],[KAB]],"")</f>
        <v/>
      </c>
      <c r="G37" s="181"/>
      <c r="H37" s="22"/>
      <c r="I37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38" spans="1:9" x14ac:dyDescent="0.25">
      <c r="A38" s="96" t="s">
        <v>55</v>
      </c>
      <c r="B38" s="95" t="str">
        <f>IF(Tableau1[[#This Row],[NBR]]&lt;&gt;"",Tableau1[[#This Row],[NBR]],"")</f>
        <v/>
      </c>
      <c r="C38" s="95">
        <f>IF(Tableau1[[#This Row],[GJU]]&lt;&gt;"",Tableau1[[#This Row],[GJU]],"")</f>
        <v>1</v>
      </c>
      <c r="D38" s="22" t="str">
        <f>IF(Tableau1[[#This Row],[WMA]]&lt;&gt;"",Tableau1[[#This Row],[WMA]],"")</f>
        <v/>
      </c>
      <c r="E38" s="96" t="str">
        <f>IF(Tableau1[[#This Row],[ACD]]&lt;&gt;"",Tableau1[[#This Row],[ACD]],"")</f>
        <v/>
      </c>
      <c r="F38" s="96" t="str">
        <f>IF(Tableau1[[#This Row],[KAB]]&lt;&gt;"",Tableau1[[#This Row],[KAB]],"")</f>
        <v/>
      </c>
      <c r="G38" s="73"/>
      <c r="H38" s="73"/>
      <c r="I38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39" spans="1:9" x14ac:dyDescent="0.25">
      <c r="A39" s="189" t="s">
        <v>287</v>
      </c>
      <c r="B39" s="95" t="str">
        <f>IF(Tableau1[[#This Row],[NBR]]&lt;&gt;"",Tableau1[[#This Row],[NBR]],"")</f>
        <v/>
      </c>
      <c r="C39" s="95" t="str">
        <f>IF(Tableau1[[#This Row],[GJU]]&lt;&gt;"",Tableau1[[#This Row],[GJU]],"")</f>
        <v/>
      </c>
      <c r="D39" s="22" t="str">
        <f>IF(Tableau1[[#This Row],[WMA]]&lt;&gt;"",Tableau1[[#This Row],[WMA]],"")</f>
        <v/>
      </c>
      <c r="E39" s="96" t="str">
        <f>IF(Tableau1[[#This Row],[ACD]]&lt;&gt;"",Tableau1[[#This Row],[ACD]],"")</f>
        <v/>
      </c>
      <c r="F39" s="96" t="str">
        <f>IF(Tableau1[[#This Row],[KAB]]&lt;&gt;"",Tableau1[[#This Row],[KAB]],"")</f>
        <v/>
      </c>
      <c r="G39" s="73"/>
      <c r="H39" s="22"/>
      <c r="I39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40" spans="1:9" ht="24" x14ac:dyDescent="0.25">
      <c r="A40" s="96" t="s">
        <v>76</v>
      </c>
      <c r="B40" s="95" t="str">
        <f>IF(Tableau1[[#This Row],[NBR]]&lt;&gt;"",Tableau1[[#This Row],[NBR]],"")</f>
        <v/>
      </c>
      <c r="C40" s="95">
        <f>IF(Tableau1[[#This Row],[GJU]]&lt;&gt;"",Tableau1[[#This Row],[GJU]],"")</f>
        <v>1</v>
      </c>
      <c r="D40" s="22" t="str">
        <f>IF(Tableau1[[#This Row],[WMA]]&lt;&gt;"",Tableau1[[#This Row],[WMA]],"")</f>
        <v/>
      </c>
      <c r="E40" s="96" t="str">
        <f>IF(Tableau1[[#This Row],[ACD]]&lt;&gt;"",Tableau1[[#This Row],[ACD]],"")</f>
        <v/>
      </c>
      <c r="F40" s="96" t="str">
        <f>IF(Tableau1[[#This Row],[KAB]]&lt;&gt;"",Tableau1[[#This Row],[KAB]],"")</f>
        <v/>
      </c>
      <c r="G40" s="181"/>
      <c r="H40" s="22"/>
      <c r="I40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41" spans="1:9" hidden="1" x14ac:dyDescent="0.25">
      <c r="A41" s="96" t="s">
        <v>83</v>
      </c>
      <c r="B41" s="95">
        <f>IF(Tableau1[[#This Row],[NBR]]&lt;&gt;"",Tableau1[[#This Row],[NBR]],"")</f>
        <v>1</v>
      </c>
      <c r="C41" s="95" t="str">
        <f>IF(Tableau1[[#This Row],[GJU]]&lt;&gt;"",Tableau1[[#This Row],[GJU]],"")</f>
        <v/>
      </c>
      <c r="D41" s="22" t="str">
        <f>IF(Tableau1[[#This Row],[WMA]]&lt;&gt;"",Tableau1[[#This Row],[WMA]],"")</f>
        <v/>
      </c>
      <c r="E41" s="96" t="str">
        <f>IF(Tableau1[[#This Row],[ACD]]&lt;&gt;"",Tableau1[[#This Row],[ACD]],"")</f>
        <v/>
      </c>
      <c r="F41" s="96" t="str">
        <f>IF(Tableau1[[#This Row],[KAB]]&lt;&gt;"",Tableau1[[#This Row],[KAB]],"")</f>
        <v/>
      </c>
      <c r="G41" s="73"/>
      <c r="H41" s="73"/>
      <c r="I41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42" spans="1:9" x14ac:dyDescent="0.25">
      <c r="A42" s="459" t="s">
        <v>295</v>
      </c>
      <c r="B42" s="448" t="str">
        <f>IF(Tableau1[[#This Row],[NBR]]&lt;&gt;"",Tableau1[[#This Row],[NBR]],"")</f>
        <v/>
      </c>
      <c r="C42" s="448">
        <f>IF(Tableau1[[#This Row],[GJU]]&lt;&gt;"",Tableau1[[#This Row],[GJU]],"")</f>
        <v>1</v>
      </c>
      <c r="D42" s="449" t="str">
        <f>IF(Tableau1[[#This Row],[WMA]]&lt;&gt;"",Tableau1[[#This Row],[WMA]],"")</f>
        <v/>
      </c>
      <c r="E42" s="450" t="str">
        <f>IF(Tableau1[[#This Row],[ACD]]&lt;&gt;"",Tableau1[[#This Row],[ACD]],"")</f>
        <v/>
      </c>
      <c r="F42" s="450" t="str">
        <f>IF(Tableau1[[#This Row],[KAB]]&lt;&gt;"",Tableau1[[#This Row],[KAB]],"")</f>
        <v/>
      </c>
      <c r="G42" s="73"/>
      <c r="H42" s="449"/>
      <c r="I42" s="48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43" spans="1:9" x14ac:dyDescent="0.25">
      <c r="A43" s="271" t="s">
        <v>212</v>
      </c>
      <c r="B43" s="95" t="str">
        <f>IF(Tableau1[[#This Row],[NBR]]&lt;&gt;"",Tableau1[[#This Row],[NBR]],"")</f>
        <v/>
      </c>
      <c r="C43" s="95">
        <f>IF(Tableau1[[#This Row],[GJU]]&lt;&gt;"",Tableau1[[#This Row],[GJU]],"")</f>
        <v>1</v>
      </c>
      <c r="D43" s="22" t="str">
        <f>IF(Tableau1[[#This Row],[WMA]]&lt;&gt;"",Tableau1[[#This Row],[WMA]],"")</f>
        <v/>
      </c>
      <c r="E43" s="96" t="str">
        <f>IF(Tableau1[[#This Row],[ACD]]&lt;&gt;"",Tableau1[[#This Row],[ACD]],"")</f>
        <v/>
      </c>
      <c r="F43" s="96" t="str">
        <f>IF(Tableau1[[#This Row],[KAB]]&lt;&gt;"",Tableau1[[#This Row],[KAB]],"")</f>
        <v/>
      </c>
      <c r="G43" s="73"/>
      <c r="H43" s="22"/>
      <c r="I43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44" spans="1:9" x14ac:dyDescent="0.25">
      <c r="A44" s="96" t="s">
        <v>93</v>
      </c>
      <c r="B44" s="95">
        <f>IF(Tableau1[[#This Row],[NBR]]&lt;&gt;"",Tableau1[[#This Row],[NBR]],"")</f>
        <v>1</v>
      </c>
      <c r="C44" s="95" t="str">
        <f>IF(Tableau1[[#This Row],[GJU]]&lt;&gt;"",Tableau1[[#This Row],[GJU]],"")</f>
        <v/>
      </c>
      <c r="D44" s="22" t="str">
        <f>IF(Tableau1[[#This Row],[WMA]]&lt;&gt;"",Tableau1[[#This Row],[WMA]],"")</f>
        <v/>
      </c>
      <c r="E44" s="96" t="str">
        <f>IF(Tableau1[[#This Row],[ACD]]&lt;&gt;"",Tableau1[[#This Row],[ACD]],"")</f>
        <v/>
      </c>
      <c r="F44" s="96" t="str">
        <f>IF(Tableau1[[#This Row],[KAB]]&lt;&gt;"",Tableau1[[#This Row],[KAB]],"")</f>
        <v/>
      </c>
      <c r="G44" s="73"/>
      <c r="H44" s="73"/>
      <c r="I44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45" spans="1:9" x14ac:dyDescent="0.25">
      <c r="A45" s="96" t="s">
        <v>138</v>
      </c>
      <c r="B45" s="95" t="str">
        <f>IF(Tableau1[[#This Row],[NBR]]&lt;&gt;"",Tableau1[[#This Row],[NBR]],"")</f>
        <v/>
      </c>
      <c r="C45" s="95" t="str">
        <f>IF(Tableau1[[#This Row],[GJU]]&lt;&gt;"",Tableau1[[#This Row],[GJU]],"")</f>
        <v/>
      </c>
      <c r="D45" s="22">
        <f>IF(Tableau1[[#This Row],[WMA]]&lt;&gt;"",Tableau1[[#This Row],[WMA]],"")</f>
        <v>1</v>
      </c>
      <c r="E45" s="96" t="str">
        <f>IF(Tableau1[[#This Row],[ACD]]&lt;&gt;"",Tableau1[[#This Row],[ACD]],"")</f>
        <v/>
      </c>
      <c r="F45" s="96" t="str">
        <f>IF(Tableau1[[#This Row],[KAB]]&lt;&gt;"",Tableau1[[#This Row],[KAB]],"")</f>
        <v/>
      </c>
      <c r="G45" s="181"/>
      <c r="H45" s="22"/>
      <c r="I45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46" spans="1:9" x14ac:dyDescent="0.25">
      <c r="A46" s="96" t="s">
        <v>34</v>
      </c>
      <c r="B46" s="95" t="str">
        <f>IF(Tableau1[[#This Row],[NBR]]&lt;&gt;"",Tableau1[[#This Row],[NBR]],"")</f>
        <v/>
      </c>
      <c r="C46" s="95" t="str">
        <f>IF(Tableau1[[#This Row],[GJU]]&lt;&gt;"",Tableau1[[#This Row],[GJU]],"")</f>
        <v/>
      </c>
      <c r="D46" s="22" t="str">
        <f>IF(Tableau1[[#This Row],[WMA]]&lt;&gt;"",Tableau1[[#This Row],[WMA]],"")</f>
        <v/>
      </c>
      <c r="E46" s="96" t="str">
        <f>IF(Tableau1[[#This Row],[ACD]]&lt;&gt;"",Tableau1[[#This Row],[ACD]],"")</f>
        <v/>
      </c>
      <c r="F46" s="96">
        <f>IF(Tableau1[[#This Row],[KAB]]&lt;&gt;"",Tableau1[[#This Row],[KAB]],"")</f>
        <v>1</v>
      </c>
      <c r="G46" s="181"/>
      <c r="H46" s="22"/>
      <c r="I46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47" spans="1:9" hidden="1" x14ac:dyDescent="0.25">
      <c r="A47" s="96" t="s">
        <v>44</v>
      </c>
      <c r="B47" s="95" t="str">
        <f>IF(Tableau1[[#This Row],[NBR]]&lt;&gt;"",Tableau1[[#This Row],[NBR]],"")</f>
        <v/>
      </c>
      <c r="C47" s="95" t="str">
        <f>IF(Tableau1[[#This Row],[GJU]]&lt;&gt;"",Tableau1[[#This Row],[GJU]],"")</f>
        <v/>
      </c>
      <c r="D47" s="22">
        <f>IF(Tableau1[[#This Row],[WMA]]&lt;&gt;"",Tableau1[[#This Row],[WMA]],"")</f>
        <v>1</v>
      </c>
      <c r="E47" s="96" t="str">
        <f>IF(Tableau1[[#This Row],[ACD]]&lt;&gt;"",Tableau1[[#This Row],[ACD]],"")</f>
        <v/>
      </c>
      <c r="F47" s="96" t="str">
        <f>IF(Tableau1[[#This Row],[KAB]]&lt;&gt;"",Tableau1[[#This Row],[KAB]],"")</f>
        <v/>
      </c>
      <c r="G47" s="181"/>
      <c r="H47" s="22"/>
      <c r="I47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48" spans="1:9" x14ac:dyDescent="0.25">
      <c r="A48" s="96" t="s">
        <v>100</v>
      </c>
      <c r="B48" s="95" t="str">
        <f>IF(Tableau1[[#This Row],[NBR]]&lt;&gt;"",Tableau1[[#This Row],[NBR]],"")</f>
        <v/>
      </c>
      <c r="C48" s="95">
        <f>IF(Tableau1[[#This Row],[GJU]]&lt;&gt;"",Tableau1[[#This Row],[GJU]],"")</f>
        <v>1</v>
      </c>
      <c r="D48" s="22" t="str">
        <f>IF(Tableau1[[#This Row],[WMA]]&lt;&gt;"",Tableau1[[#This Row],[WMA]],"")</f>
        <v/>
      </c>
      <c r="E48" s="96" t="str">
        <f>IF(Tableau1[[#This Row],[ACD]]&lt;&gt;"",Tableau1[[#This Row],[ACD]],"")</f>
        <v/>
      </c>
      <c r="F48" s="96" t="str">
        <f>IF(Tableau1[[#This Row],[KAB]]&lt;&gt;"",Tableau1[[#This Row],[KAB]],"")</f>
        <v/>
      </c>
      <c r="G48" s="181"/>
      <c r="H48" s="22"/>
      <c r="I48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49" spans="1:9" x14ac:dyDescent="0.25">
      <c r="A49" s="96" t="s">
        <v>49</v>
      </c>
      <c r="B49" s="95" t="str">
        <f>IF(Tableau1[[#This Row],[NBR]]&lt;&gt;"",Tableau1[[#This Row],[NBR]],"")</f>
        <v/>
      </c>
      <c r="C49" s="95" t="str">
        <f>IF(Tableau1[[#This Row],[GJU]]&lt;&gt;"",Tableau1[[#This Row],[GJU]],"")</f>
        <v/>
      </c>
      <c r="D49" s="22" t="str">
        <f>IF(Tableau1[[#This Row],[WMA]]&lt;&gt;"",Tableau1[[#This Row],[WMA]],"")</f>
        <v/>
      </c>
      <c r="E49" s="96" t="str">
        <f>IF(Tableau1[[#This Row],[ACD]]&lt;&gt;"",Tableau1[[#This Row],[ACD]],"")</f>
        <v/>
      </c>
      <c r="F49" s="96">
        <f>IF(Tableau1[[#This Row],[KAB]]&lt;&gt;"",Tableau1[[#This Row],[KAB]],"")</f>
        <v>1</v>
      </c>
      <c r="G49" s="181"/>
      <c r="H49" s="22"/>
      <c r="I49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50" spans="1:9" x14ac:dyDescent="0.25">
      <c r="A50" s="96" t="s">
        <v>6</v>
      </c>
      <c r="B50" s="95" t="str">
        <f>IF(Tableau1[[#This Row],[NBR]]&lt;&gt;"",Tableau1[[#This Row],[NBR]],"")</f>
        <v/>
      </c>
      <c r="C50" s="95" t="str">
        <f>IF(Tableau1[[#This Row],[GJU]]&lt;&gt;"",Tableau1[[#This Row],[GJU]],"")</f>
        <v/>
      </c>
      <c r="D50" s="22" t="str">
        <f>IF(Tableau1[[#This Row],[WMA]]&lt;&gt;"",Tableau1[[#This Row],[WMA]],"")</f>
        <v/>
      </c>
      <c r="E50" s="96" t="str">
        <f>IF(Tableau1[[#This Row],[ACD]]&lt;&gt;"",Tableau1[[#This Row],[ACD]],"")</f>
        <v/>
      </c>
      <c r="F50" s="96">
        <f>IF(Tableau1[[#This Row],[KAB]]&lt;&gt;"",Tableau1[[#This Row],[KAB]],"")</f>
        <v>1</v>
      </c>
      <c r="G50" s="185"/>
      <c r="H50" s="22"/>
      <c r="I50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51" spans="1:9" x14ac:dyDescent="0.25">
      <c r="A51" s="189" t="s">
        <v>255</v>
      </c>
      <c r="B51" s="95" t="str">
        <f>IF(Tableau1[[#This Row],[NBR]]&lt;&gt;"",Tableau1[[#This Row],[NBR]],"")</f>
        <v/>
      </c>
      <c r="C51" s="95" t="str">
        <f>IF(Tableau1[[#This Row],[GJU]]&lt;&gt;"",Tableau1[[#This Row],[GJU]],"")</f>
        <v/>
      </c>
      <c r="D51" s="22" t="str">
        <f>IF(Tableau1[[#This Row],[WMA]]&lt;&gt;"",Tableau1[[#This Row],[WMA]],"")</f>
        <v/>
      </c>
      <c r="E51" s="96" t="str">
        <f>IF(Tableau1[[#This Row],[ACD]]&lt;&gt;"",Tableau1[[#This Row],[ACD]],"")</f>
        <v/>
      </c>
      <c r="F51" s="96">
        <f>IF(Tableau1[[#This Row],[KAB]]&lt;&gt;"",Tableau1[[#This Row],[KAB]],"")</f>
        <v>1</v>
      </c>
      <c r="G51" s="185"/>
      <c r="H51" s="22"/>
      <c r="I51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52" spans="1:9" x14ac:dyDescent="0.25">
      <c r="A52" s="96" t="s">
        <v>17</v>
      </c>
      <c r="B52" s="95" t="str">
        <f>IF(Tableau1[[#This Row],[NBR]]&lt;&gt;"",Tableau1[[#This Row],[NBR]],"")</f>
        <v/>
      </c>
      <c r="C52" s="95" t="str">
        <f>IF(Tableau1[[#This Row],[GJU]]&lt;&gt;"",Tableau1[[#This Row],[GJU]],"")</f>
        <v/>
      </c>
      <c r="D52" s="22" t="str">
        <f>IF(Tableau1[[#This Row],[WMA]]&lt;&gt;"",Tableau1[[#This Row],[WMA]],"")</f>
        <v/>
      </c>
      <c r="E52" s="96">
        <f>IF(Tableau1[[#This Row],[ACD]]&lt;&gt;"",Tableau1[[#This Row],[ACD]],"")</f>
        <v>1</v>
      </c>
      <c r="F52" s="96" t="str">
        <f>IF(Tableau1[[#This Row],[KAB]]&lt;&gt;"",Tableau1[[#This Row],[KAB]],"")</f>
        <v/>
      </c>
      <c r="G52" s="181"/>
      <c r="H52" s="22"/>
      <c r="I52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53" spans="1:9" x14ac:dyDescent="0.25">
      <c r="A53" s="189" t="s">
        <v>256</v>
      </c>
      <c r="B53" s="95" t="str">
        <f>IF(Tableau1[[#This Row],[NBR]]&lt;&gt;"",Tableau1[[#This Row],[NBR]],"")</f>
        <v/>
      </c>
      <c r="C53" s="95">
        <f>IF(Tableau1[[#This Row],[GJU]]&lt;&gt;"",Tableau1[[#This Row],[GJU]],"")</f>
        <v>1</v>
      </c>
      <c r="D53" s="22" t="str">
        <f>IF(Tableau1[[#This Row],[WMA]]&lt;&gt;"",Tableau1[[#This Row],[WMA]],"")</f>
        <v/>
      </c>
      <c r="E53" s="96" t="str">
        <f>IF(Tableau1[[#This Row],[ACD]]&lt;&gt;"",Tableau1[[#This Row],[ACD]],"")</f>
        <v/>
      </c>
      <c r="F53" s="96" t="str">
        <f>IF(Tableau1[[#This Row],[KAB]]&lt;&gt;"",Tableau1[[#This Row],[KAB]],"")</f>
        <v/>
      </c>
      <c r="G53" s="180"/>
      <c r="H53" s="22"/>
      <c r="I53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54" spans="1:9" hidden="1" x14ac:dyDescent="0.25">
      <c r="A54" s="96" t="s">
        <v>5</v>
      </c>
      <c r="B54" s="95" t="str">
        <f>IF(Tableau1[[#This Row],[NBR]]&lt;&gt;"",Tableau1[[#This Row],[NBR]],"")</f>
        <v/>
      </c>
      <c r="C54" s="95" t="str">
        <f>IF(Tableau1[[#This Row],[GJU]]&lt;&gt;"",Tableau1[[#This Row],[GJU]],"")</f>
        <v/>
      </c>
      <c r="D54" s="22" t="str">
        <f>IF(Tableau1[[#This Row],[WMA]]&lt;&gt;"",Tableau1[[#This Row],[WMA]],"")</f>
        <v/>
      </c>
      <c r="E54" s="96" t="str">
        <f>IF(Tableau1[[#This Row],[ACD]]&lt;&gt;"",Tableau1[[#This Row],[ACD]],"")</f>
        <v/>
      </c>
      <c r="F54" s="96" t="str">
        <f>IF(Tableau1[[#This Row],[KAB]]&lt;&gt;"",Tableau1[[#This Row],[KAB]],"")</f>
        <v/>
      </c>
      <c r="G54" s="180"/>
      <c r="H54" s="22"/>
      <c r="I54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55" spans="1:9" x14ac:dyDescent="0.25">
      <c r="A55" s="271" t="s">
        <v>232</v>
      </c>
      <c r="B55" s="95">
        <f>IF(Tableau1[[#This Row],[NBR]]&lt;&gt;"",Tableau1[[#This Row],[NBR]],"")</f>
        <v>1</v>
      </c>
      <c r="C55" s="95" t="str">
        <f>IF(Tableau1[[#This Row],[GJU]]&lt;&gt;"",Tableau1[[#This Row],[GJU]],"")</f>
        <v/>
      </c>
      <c r="D55" s="22" t="str">
        <f>IF(Tableau1[[#This Row],[WMA]]&lt;&gt;"",Tableau1[[#This Row],[WMA]],"")</f>
        <v/>
      </c>
      <c r="E55" s="96" t="str">
        <f>IF(Tableau1[[#This Row],[ACD]]&lt;&gt;"",Tableau1[[#This Row],[ACD]],"")</f>
        <v/>
      </c>
      <c r="F55" s="96" t="str">
        <f>IF(Tableau1[[#This Row],[KAB]]&lt;&gt;"",Tableau1[[#This Row],[KAB]],"")</f>
        <v/>
      </c>
      <c r="G55" s="181"/>
      <c r="H55" s="22"/>
      <c r="I55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56" spans="1:9" x14ac:dyDescent="0.25">
      <c r="A56" s="189" t="s">
        <v>94</v>
      </c>
      <c r="B56" s="95" t="str">
        <f>IF(Tableau1[[#This Row],[NBR]]&lt;&gt;"",Tableau1[[#This Row],[NBR]],"")</f>
        <v/>
      </c>
      <c r="C56" s="95" t="str">
        <f>IF(Tableau1[[#This Row],[GJU]]&lt;&gt;"",Tableau1[[#This Row],[GJU]],"")</f>
        <v/>
      </c>
      <c r="D56" s="22">
        <f>IF(Tableau1[[#This Row],[WMA]]&lt;&gt;"",Tableau1[[#This Row],[WMA]],"")</f>
        <v>1</v>
      </c>
      <c r="E56" s="96" t="str">
        <f>IF(Tableau1[[#This Row],[ACD]]&lt;&gt;"",Tableau1[[#This Row],[ACD]],"")</f>
        <v/>
      </c>
      <c r="F56" s="96" t="str">
        <f>IF(Tableau1[[#This Row],[KAB]]&lt;&gt;"",Tableau1[[#This Row],[KAB]],"")</f>
        <v/>
      </c>
      <c r="G56" s="181"/>
      <c r="H56" s="22"/>
      <c r="I56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57" spans="1:9" x14ac:dyDescent="0.25">
      <c r="A57" s="96" t="s">
        <v>20</v>
      </c>
      <c r="B57" s="95" t="str">
        <f>IF(Tableau1[[#This Row],[NBR]]&lt;&gt;"",Tableau1[[#This Row],[NBR]],"")</f>
        <v/>
      </c>
      <c r="C57" s="95">
        <f>IF(Tableau1[[#This Row],[GJU]]&lt;&gt;"",Tableau1[[#This Row],[GJU]],"")</f>
        <v>1</v>
      </c>
      <c r="D57" s="22" t="str">
        <f>IF(Tableau1[[#This Row],[WMA]]&lt;&gt;"",Tableau1[[#This Row],[WMA]],"")</f>
        <v/>
      </c>
      <c r="E57" s="96" t="str">
        <f>IF(Tableau1[[#This Row],[ACD]]&lt;&gt;"",Tableau1[[#This Row],[ACD]],"")</f>
        <v/>
      </c>
      <c r="F57" s="96" t="str">
        <f>IF(Tableau1[[#This Row],[KAB]]&lt;&gt;"",Tableau1[[#This Row],[KAB]],"")</f>
        <v/>
      </c>
      <c r="G57" s="180"/>
      <c r="H57" s="22"/>
      <c r="I57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58" spans="1:9" x14ac:dyDescent="0.25">
      <c r="A58" s="96" t="s">
        <v>153</v>
      </c>
      <c r="B58" s="95" t="str">
        <f>IF(Tableau1[[#This Row],[NBR]]&lt;&gt;"",Tableau1[[#This Row],[NBR]],"")</f>
        <v/>
      </c>
      <c r="C58" s="95" t="str">
        <f>IF(Tableau1[[#This Row],[GJU]]&lt;&gt;"",Tableau1[[#This Row],[GJU]],"")</f>
        <v/>
      </c>
      <c r="D58" s="22">
        <f>IF(Tableau1[[#This Row],[WMA]]&lt;&gt;"",Tableau1[[#This Row],[WMA]],"")</f>
        <v>1</v>
      </c>
      <c r="E58" s="96" t="str">
        <f>IF(Tableau1[[#This Row],[ACD]]&lt;&gt;"",Tableau1[[#This Row],[ACD]],"")</f>
        <v/>
      </c>
      <c r="F58" s="96" t="str">
        <f>IF(Tableau1[[#This Row],[KAB]]&lt;&gt;"",Tableau1[[#This Row],[KAB]],"")</f>
        <v/>
      </c>
      <c r="G58" s="181"/>
      <c r="H58" s="22"/>
      <c r="I58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59" spans="1:9" hidden="1" x14ac:dyDescent="0.25">
      <c r="A59" s="96" t="s">
        <v>72</v>
      </c>
      <c r="B59" s="95">
        <f>IF(Tableau1[[#This Row],[NBR]]&lt;&gt;"",Tableau1[[#This Row],[NBR]],"")</f>
        <v>1</v>
      </c>
      <c r="C59" s="95" t="str">
        <f>IF(Tableau1[[#This Row],[GJU]]&lt;&gt;"",Tableau1[[#This Row],[GJU]],"")</f>
        <v/>
      </c>
      <c r="D59" s="22" t="str">
        <f>IF(Tableau1[[#This Row],[WMA]]&lt;&gt;"",Tableau1[[#This Row],[WMA]],"")</f>
        <v/>
      </c>
      <c r="E59" s="96" t="str">
        <f>IF(Tableau1[[#This Row],[ACD]]&lt;&gt;"",Tableau1[[#This Row],[ACD]],"")</f>
        <v/>
      </c>
      <c r="F59" s="96" t="str">
        <f>IF(Tableau1[[#This Row],[KAB]]&lt;&gt;"",Tableau1[[#This Row],[KAB]],"")</f>
        <v/>
      </c>
      <c r="G59" s="180"/>
      <c r="H59" s="73"/>
      <c r="I59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60" spans="1:9" hidden="1" x14ac:dyDescent="0.25">
      <c r="A60" s="96" t="s">
        <v>53</v>
      </c>
      <c r="B60" s="95">
        <f>IF(Tableau1[[#This Row],[NBR]]&lt;&gt;"",Tableau1[[#This Row],[NBR]],"")</f>
        <v>1</v>
      </c>
      <c r="C60" s="95" t="str">
        <f>IF(Tableau1[[#This Row],[GJU]]&lt;&gt;"",Tableau1[[#This Row],[GJU]],"")</f>
        <v/>
      </c>
      <c r="D60" s="22" t="str">
        <f>IF(Tableau1[[#This Row],[WMA]]&lt;&gt;"",Tableau1[[#This Row],[WMA]],"")</f>
        <v/>
      </c>
      <c r="E60" s="96" t="str">
        <f>IF(Tableau1[[#This Row],[ACD]]&lt;&gt;"",Tableau1[[#This Row],[ACD]],"")</f>
        <v/>
      </c>
      <c r="F60" s="96" t="str">
        <f>IF(Tableau1[[#This Row],[KAB]]&lt;&gt;"",Tableau1[[#This Row],[KAB]],"")</f>
        <v/>
      </c>
      <c r="G60" s="180"/>
      <c r="H60" s="73"/>
      <c r="I60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61" spans="1:9" hidden="1" x14ac:dyDescent="0.25">
      <c r="A61" s="195" t="s">
        <v>172</v>
      </c>
      <c r="B61" s="95">
        <f>IF(Tableau1[[#This Row],[NBR]]&lt;&gt;"",Tableau1[[#This Row],[NBR]],"")</f>
        <v>1</v>
      </c>
      <c r="C61" s="95" t="str">
        <f>IF(Tableau1[[#This Row],[GJU]]&lt;&gt;"",Tableau1[[#This Row],[GJU]],"")</f>
        <v/>
      </c>
      <c r="D61" s="22" t="str">
        <f>IF(Tableau1[[#This Row],[WMA]]&lt;&gt;"",Tableau1[[#This Row],[WMA]],"")</f>
        <v/>
      </c>
      <c r="E61" s="96" t="str">
        <f>IF(Tableau1[[#This Row],[ACD]]&lt;&gt;"",Tableau1[[#This Row],[ACD]],"")</f>
        <v/>
      </c>
      <c r="F61" s="96" t="str">
        <f>IF(Tableau1[[#This Row],[KAB]]&lt;&gt;"",Tableau1[[#This Row],[KAB]],"")</f>
        <v/>
      </c>
      <c r="G61" s="180"/>
      <c r="H61" s="73"/>
      <c r="I61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62" spans="1:9" x14ac:dyDescent="0.25">
      <c r="A62" s="189" t="s">
        <v>291</v>
      </c>
      <c r="B62" s="95">
        <f>IF(Tableau1[[#This Row],[NBR]]&lt;&gt;"",Tableau1[[#This Row],[NBR]],"")</f>
        <v>1</v>
      </c>
      <c r="C62" s="95" t="str">
        <f>IF(Tableau1[[#This Row],[GJU]]&lt;&gt;"",Tableau1[[#This Row],[GJU]],"")</f>
        <v/>
      </c>
      <c r="D62" s="22" t="str">
        <f>IF(Tableau1[[#This Row],[WMA]]&lt;&gt;"",Tableau1[[#This Row],[WMA]],"")</f>
        <v/>
      </c>
      <c r="E62" s="96" t="str">
        <f>IF(Tableau1[[#This Row],[ACD]]&lt;&gt;"",Tableau1[[#This Row],[ACD]],"")</f>
        <v/>
      </c>
      <c r="F62" s="96" t="str">
        <f>IF(Tableau1[[#This Row],[KAB]]&lt;&gt;"",Tableau1[[#This Row],[KAB]],"")</f>
        <v/>
      </c>
      <c r="G62" s="180"/>
      <c r="H62" s="22"/>
      <c r="I62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63" spans="1:9" x14ac:dyDescent="0.25">
      <c r="A63" s="96" t="s">
        <v>19</v>
      </c>
      <c r="B63" s="95" t="str">
        <f>IF(Tableau1[[#This Row],[NBR]]&lt;&gt;"",Tableau1[[#This Row],[NBR]],"")</f>
        <v/>
      </c>
      <c r="C63" s="95" t="str">
        <f>IF(Tableau1[[#This Row],[GJU]]&lt;&gt;"",Tableau1[[#This Row],[GJU]],"")</f>
        <v/>
      </c>
      <c r="D63" s="22">
        <f>IF(Tableau1[[#This Row],[WMA]]&lt;&gt;"",Tableau1[[#This Row],[WMA]],"")</f>
        <v>1</v>
      </c>
      <c r="E63" s="96" t="str">
        <f>IF(Tableau1[[#This Row],[ACD]]&lt;&gt;"",Tableau1[[#This Row],[ACD]],"")</f>
        <v/>
      </c>
      <c r="F63" s="96" t="str">
        <f>IF(Tableau1[[#This Row],[KAB]]&lt;&gt;"",Tableau1[[#This Row],[KAB]],"")</f>
        <v/>
      </c>
      <c r="G63" s="181"/>
      <c r="H63" s="22"/>
      <c r="I63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64" spans="1:9" x14ac:dyDescent="0.25">
      <c r="A64" s="96" t="s">
        <v>104</v>
      </c>
      <c r="B64" s="95" t="str">
        <f>IF(Tableau1[[#This Row],[NBR]]&lt;&gt;"",Tableau1[[#This Row],[NBR]],"")</f>
        <v/>
      </c>
      <c r="C64" s="95">
        <f>IF(Tableau1[[#This Row],[GJU]]&lt;&gt;"",Tableau1[[#This Row],[GJU]],"")</f>
        <v>1</v>
      </c>
      <c r="D64" s="22" t="str">
        <f>IF(Tableau1[[#This Row],[WMA]]&lt;&gt;"",Tableau1[[#This Row],[WMA]],"")</f>
        <v/>
      </c>
      <c r="E64" s="96" t="str">
        <f>IF(Tableau1[[#This Row],[ACD]]&lt;&gt;"",Tableau1[[#This Row],[ACD]],"")</f>
        <v/>
      </c>
      <c r="F64" s="96" t="str">
        <f>IF(Tableau1[[#This Row],[KAB]]&lt;&gt;"",Tableau1[[#This Row],[KAB]],"")</f>
        <v/>
      </c>
      <c r="G64" s="181"/>
      <c r="H64" s="22"/>
      <c r="I64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65" spans="1:9" hidden="1" x14ac:dyDescent="0.25">
      <c r="A65" s="96" t="s">
        <v>68</v>
      </c>
      <c r="B65" s="95" t="str">
        <f>IF(Tableau1[[#This Row],[NBR]]&lt;&gt;"",Tableau1[[#This Row],[NBR]],"")</f>
        <v/>
      </c>
      <c r="C65" s="95" t="str">
        <f>IF(Tableau1[[#This Row],[GJU]]&lt;&gt;"",Tableau1[[#This Row],[GJU]],"")</f>
        <v/>
      </c>
      <c r="D65" s="22">
        <f>IF(Tableau1[[#This Row],[WMA]]&lt;&gt;"",Tableau1[[#This Row],[WMA]],"")</f>
        <v>1</v>
      </c>
      <c r="E65" s="96" t="str">
        <f>IF(Tableau1[[#This Row],[ACD]]&lt;&gt;"",Tableau1[[#This Row],[ACD]],"")</f>
        <v/>
      </c>
      <c r="F65" s="96" t="str">
        <f>IF(Tableau1[[#This Row],[KAB]]&lt;&gt;"",Tableau1[[#This Row],[KAB]],"")</f>
        <v/>
      </c>
      <c r="G65" s="181"/>
      <c r="H65" s="22"/>
      <c r="I65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66" spans="1:9" x14ac:dyDescent="0.25">
      <c r="A66" s="96" t="s">
        <v>47</v>
      </c>
      <c r="B66" s="95" t="str">
        <f>IF(Tableau1[[#This Row],[NBR]]&lt;&gt;"",Tableau1[[#This Row],[NBR]],"")</f>
        <v/>
      </c>
      <c r="C66" s="95">
        <f>IF(Tableau1[[#This Row],[GJU]]&lt;&gt;"",Tableau1[[#This Row],[GJU]],"")</f>
        <v>1</v>
      </c>
      <c r="D66" s="22" t="str">
        <f>IF(Tableau1[[#This Row],[WMA]]&lt;&gt;"",Tableau1[[#This Row],[WMA]],"")</f>
        <v/>
      </c>
      <c r="E66" s="96" t="str">
        <f>IF(Tableau1[[#This Row],[ACD]]&lt;&gt;"",Tableau1[[#This Row],[ACD]],"")</f>
        <v/>
      </c>
      <c r="F66" s="96" t="str">
        <f>IF(Tableau1[[#This Row],[KAB]]&lt;&gt;"",Tableau1[[#This Row],[KAB]],"")</f>
        <v/>
      </c>
      <c r="G66" s="180"/>
      <c r="H66" s="22"/>
      <c r="I66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67" spans="1:9" x14ac:dyDescent="0.25">
      <c r="A67" s="96" t="s">
        <v>75</v>
      </c>
      <c r="B67" s="95" t="str">
        <f>IF(Tableau1[[#This Row],[NBR]]&lt;&gt;"",Tableau1[[#This Row],[NBR]],"")</f>
        <v/>
      </c>
      <c r="C67" s="95">
        <f>IF(Tableau1[[#This Row],[GJU]]&lt;&gt;"",Tableau1[[#This Row],[GJU]],"")</f>
        <v>1</v>
      </c>
      <c r="D67" s="22" t="str">
        <f>IF(Tableau1[[#This Row],[WMA]]&lt;&gt;"",Tableau1[[#This Row],[WMA]],"")</f>
        <v/>
      </c>
      <c r="E67" s="96" t="str">
        <f>IF(Tableau1[[#This Row],[ACD]]&lt;&gt;"",Tableau1[[#This Row],[ACD]],"")</f>
        <v/>
      </c>
      <c r="F67" s="96" t="str">
        <f>IF(Tableau1[[#This Row],[KAB]]&lt;&gt;"",Tableau1[[#This Row],[KAB]],"")</f>
        <v/>
      </c>
      <c r="G67" s="181"/>
      <c r="H67" s="22"/>
      <c r="I67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68" spans="1:9" x14ac:dyDescent="0.25">
      <c r="A68" s="96" t="s">
        <v>18</v>
      </c>
      <c r="B68" s="95" t="str">
        <f>IF(Tableau1[[#This Row],[NBR]]&lt;&gt;"",Tableau1[[#This Row],[NBR]],"")</f>
        <v/>
      </c>
      <c r="C68" s="95" t="str">
        <f>IF(Tableau1[[#This Row],[GJU]]&lt;&gt;"",Tableau1[[#This Row],[GJU]],"")</f>
        <v/>
      </c>
      <c r="D68" s="22" t="str">
        <f>IF(Tableau1[[#This Row],[WMA]]&lt;&gt;"",Tableau1[[#This Row],[WMA]],"")</f>
        <v/>
      </c>
      <c r="E68" s="96">
        <f>IF(Tableau1[[#This Row],[ACD]]&lt;&gt;"",Tableau1[[#This Row],[ACD]],"")</f>
        <v>1</v>
      </c>
      <c r="F68" s="96" t="str">
        <f>IF(Tableau1[[#This Row],[KAB]]&lt;&gt;"",Tableau1[[#This Row],[KAB]],"")</f>
        <v/>
      </c>
      <c r="G68" s="181"/>
      <c r="H68" s="22"/>
      <c r="I68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69" spans="1:9" x14ac:dyDescent="0.25">
      <c r="A69" s="96" t="s">
        <v>86</v>
      </c>
      <c r="B69" s="95" t="str">
        <f>IF(Tableau1[[#This Row],[NBR]]&lt;&gt;"",Tableau1[[#This Row],[NBR]],"")</f>
        <v/>
      </c>
      <c r="C69" s="95" t="str">
        <f>IF(Tableau1[[#This Row],[GJU]]&lt;&gt;"",Tableau1[[#This Row],[GJU]],"")</f>
        <v/>
      </c>
      <c r="D69" s="22">
        <f>IF(Tableau1[[#This Row],[WMA]]&lt;&gt;"",Tableau1[[#This Row],[WMA]],"")</f>
        <v>1</v>
      </c>
      <c r="E69" s="96" t="str">
        <f>IF(Tableau1[[#This Row],[ACD]]&lt;&gt;"",Tableau1[[#This Row],[ACD]],"")</f>
        <v/>
      </c>
      <c r="F69" s="96" t="str">
        <f>IF(Tableau1[[#This Row],[KAB]]&lt;&gt;"",Tableau1[[#This Row],[KAB]],"")</f>
        <v/>
      </c>
      <c r="G69" s="181"/>
      <c r="H69" s="22"/>
      <c r="I69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70" spans="1:9" x14ac:dyDescent="0.25">
      <c r="A70" s="96" t="s">
        <v>159</v>
      </c>
      <c r="B70" s="95" t="str">
        <f>IF(Tableau1[[#This Row],[NBR]]&lt;&gt;"",Tableau1[[#This Row],[NBR]],"")</f>
        <v/>
      </c>
      <c r="C70" s="95">
        <f>IF(Tableau1[[#This Row],[GJU]]&lt;&gt;"",Tableau1[[#This Row],[GJU]],"")</f>
        <v>1</v>
      </c>
      <c r="D70" s="22" t="str">
        <f>IF(Tableau1[[#This Row],[WMA]]&lt;&gt;"",Tableau1[[#This Row],[WMA]],"")</f>
        <v/>
      </c>
      <c r="E70" s="96" t="str">
        <f>IF(Tableau1[[#This Row],[ACD]]&lt;&gt;"",Tableau1[[#This Row],[ACD]],"")</f>
        <v/>
      </c>
      <c r="F70" s="96" t="str">
        <f>IF(Tableau1[[#This Row],[KAB]]&lt;&gt;"",Tableau1[[#This Row],[KAB]],"")</f>
        <v/>
      </c>
      <c r="G70" s="181"/>
      <c r="H70" s="22"/>
      <c r="I70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71" spans="1:9" x14ac:dyDescent="0.25">
      <c r="A71" s="96" t="s">
        <v>149</v>
      </c>
      <c r="B71" s="95" t="str">
        <f>IF(Tableau1[[#This Row],[NBR]]&lt;&gt;"",Tableau1[[#This Row],[NBR]],"")</f>
        <v/>
      </c>
      <c r="C71" s="95">
        <f>IF(Tableau1[[#This Row],[GJU]]&lt;&gt;"",Tableau1[[#This Row],[GJU]],"")</f>
        <v>1</v>
      </c>
      <c r="D71" s="22" t="str">
        <f>IF(Tableau1[[#This Row],[WMA]]&lt;&gt;"",Tableau1[[#This Row],[WMA]],"")</f>
        <v/>
      </c>
      <c r="E71" s="96" t="str">
        <f>IF(Tableau1[[#This Row],[ACD]]&lt;&gt;"",Tableau1[[#This Row],[ACD]],"")</f>
        <v/>
      </c>
      <c r="F71" s="96" t="str">
        <f>IF(Tableau1[[#This Row],[KAB]]&lt;&gt;"",Tableau1[[#This Row],[KAB]],"")</f>
        <v/>
      </c>
      <c r="G71" s="181"/>
      <c r="H71" s="22"/>
      <c r="I71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72" spans="1:9" hidden="1" x14ac:dyDescent="0.25">
      <c r="A72" s="96" t="s">
        <v>38</v>
      </c>
      <c r="B72" s="95">
        <f>IF(Tableau1[[#This Row],[NBR]]&lt;&gt;"",Tableau1[[#This Row],[NBR]],"")</f>
        <v>1</v>
      </c>
      <c r="C72" s="95" t="str">
        <f>IF(Tableau1[[#This Row],[GJU]]&lt;&gt;"",Tableau1[[#This Row],[GJU]],"")</f>
        <v/>
      </c>
      <c r="D72" s="22" t="str">
        <f>IF(Tableau1[[#This Row],[WMA]]&lt;&gt;"",Tableau1[[#This Row],[WMA]],"")</f>
        <v/>
      </c>
      <c r="E72" s="96" t="str">
        <f>IF(Tableau1[[#This Row],[ACD]]&lt;&gt;"",Tableau1[[#This Row],[ACD]],"")</f>
        <v/>
      </c>
      <c r="F72" s="96" t="str">
        <f>IF(Tableau1[[#This Row],[KAB]]&lt;&gt;"",Tableau1[[#This Row],[KAB]],"")</f>
        <v/>
      </c>
      <c r="G72" s="22"/>
      <c r="H72" s="22"/>
      <c r="I72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73" spans="1:9" x14ac:dyDescent="0.25">
      <c r="A73" s="96" t="s">
        <v>48</v>
      </c>
      <c r="B73" s="95">
        <f>IF(Tableau1[[#This Row],[NBR]]&lt;&gt;"",Tableau1[[#This Row],[NBR]],"")</f>
        <v>1</v>
      </c>
      <c r="C73" s="95" t="str">
        <f>IF(Tableau1[[#This Row],[GJU]]&lt;&gt;"",Tableau1[[#This Row],[GJU]],"")</f>
        <v/>
      </c>
      <c r="D73" s="22" t="str">
        <f>IF(Tableau1[[#This Row],[WMA]]&lt;&gt;"",Tableau1[[#This Row],[WMA]],"")</f>
        <v/>
      </c>
      <c r="E73" s="96" t="str">
        <f>IF(Tableau1[[#This Row],[ACD]]&lt;&gt;"",Tableau1[[#This Row],[ACD]],"")</f>
        <v/>
      </c>
      <c r="F73" s="96" t="str">
        <f>IF(Tableau1[[#This Row],[KAB]]&lt;&gt;"",Tableau1[[#This Row],[KAB]],"")</f>
        <v/>
      </c>
      <c r="G73" s="22"/>
      <c r="H73" s="22"/>
      <c r="I73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74" spans="1:9" x14ac:dyDescent="0.25">
      <c r="A74" s="96" t="s">
        <v>73</v>
      </c>
      <c r="B74" s="95" t="str">
        <f>IF(Tableau1[[#This Row],[NBR]]&lt;&gt;"",Tableau1[[#This Row],[NBR]],"")</f>
        <v/>
      </c>
      <c r="C74" s="95">
        <f>IF(Tableau1[[#This Row],[GJU]]&lt;&gt;"",Tableau1[[#This Row],[GJU]],"")</f>
        <v>1</v>
      </c>
      <c r="D74" s="22" t="str">
        <f>IF(Tableau1[[#This Row],[WMA]]&lt;&gt;"",Tableau1[[#This Row],[WMA]],"")</f>
        <v/>
      </c>
      <c r="E74" s="96" t="str">
        <f>IF(Tableau1[[#This Row],[ACD]]&lt;&gt;"",Tableau1[[#This Row],[ACD]],"")</f>
        <v/>
      </c>
      <c r="F74" s="96" t="str">
        <f>IF(Tableau1[[#This Row],[KAB]]&lt;&gt;"",Tableau1[[#This Row],[KAB]],"")</f>
        <v/>
      </c>
      <c r="G74" s="181"/>
      <c r="H74" s="22"/>
      <c r="I74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75" spans="1:9" hidden="1" x14ac:dyDescent="0.25">
      <c r="A75" s="96" t="s">
        <v>90</v>
      </c>
      <c r="B75" s="95">
        <f>IF(Tableau1[[#This Row],[NBR]]&lt;&gt;"",Tableau1[[#This Row],[NBR]],"")</f>
        <v>1</v>
      </c>
      <c r="C75" s="95" t="str">
        <f>IF(Tableau1[[#This Row],[GJU]]&lt;&gt;"",Tableau1[[#This Row],[GJU]],"")</f>
        <v/>
      </c>
      <c r="D75" s="22" t="str">
        <f>IF(Tableau1[[#This Row],[WMA]]&lt;&gt;"",Tableau1[[#This Row],[WMA]],"")</f>
        <v/>
      </c>
      <c r="E75" s="96" t="str">
        <f>IF(Tableau1[[#This Row],[ACD]]&lt;&gt;"",Tableau1[[#This Row],[ACD]],"")</f>
        <v/>
      </c>
      <c r="F75" s="96" t="str">
        <f>IF(Tableau1[[#This Row],[KAB]]&lt;&gt;"",Tableau1[[#This Row],[KAB]],"")</f>
        <v/>
      </c>
      <c r="G75" s="73"/>
      <c r="H75" s="73"/>
      <c r="I75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76" spans="1:9" x14ac:dyDescent="0.25">
      <c r="A76" s="96" t="s">
        <v>156</v>
      </c>
      <c r="B76" s="95" t="str">
        <f>IF(Tableau1[[#This Row],[NBR]]&lt;&gt;"",Tableau1[[#This Row],[NBR]],"")</f>
        <v/>
      </c>
      <c r="C76" s="95">
        <f>IF(Tableau1[[#This Row],[GJU]]&lt;&gt;"",Tableau1[[#This Row],[GJU]],"")</f>
        <v>1</v>
      </c>
      <c r="D76" s="22" t="str">
        <f>IF(Tableau1[[#This Row],[WMA]]&lt;&gt;"",Tableau1[[#This Row],[WMA]],"")</f>
        <v/>
      </c>
      <c r="E76" s="96" t="str">
        <f>IF(Tableau1[[#This Row],[ACD]]&lt;&gt;"",Tableau1[[#This Row],[ACD]],"")</f>
        <v/>
      </c>
      <c r="F76" s="96" t="str">
        <f>IF(Tableau1[[#This Row],[KAB]]&lt;&gt;"",Tableau1[[#This Row],[KAB]],"")</f>
        <v/>
      </c>
      <c r="G76" s="180"/>
      <c r="H76" s="22"/>
      <c r="I76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77" spans="1:9" x14ac:dyDescent="0.25">
      <c r="A77" s="96" t="s">
        <v>69</v>
      </c>
      <c r="B77" s="95" t="str">
        <f>IF(Tableau1[[#This Row],[NBR]]&lt;&gt;"",Tableau1[[#This Row],[NBR]],"")</f>
        <v/>
      </c>
      <c r="C77" s="95">
        <f>IF(Tableau1[[#This Row],[GJU]]&lt;&gt;"",Tableau1[[#This Row],[GJU]],"")</f>
        <v>1</v>
      </c>
      <c r="D77" s="22" t="str">
        <f>IF(Tableau1[[#This Row],[WMA]]&lt;&gt;"",Tableau1[[#This Row],[WMA]],"")</f>
        <v/>
      </c>
      <c r="E77" s="96" t="str">
        <f>IF(Tableau1[[#This Row],[ACD]]&lt;&gt;"",Tableau1[[#This Row],[ACD]],"")</f>
        <v/>
      </c>
      <c r="F77" s="96" t="str">
        <f>IF(Tableau1[[#This Row],[KAB]]&lt;&gt;"",Tableau1[[#This Row],[KAB]],"")</f>
        <v/>
      </c>
      <c r="G77" s="180"/>
      <c r="H77" s="22"/>
      <c r="I77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78" spans="1:9" x14ac:dyDescent="0.25">
      <c r="A78" s="96" t="s">
        <v>43</v>
      </c>
      <c r="B78" s="95" t="str">
        <f>IF(Tableau1[[#This Row],[NBR]]&lt;&gt;"",Tableau1[[#This Row],[NBR]],"")</f>
        <v/>
      </c>
      <c r="C78" s="95">
        <f>IF(Tableau1[[#This Row],[GJU]]&lt;&gt;"",Tableau1[[#This Row],[GJU]],"")</f>
        <v>1</v>
      </c>
      <c r="D78" s="22" t="str">
        <f>IF(Tableau1[[#This Row],[WMA]]&lt;&gt;"",Tableau1[[#This Row],[WMA]],"")</f>
        <v/>
      </c>
      <c r="E78" s="96" t="str">
        <f>IF(Tableau1[[#This Row],[ACD]]&lt;&gt;"",Tableau1[[#This Row],[ACD]],"")</f>
        <v/>
      </c>
      <c r="F78" s="96" t="str">
        <f>IF(Tableau1[[#This Row],[KAB]]&lt;&gt;"",Tableau1[[#This Row],[KAB]],"")</f>
        <v/>
      </c>
      <c r="G78" s="22"/>
      <c r="H78" s="22"/>
      <c r="I78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79" spans="1:9" x14ac:dyDescent="0.25">
      <c r="A79" s="96" t="s">
        <v>151</v>
      </c>
      <c r="B79" s="95" t="str">
        <f>IF(Tableau1[[#This Row],[NBR]]&lt;&gt;"",Tableau1[[#This Row],[NBR]],"")</f>
        <v/>
      </c>
      <c r="C79" s="95">
        <f>IF(Tableau1[[#This Row],[GJU]]&lt;&gt;"",Tableau1[[#This Row],[GJU]],"")</f>
        <v>1</v>
      </c>
      <c r="D79" s="22" t="str">
        <f>IF(Tableau1[[#This Row],[WMA]]&lt;&gt;"",Tableau1[[#This Row],[WMA]],"")</f>
        <v/>
      </c>
      <c r="E79" s="96" t="str">
        <f>IF(Tableau1[[#This Row],[ACD]]&lt;&gt;"",Tableau1[[#This Row],[ACD]],"")</f>
        <v/>
      </c>
      <c r="F79" s="96" t="str">
        <f>IF(Tableau1[[#This Row],[KAB]]&lt;&gt;"",Tableau1[[#This Row],[KAB]],"")</f>
        <v/>
      </c>
      <c r="G79" s="180"/>
      <c r="H79" s="22"/>
      <c r="I79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80" spans="1:9" x14ac:dyDescent="0.25">
      <c r="A80" s="96" t="s">
        <v>22</v>
      </c>
      <c r="B80" s="95" t="str">
        <f>IF(Tableau1[[#This Row],[NBR]]&lt;&gt;"",Tableau1[[#This Row],[NBR]],"")</f>
        <v/>
      </c>
      <c r="C80" s="95">
        <f>IF(Tableau1[[#This Row],[GJU]]&lt;&gt;"",Tableau1[[#This Row],[GJU]],"")</f>
        <v>1</v>
      </c>
      <c r="D80" s="22" t="str">
        <f>IF(Tableau1[[#This Row],[WMA]]&lt;&gt;"",Tableau1[[#This Row],[WMA]],"")</f>
        <v/>
      </c>
      <c r="E80" s="96" t="str">
        <f>IF(Tableau1[[#This Row],[ACD]]&lt;&gt;"",Tableau1[[#This Row],[ACD]],"")</f>
        <v/>
      </c>
      <c r="F80" s="96" t="str">
        <f>IF(Tableau1[[#This Row],[KAB]]&lt;&gt;"",Tableau1[[#This Row],[KAB]],"")</f>
        <v/>
      </c>
      <c r="G80" s="181"/>
      <c r="H80" s="22"/>
      <c r="I80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81" spans="1:9" x14ac:dyDescent="0.25">
      <c r="A81" s="189" t="s">
        <v>229</v>
      </c>
      <c r="B81" s="95" t="str">
        <f>IF(Tableau1[[#This Row],[NBR]]&lt;&gt;"",Tableau1[[#This Row],[NBR]],"")</f>
        <v/>
      </c>
      <c r="C81" s="95" t="str">
        <f>IF(Tableau1[[#This Row],[GJU]]&lt;&gt;"",Tableau1[[#This Row],[GJU]],"")</f>
        <v/>
      </c>
      <c r="D81" s="22" t="str">
        <f>IF(Tableau1[[#This Row],[WMA]]&lt;&gt;"",Tableau1[[#This Row],[WMA]],"")</f>
        <v/>
      </c>
      <c r="E81" s="96">
        <f>IF(Tableau1[[#This Row],[ACD]]&lt;&gt;"",Tableau1[[#This Row],[ACD]],"")</f>
        <v>1</v>
      </c>
      <c r="F81" s="96" t="str">
        <f>IF(Tableau1[[#This Row],[KAB]]&lt;&gt;"",Tableau1[[#This Row],[KAB]],"")</f>
        <v/>
      </c>
      <c r="G81" s="181"/>
      <c r="H81" s="22"/>
      <c r="I81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82" spans="1:9" x14ac:dyDescent="0.25">
      <c r="A82" s="96" t="s">
        <v>98</v>
      </c>
      <c r="B82" s="95" t="str">
        <f>IF(Tableau1[[#This Row],[NBR]]&lt;&gt;"",Tableau1[[#This Row],[NBR]],"")</f>
        <v/>
      </c>
      <c r="C82" s="95">
        <f>IF(Tableau1[[#This Row],[GJU]]&lt;&gt;"",Tableau1[[#This Row],[GJU]],"")</f>
        <v>1</v>
      </c>
      <c r="D82" s="22" t="str">
        <f>IF(Tableau1[[#This Row],[WMA]]&lt;&gt;"",Tableau1[[#This Row],[WMA]],"")</f>
        <v/>
      </c>
      <c r="E82" s="96" t="str">
        <f>IF(Tableau1[[#This Row],[ACD]]&lt;&gt;"",Tableau1[[#This Row],[ACD]],"")</f>
        <v/>
      </c>
      <c r="F82" s="96" t="str">
        <f>IF(Tableau1[[#This Row],[KAB]]&lt;&gt;"",Tableau1[[#This Row],[KAB]],"")</f>
        <v/>
      </c>
      <c r="G82" s="181"/>
      <c r="H82" s="22"/>
      <c r="I82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83" spans="1:9" x14ac:dyDescent="0.25">
      <c r="A83" s="96" t="s">
        <v>25</v>
      </c>
      <c r="B83" s="95" t="str">
        <f>IF(Tableau1[[#This Row],[NBR]]&lt;&gt;"",Tableau1[[#This Row],[NBR]],"")</f>
        <v/>
      </c>
      <c r="C83" s="95" t="str">
        <f>IF(Tableau1[[#This Row],[GJU]]&lt;&gt;"",Tableau1[[#This Row],[GJU]],"")</f>
        <v/>
      </c>
      <c r="D83" s="22" t="str">
        <f>IF(Tableau1[[#This Row],[WMA]]&lt;&gt;"",Tableau1[[#This Row],[WMA]],"")</f>
        <v/>
      </c>
      <c r="E83" s="96" t="str">
        <f>IF(Tableau1[[#This Row],[ACD]]&lt;&gt;"",Tableau1[[#This Row],[ACD]],"")</f>
        <v/>
      </c>
      <c r="F83" s="96">
        <f>IF(Tableau1[[#This Row],[KAB]]&lt;&gt;"",Tableau1[[#This Row],[KAB]],"")</f>
        <v>1</v>
      </c>
      <c r="G83" s="73"/>
      <c r="H83" s="73"/>
      <c r="I83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84" spans="1:9" hidden="1" x14ac:dyDescent="0.25">
      <c r="A84" s="96" t="s">
        <v>102</v>
      </c>
      <c r="B84" s="95" t="str">
        <f>IF(Tableau1[[#This Row],[NBR]]&lt;&gt;"",Tableau1[[#This Row],[NBR]],"")</f>
        <v/>
      </c>
      <c r="C84" s="95" t="str">
        <f>IF(Tableau1[[#This Row],[GJU]]&lt;&gt;"",Tableau1[[#This Row],[GJU]],"")</f>
        <v/>
      </c>
      <c r="D84" s="22">
        <f>IF(Tableau1[[#This Row],[WMA]]&lt;&gt;"",Tableau1[[#This Row],[WMA]],"")</f>
        <v>1</v>
      </c>
      <c r="E84" s="96" t="str">
        <f>IF(Tableau1[[#This Row],[ACD]]&lt;&gt;"",Tableau1[[#This Row],[ACD]],"")</f>
        <v/>
      </c>
      <c r="F84" s="96" t="str">
        <f>IF(Tableau1[[#This Row],[KAB]]&lt;&gt;"",Tableau1[[#This Row],[KAB]],"")</f>
        <v/>
      </c>
      <c r="G84" s="73"/>
      <c r="H84" s="73"/>
      <c r="I84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85" spans="1:9" x14ac:dyDescent="0.25">
      <c r="A85" s="96" t="s">
        <v>105</v>
      </c>
      <c r="B85" s="95">
        <f>IF(Tableau1[[#This Row],[NBR]]&lt;&gt;"",Tableau1[[#This Row],[NBR]],"")</f>
        <v>1</v>
      </c>
      <c r="C85" s="95" t="str">
        <f>IF(Tableau1[[#This Row],[GJU]]&lt;&gt;"",Tableau1[[#This Row],[GJU]],"")</f>
        <v/>
      </c>
      <c r="D85" s="22" t="str">
        <f>IF(Tableau1[[#This Row],[WMA]]&lt;&gt;"",Tableau1[[#This Row],[WMA]],"")</f>
        <v/>
      </c>
      <c r="E85" s="96" t="str">
        <f>IF(Tableau1[[#This Row],[ACD]]&lt;&gt;"",Tableau1[[#This Row],[ACD]],"")</f>
        <v/>
      </c>
      <c r="F85" s="96" t="str">
        <f>IF(Tableau1[[#This Row],[KAB]]&lt;&gt;"",Tableau1[[#This Row],[KAB]],"")</f>
        <v/>
      </c>
      <c r="G85" s="180"/>
      <c r="H85" s="73"/>
      <c r="I85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86" spans="1:9" x14ac:dyDescent="0.25">
      <c r="A86" s="96" t="s">
        <v>150</v>
      </c>
      <c r="B86" s="95" t="str">
        <f>IF(Tableau1[[#This Row],[NBR]]&lt;&gt;"",Tableau1[[#This Row],[NBR]],"")</f>
        <v/>
      </c>
      <c r="C86" s="95">
        <f>IF(Tableau1[[#This Row],[GJU]]&lt;&gt;"",Tableau1[[#This Row],[GJU]],"")</f>
        <v>1</v>
      </c>
      <c r="D86" s="22" t="str">
        <f>IF(Tableau1[[#This Row],[WMA]]&lt;&gt;"",Tableau1[[#This Row],[WMA]],"")</f>
        <v/>
      </c>
      <c r="E86" s="96" t="str">
        <f>IF(Tableau1[[#This Row],[ACD]]&lt;&gt;"",Tableau1[[#This Row],[ACD]],"")</f>
        <v/>
      </c>
      <c r="F86" s="96" t="str">
        <f>IF(Tableau1[[#This Row],[KAB]]&lt;&gt;"",Tableau1[[#This Row],[KAB]],"")</f>
        <v/>
      </c>
      <c r="G86" s="180"/>
      <c r="H86" s="73"/>
      <c r="I86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87" spans="1:9" hidden="1" x14ac:dyDescent="0.25">
      <c r="A87" s="96" t="s">
        <v>70</v>
      </c>
      <c r="B87" s="95" t="str">
        <f>IF(Tableau1[[#This Row],[NBR]]&lt;&gt;"",Tableau1[[#This Row],[NBR]],"")</f>
        <v/>
      </c>
      <c r="C87" s="95" t="str">
        <f>IF(Tableau1[[#This Row],[GJU]]&lt;&gt;"",Tableau1[[#This Row],[GJU]],"")</f>
        <v/>
      </c>
      <c r="D87" s="22">
        <f>IF(Tableau1[[#This Row],[WMA]]&lt;&gt;"",Tableau1[[#This Row],[WMA]],"")</f>
        <v>1</v>
      </c>
      <c r="E87" s="96" t="str">
        <f>IF(Tableau1[[#This Row],[ACD]]&lt;&gt;"",Tableau1[[#This Row],[ACD]],"")</f>
        <v/>
      </c>
      <c r="F87" s="96" t="str">
        <f>IF(Tableau1[[#This Row],[KAB]]&lt;&gt;"",Tableau1[[#This Row],[KAB]],"")</f>
        <v/>
      </c>
      <c r="G87" s="73"/>
      <c r="H87" s="73"/>
      <c r="I87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88" spans="1:9" hidden="1" x14ac:dyDescent="0.25">
      <c r="A88" s="96" t="s">
        <v>95</v>
      </c>
      <c r="B88" s="95" t="str">
        <f>IF(Tableau1[[#This Row],[NBR]]&lt;&gt;"",Tableau1[[#This Row],[NBR]],"")</f>
        <v/>
      </c>
      <c r="C88" s="95" t="str">
        <f>IF(Tableau1[[#This Row],[GJU]]&lt;&gt;"",Tableau1[[#This Row],[GJU]],"")</f>
        <v/>
      </c>
      <c r="D88" s="22">
        <f>IF(Tableau1[[#This Row],[WMA]]&lt;&gt;"",Tableau1[[#This Row],[WMA]],"")</f>
        <v>1</v>
      </c>
      <c r="E88" s="96" t="str">
        <f>IF(Tableau1[[#This Row],[ACD]]&lt;&gt;"",Tableau1[[#This Row],[ACD]],"")</f>
        <v/>
      </c>
      <c r="F88" s="96" t="str">
        <f>IF(Tableau1[[#This Row],[KAB]]&lt;&gt;"",Tableau1[[#This Row],[KAB]],"")</f>
        <v/>
      </c>
      <c r="G88" s="73"/>
      <c r="H88" s="73"/>
      <c r="I88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89" spans="1:9" x14ac:dyDescent="0.25">
      <c r="A89" s="96" t="s">
        <v>97</v>
      </c>
      <c r="B89" s="95" t="str">
        <f>IF(Tableau1[[#This Row],[NBR]]&lt;&gt;"",Tableau1[[#This Row],[NBR]],"")</f>
        <v/>
      </c>
      <c r="C89" s="95">
        <f>IF(Tableau1[[#This Row],[GJU]]&lt;&gt;"",Tableau1[[#This Row],[GJU]],"")</f>
        <v>1</v>
      </c>
      <c r="D89" s="22" t="str">
        <f>IF(Tableau1[[#This Row],[WMA]]&lt;&gt;"",Tableau1[[#This Row],[WMA]],"")</f>
        <v/>
      </c>
      <c r="E89" s="96" t="str">
        <f>IF(Tableau1[[#This Row],[ACD]]&lt;&gt;"",Tableau1[[#This Row],[ACD]],"")</f>
        <v/>
      </c>
      <c r="F89" s="96" t="str">
        <f>IF(Tableau1[[#This Row],[KAB]]&lt;&gt;"",Tableau1[[#This Row],[KAB]],"")</f>
        <v/>
      </c>
      <c r="G89" s="180"/>
      <c r="H89" s="73"/>
      <c r="I89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90" spans="1:9" x14ac:dyDescent="0.25">
      <c r="A90" s="96" t="s">
        <v>21</v>
      </c>
      <c r="B90" s="95" t="str">
        <f>IF(Tableau1[[#This Row],[NBR]]&lt;&gt;"",Tableau1[[#This Row],[NBR]],"")</f>
        <v/>
      </c>
      <c r="C90" s="95" t="str">
        <f>IF(Tableau1[[#This Row],[GJU]]&lt;&gt;"",Tableau1[[#This Row],[GJU]],"")</f>
        <v/>
      </c>
      <c r="D90" s="22">
        <f>IF(Tableau1[[#This Row],[WMA]]&lt;&gt;"",Tableau1[[#This Row],[WMA]],"")</f>
        <v>1</v>
      </c>
      <c r="E90" s="96" t="str">
        <f>IF(Tableau1[[#This Row],[ACD]]&lt;&gt;"",Tableau1[[#This Row],[ACD]],"")</f>
        <v/>
      </c>
      <c r="F90" s="96" t="str">
        <f>IF(Tableau1[[#This Row],[KAB]]&lt;&gt;"",Tableau1[[#This Row],[KAB]],"")</f>
        <v/>
      </c>
      <c r="G90" s="181"/>
      <c r="H90" s="22"/>
      <c r="I90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91" spans="1:9" hidden="1" x14ac:dyDescent="0.25">
      <c r="A91" s="242" t="s">
        <v>50</v>
      </c>
      <c r="B91" s="179">
        <f>IF(Tableau1[[#This Row],[NBR]]&lt;&gt;"",Tableau1[[#This Row],[NBR]],"")</f>
        <v>1</v>
      </c>
      <c r="C91" s="95" t="str">
        <f>IF(Tableau1[[#This Row],[GJU]]&lt;&gt;"",Tableau1[[#This Row],[GJU]],"")</f>
        <v/>
      </c>
      <c r="D91" s="22" t="str">
        <f>IF(Tableau1[[#This Row],[WMA]]&lt;&gt;"",Tableau1[[#This Row],[WMA]],"")</f>
        <v/>
      </c>
      <c r="E91" s="96" t="str">
        <f>IF(Tableau1[[#This Row],[ACD]]&lt;&gt;"",Tableau1[[#This Row],[ACD]],"")</f>
        <v/>
      </c>
      <c r="F91" s="96" t="str">
        <f>IF(Tableau1[[#This Row],[KAB]]&lt;&gt;"",Tableau1[[#This Row],[KAB]],"")</f>
        <v/>
      </c>
      <c r="G91" s="180"/>
      <c r="H91" s="73"/>
      <c r="I91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92" spans="1:9" x14ac:dyDescent="0.25">
      <c r="A92" s="96" t="s">
        <v>230</v>
      </c>
      <c r="B92" s="95" t="str">
        <f>IF(Tableau1[[#This Row],[NBR]]&lt;&gt;"",Tableau1[[#This Row],[NBR]],"")</f>
        <v/>
      </c>
      <c r="C92" s="95">
        <f>IF(Tableau1[[#This Row],[GJU]]&lt;&gt;"",Tableau1[[#This Row],[GJU]],"")</f>
        <v>1</v>
      </c>
      <c r="D92" s="22" t="str">
        <f>IF(Tableau1[[#This Row],[WMA]]&lt;&gt;"",Tableau1[[#This Row],[WMA]],"")</f>
        <v/>
      </c>
      <c r="E92" s="96" t="str">
        <f>IF(Tableau1[[#This Row],[ACD]]&lt;&gt;"",Tableau1[[#This Row],[ACD]],"")</f>
        <v/>
      </c>
      <c r="F92" s="96" t="str">
        <f>IF(Tableau1[[#This Row],[KAB]]&lt;&gt;"",Tableau1[[#This Row],[KAB]],"")</f>
        <v/>
      </c>
      <c r="G92" s="180"/>
      <c r="H92" s="22"/>
      <c r="I92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93" spans="1:9" x14ac:dyDescent="0.25">
      <c r="A93" s="189" t="s">
        <v>252</v>
      </c>
      <c r="B93" s="95" t="str">
        <f>IF(Tableau1[[#This Row],[NBR]]&lt;&gt;"",Tableau1[[#This Row],[NBR]],"")</f>
        <v/>
      </c>
      <c r="C93" s="95" t="str">
        <f>IF(Tableau1[[#This Row],[GJU]]&lt;&gt;"",Tableau1[[#This Row],[GJU]],"")</f>
        <v/>
      </c>
      <c r="D93" s="22" t="str">
        <f>IF(Tableau1[[#This Row],[WMA]]&lt;&gt;"",Tableau1[[#This Row],[WMA]],"")</f>
        <v/>
      </c>
      <c r="E93" s="96" t="str">
        <f>IF(Tableau1[[#This Row],[ACD]]&lt;&gt;"",Tableau1[[#This Row],[ACD]],"")</f>
        <v/>
      </c>
      <c r="F93" s="96">
        <f>IF(Tableau1[[#This Row],[KAB]]&lt;&gt;"",Tableau1[[#This Row],[KAB]],"")</f>
        <v>1</v>
      </c>
      <c r="G93" s="180"/>
      <c r="H93" s="22"/>
      <c r="I93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94" spans="1:9" x14ac:dyDescent="0.25">
      <c r="A94" s="96" t="s">
        <v>63</v>
      </c>
      <c r="B94" s="95" t="str">
        <f>IF(Tableau1[[#This Row],[NBR]]&lt;&gt;"",Tableau1[[#This Row],[NBR]],"")</f>
        <v/>
      </c>
      <c r="C94" s="95" t="str">
        <f>IF(Tableau1[[#This Row],[GJU]]&lt;&gt;"",Tableau1[[#This Row],[GJU]],"")</f>
        <v/>
      </c>
      <c r="D94" s="22">
        <f>IF(Tableau1[[#This Row],[WMA]]&lt;&gt;"",Tableau1[[#This Row],[WMA]],"")</f>
        <v>1</v>
      </c>
      <c r="E94" s="96" t="str">
        <f>IF(Tableau1[[#This Row],[ACD]]&lt;&gt;"",Tableau1[[#This Row],[ACD]],"")</f>
        <v/>
      </c>
      <c r="F94" s="96" t="str">
        <f>IF(Tableau1[[#This Row],[KAB]]&lt;&gt;"",Tableau1[[#This Row],[KAB]],"")</f>
        <v/>
      </c>
      <c r="G94" s="181"/>
      <c r="H94" s="22"/>
      <c r="I94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95" spans="1:9" x14ac:dyDescent="0.25">
      <c r="A95" s="96" t="s">
        <v>52</v>
      </c>
      <c r="B95" s="95" t="str">
        <f>IF(Tableau1[[#This Row],[NBR]]&lt;&gt;"",Tableau1[[#This Row],[NBR]],"")</f>
        <v/>
      </c>
      <c r="C95" s="95">
        <f>IF(Tableau1[[#This Row],[GJU]]&lt;&gt;"",Tableau1[[#This Row],[GJU]],"")</f>
        <v>1</v>
      </c>
      <c r="D95" s="22" t="str">
        <f>IF(Tableau1[[#This Row],[WMA]]&lt;&gt;"",Tableau1[[#This Row],[WMA]],"")</f>
        <v/>
      </c>
      <c r="E95" s="96" t="str">
        <f>IF(Tableau1[[#This Row],[ACD]]&lt;&gt;"",Tableau1[[#This Row],[ACD]],"")</f>
        <v/>
      </c>
      <c r="F95" s="96" t="str">
        <f>IF(Tableau1[[#This Row],[KAB]]&lt;&gt;"",Tableau1[[#This Row],[KAB]],"")</f>
        <v/>
      </c>
      <c r="G95" s="180"/>
      <c r="H95" s="73"/>
      <c r="I95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96" spans="1:9" x14ac:dyDescent="0.25">
      <c r="A96" s="96" t="s">
        <v>165</v>
      </c>
      <c r="B96" s="95" t="str">
        <f>IF(Tableau1[[#This Row],[NBR]]&lt;&gt;"",Tableau1[[#This Row],[NBR]],"")</f>
        <v/>
      </c>
      <c r="C96" s="95" t="str">
        <f>IF(Tableau1[[#This Row],[GJU]]&lt;&gt;"",Tableau1[[#This Row],[GJU]],"")</f>
        <v/>
      </c>
      <c r="D96" s="22" t="str">
        <f>IF(Tableau1[[#This Row],[WMA]]&lt;&gt;"",Tableau1[[#This Row],[WMA]],"")</f>
        <v/>
      </c>
      <c r="E96" s="96" t="str">
        <f>IF(Tableau1[[#This Row],[ACD]]&lt;&gt;"",Tableau1[[#This Row],[ACD]],"")</f>
        <v/>
      </c>
      <c r="F96" s="96">
        <f>IF(Tableau1[[#This Row],[KAB]]&lt;&gt;"",Tableau1[[#This Row],[KAB]],"")</f>
        <v>1</v>
      </c>
      <c r="G96" s="181"/>
      <c r="H96" s="22"/>
      <c r="I96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97" spans="1:9" x14ac:dyDescent="0.25">
      <c r="A97" s="96" t="s">
        <v>23</v>
      </c>
      <c r="B97" s="95" t="str">
        <f>IF(Tableau1[[#This Row],[NBR]]&lt;&gt;"",Tableau1[[#This Row],[NBR]],"")</f>
        <v/>
      </c>
      <c r="C97" s="95">
        <f>IF(Tableau1[[#This Row],[GJU]]&lt;&gt;"",Tableau1[[#This Row],[GJU]],"")</f>
        <v>1</v>
      </c>
      <c r="D97" s="22" t="str">
        <f>IF(Tableau1[[#This Row],[WMA]]&lt;&gt;"",Tableau1[[#This Row],[WMA]],"")</f>
        <v/>
      </c>
      <c r="E97" s="96" t="str">
        <f>IF(Tableau1[[#This Row],[ACD]]&lt;&gt;"",Tableau1[[#This Row],[ACD]],"")</f>
        <v/>
      </c>
      <c r="F97" s="96" t="str">
        <f>IF(Tableau1[[#This Row],[KAB]]&lt;&gt;"",Tableau1[[#This Row],[KAB]],"")</f>
        <v/>
      </c>
      <c r="G97" s="180"/>
      <c r="H97" s="73"/>
      <c r="I97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98" spans="1:9" x14ac:dyDescent="0.25">
      <c r="A98" s="96" t="s">
        <v>92</v>
      </c>
      <c r="B98" s="95" t="str">
        <f>IF(Tableau1[[#This Row],[NBR]]&lt;&gt;"",Tableau1[[#This Row],[NBR]],"")</f>
        <v/>
      </c>
      <c r="C98" s="95" t="str">
        <f>IF(Tableau1[[#This Row],[GJU]]&lt;&gt;"",Tableau1[[#This Row],[GJU]],"")</f>
        <v/>
      </c>
      <c r="D98" s="22" t="str">
        <f>IF(Tableau1[[#This Row],[WMA]]&lt;&gt;"",Tableau1[[#This Row],[WMA]],"")</f>
        <v/>
      </c>
      <c r="E98" s="96" t="str">
        <f>IF(Tableau1[[#This Row],[ACD]]&lt;&gt;"",Tableau1[[#This Row],[ACD]],"")</f>
        <v/>
      </c>
      <c r="F98" s="96">
        <f>IF(Tableau1[[#This Row],[KAB]]&lt;&gt;"",Tableau1[[#This Row],[KAB]],"")</f>
        <v>1</v>
      </c>
      <c r="G98" s="180"/>
      <c r="H98" s="73"/>
      <c r="I98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99" spans="1:9" x14ac:dyDescent="0.25">
      <c r="A99" s="96" t="s">
        <v>41</v>
      </c>
      <c r="B99" s="95" t="str">
        <f>IF(Tableau1[[#This Row],[NBR]]&lt;&gt;"",Tableau1[[#This Row],[NBR]],"")</f>
        <v/>
      </c>
      <c r="C99" s="95">
        <f>IF(Tableau1[[#This Row],[GJU]]&lt;&gt;"",Tableau1[[#This Row],[GJU]],"")</f>
        <v>1</v>
      </c>
      <c r="D99" s="22" t="str">
        <f>IF(Tableau1[[#This Row],[WMA]]&lt;&gt;"",Tableau1[[#This Row],[WMA]],"")</f>
        <v/>
      </c>
      <c r="E99" s="96" t="str">
        <f>IF(Tableau1[[#This Row],[ACD]]&lt;&gt;"",Tableau1[[#This Row],[ACD]],"")</f>
        <v/>
      </c>
      <c r="F99" s="96" t="str">
        <f>IF(Tableau1[[#This Row],[KAB]]&lt;&gt;"",Tableau1[[#This Row],[KAB]],"")</f>
        <v/>
      </c>
      <c r="G99" s="73"/>
      <c r="H99" s="73"/>
      <c r="I99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00" spans="1:9" x14ac:dyDescent="0.25">
      <c r="A100" s="189" t="s">
        <v>233</v>
      </c>
      <c r="B100" s="95" t="str">
        <f>IF(Tableau1[[#This Row],[NBR]]&lt;&gt;"",Tableau1[[#This Row],[NBR]],"")</f>
        <v/>
      </c>
      <c r="C100" s="95">
        <f>IF(Tableau1[[#This Row],[GJU]]&lt;&gt;"",Tableau1[[#This Row],[GJU]],"")</f>
        <v>1</v>
      </c>
      <c r="D100" s="22" t="str">
        <f>IF(Tableau1[[#This Row],[WMA]]&lt;&gt;"",Tableau1[[#This Row],[WMA]],"")</f>
        <v/>
      </c>
      <c r="E100" s="96" t="str">
        <f>IF(Tableau1[[#This Row],[ACD]]&lt;&gt;"",Tableau1[[#This Row],[ACD]],"")</f>
        <v/>
      </c>
      <c r="F100" s="96" t="str">
        <f>IF(Tableau1[[#This Row],[KAB]]&lt;&gt;"",Tableau1[[#This Row],[KAB]],"")</f>
        <v/>
      </c>
      <c r="G100" s="73"/>
      <c r="H100" s="22"/>
      <c r="I100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01" spans="1:9" x14ac:dyDescent="0.25">
      <c r="A101" s="96" t="s">
        <v>35</v>
      </c>
      <c r="B101" s="95" t="str">
        <f>IF(Tableau1[[#This Row],[NBR]]&lt;&gt;"",Tableau1[[#This Row],[NBR]],"")</f>
        <v/>
      </c>
      <c r="C101" s="95" t="str">
        <f>IF(Tableau1[[#This Row],[GJU]]&lt;&gt;"",Tableau1[[#This Row],[GJU]],"")</f>
        <v/>
      </c>
      <c r="D101" s="22" t="str">
        <f>IF(Tableau1[[#This Row],[WMA]]&lt;&gt;"",Tableau1[[#This Row],[WMA]],"")</f>
        <v/>
      </c>
      <c r="E101" s="96" t="str">
        <f>IF(Tableau1[[#This Row],[ACD]]&lt;&gt;"",Tableau1[[#This Row],[ACD]],"")</f>
        <v/>
      </c>
      <c r="F101" s="96">
        <f>IF(Tableau1[[#This Row],[KAB]]&lt;&gt;"",Tableau1[[#This Row],[KAB]],"")</f>
        <v>1</v>
      </c>
      <c r="G101" s="73"/>
      <c r="H101" s="73"/>
      <c r="I101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02" spans="1:9" x14ac:dyDescent="0.25">
      <c r="A102" s="96" t="s">
        <v>152</v>
      </c>
      <c r="B102" s="95" t="str">
        <f>IF(Tableau1[[#This Row],[NBR]]&lt;&gt;"",Tableau1[[#This Row],[NBR]],"")</f>
        <v/>
      </c>
      <c r="C102" s="95">
        <f>IF(Tableau1[[#This Row],[GJU]]&lt;&gt;"",Tableau1[[#This Row],[GJU]],"")</f>
        <v>1</v>
      </c>
      <c r="D102" s="22" t="str">
        <f>IF(Tableau1[[#This Row],[WMA]]&lt;&gt;"",Tableau1[[#This Row],[WMA]],"")</f>
        <v/>
      </c>
      <c r="E102" s="96" t="str">
        <f>IF(Tableau1[[#This Row],[ACD]]&lt;&gt;"",Tableau1[[#This Row],[ACD]],"")</f>
        <v/>
      </c>
      <c r="F102" s="96" t="str">
        <f>IF(Tableau1[[#This Row],[KAB]]&lt;&gt;"",Tableau1[[#This Row],[KAB]],"")</f>
        <v/>
      </c>
      <c r="G102" s="73"/>
      <c r="H102" s="73"/>
      <c r="I102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03" spans="1:9" x14ac:dyDescent="0.25">
      <c r="A103" s="96" t="s">
        <v>54</v>
      </c>
      <c r="B103" s="95" t="str">
        <f>IF(Tableau1[[#This Row],[NBR]]&lt;&gt;"",Tableau1[[#This Row],[NBR]],"")</f>
        <v/>
      </c>
      <c r="C103" s="95" t="str">
        <f>IF(Tableau1[[#This Row],[GJU]]&lt;&gt;"",Tableau1[[#This Row],[GJU]],"")</f>
        <v/>
      </c>
      <c r="D103" s="22">
        <f>IF(Tableau1[[#This Row],[WMA]]&lt;&gt;"",Tableau1[[#This Row],[WMA]],"")</f>
        <v>1</v>
      </c>
      <c r="E103" s="96" t="str">
        <f>IF(Tableau1[[#This Row],[ACD]]&lt;&gt;"",Tableau1[[#This Row],[ACD]],"")</f>
        <v/>
      </c>
      <c r="F103" s="96" t="str">
        <f>IF(Tableau1[[#This Row],[KAB]]&lt;&gt;"",Tableau1[[#This Row],[KAB]],"")</f>
        <v/>
      </c>
      <c r="G103" s="73"/>
      <c r="H103" s="73"/>
      <c r="I103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04" spans="1:9" x14ac:dyDescent="0.25">
      <c r="A104" s="189" t="s">
        <v>231</v>
      </c>
      <c r="B104" s="95" t="str">
        <f>IF(Tableau1[[#This Row],[NBR]]&lt;&gt;"",Tableau1[[#This Row],[NBR]],"")</f>
        <v/>
      </c>
      <c r="C104" s="95">
        <f>IF(Tableau1[[#This Row],[GJU]]&lt;&gt;"",Tableau1[[#This Row],[GJU]],"")</f>
        <v>1</v>
      </c>
      <c r="D104" s="22" t="str">
        <f>IF(Tableau1[[#This Row],[WMA]]&lt;&gt;"",Tableau1[[#This Row],[WMA]],"")</f>
        <v/>
      </c>
      <c r="E104" s="96" t="str">
        <f>IF(Tableau1[[#This Row],[ACD]]&lt;&gt;"",Tableau1[[#This Row],[ACD]],"")</f>
        <v/>
      </c>
      <c r="F104" s="96" t="str">
        <f>IF(Tableau1[[#This Row],[KAB]]&lt;&gt;"",Tableau1[[#This Row],[KAB]],"")</f>
        <v/>
      </c>
      <c r="G104" s="73"/>
      <c r="H104" s="22"/>
      <c r="I104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05" spans="1:9" x14ac:dyDescent="0.25">
      <c r="A105" s="96" t="s">
        <v>91</v>
      </c>
      <c r="B105" s="95" t="str">
        <f>IF(Tableau1[[#This Row],[NBR]]&lt;&gt;"",Tableau1[[#This Row],[NBR]],"")</f>
        <v/>
      </c>
      <c r="C105" s="95" t="str">
        <f>IF(Tableau1[[#This Row],[GJU]]&lt;&gt;"",Tableau1[[#This Row],[GJU]],"")</f>
        <v/>
      </c>
      <c r="D105" s="22">
        <f>IF(Tableau1[[#This Row],[WMA]]&lt;&gt;"",Tableau1[[#This Row],[WMA]],"")</f>
        <v>1</v>
      </c>
      <c r="E105" s="96" t="str">
        <f>IF(Tableau1[[#This Row],[ACD]]&lt;&gt;"",Tableau1[[#This Row],[ACD]],"")</f>
        <v/>
      </c>
      <c r="F105" s="96" t="str">
        <f>IF(Tableau1[[#This Row],[KAB]]&lt;&gt;"",Tableau1[[#This Row],[KAB]],"")</f>
        <v/>
      </c>
      <c r="G105" s="181"/>
      <c r="H105" s="22"/>
      <c r="I105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06" spans="1:9" x14ac:dyDescent="0.25">
      <c r="A106" s="96" t="s">
        <v>85</v>
      </c>
      <c r="B106" s="95" t="str">
        <f>IF(Tableau1[[#This Row],[NBR]]&lt;&gt;"",Tableau1[[#This Row],[NBR]],"")</f>
        <v/>
      </c>
      <c r="C106" s="95" t="str">
        <f>IF(Tableau1[[#This Row],[GJU]]&lt;&gt;"",Tableau1[[#This Row],[GJU]],"")</f>
        <v/>
      </c>
      <c r="D106" s="22">
        <f>IF(Tableau1[[#This Row],[WMA]]&lt;&gt;"",Tableau1[[#This Row],[WMA]],"")</f>
        <v>1</v>
      </c>
      <c r="E106" s="96" t="str">
        <f>IF(Tableau1[[#This Row],[ACD]]&lt;&gt;"",Tableau1[[#This Row],[ACD]],"")</f>
        <v/>
      </c>
      <c r="F106" s="96" t="str">
        <f>IF(Tableau1[[#This Row],[KAB]]&lt;&gt;"",Tableau1[[#This Row],[KAB]],"")</f>
        <v/>
      </c>
      <c r="G106" s="73"/>
      <c r="H106" s="73"/>
      <c r="I106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07" spans="1:9" hidden="1" x14ac:dyDescent="0.25">
      <c r="A107" s="96" t="s">
        <v>64</v>
      </c>
      <c r="B107" s="95" t="str">
        <f>IF(Tableau1[[#This Row],[NBR]]&lt;&gt;"",Tableau1[[#This Row],[NBR]],"")</f>
        <v/>
      </c>
      <c r="C107" s="95" t="str">
        <f>IF(Tableau1[[#This Row],[GJU]]&lt;&gt;"",Tableau1[[#This Row],[GJU]],"")</f>
        <v/>
      </c>
      <c r="D107" s="22">
        <f>IF(Tableau1[[#This Row],[WMA]]&lt;&gt;"",Tableau1[[#This Row],[WMA]],"")</f>
        <v>1</v>
      </c>
      <c r="E107" s="96" t="str">
        <f>IF(Tableau1[[#This Row],[ACD]]&lt;&gt;"",Tableau1[[#This Row],[ACD]],"")</f>
        <v/>
      </c>
      <c r="F107" s="96" t="str">
        <f>IF(Tableau1[[#This Row],[KAB]]&lt;&gt;"",Tableau1[[#This Row],[KAB]],"")</f>
        <v/>
      </c>
      <c r="G107" s="181"/>
      <c r="H107" s="22"/>
      <c r="I107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08" spans="1:9" x14ac:dyDescent="0.25">
      <c r="A108" s="189" t="s">
        <v>265</v>
      </c>
      <c r="B108" s="95" t="str">
        <f>IF(Tableau1[[#This Row],[NBR]]&lt;&gt;"",Tableau1[[#This Row],[NBR]],"")</f>
        <v/>
      </c>
      <c r="C108" s="95">
        <f>IF(Tableau1[[#This Row],[GJU]]&lt;&gt;"",Tableau1[[#This Row],[GJU]],"")</f>
        <v>1</v>
      </c>
      <c r="D108" s="22" t="str">
        <f>IF(Tableau1[[#This Row],[WMA]]&lt;&gt;"",Tableau1[[#This Row],[WMA]],"")</f>
        <v/>
      </c>
      <c r="E108" s="96" t="str">
        <f>IF(Tableau1[[#This Row],[ACD]]&lt;&gt;"",Tableau1[[#This Row],[ACD]],"")</f>
        <v/>
      </c>
      <c r="F108" s="96" t="str">
        <f>IF(Tableau1[[#This Row],[KAB]]&lt;&gt;"",Tableau1[[#This Row],[KAB]],"")</f>
        <v/>
      </c>
      <c r="G108" s="181"/>
      <c r="H108" s="22"/>
      <c r="I108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09" spans="1:9" hidden="1" x14ac:dyDescent="0.25">
      <c r="A109" s="96" t="s">
        <v>88</v>
      </c>
      <c r="B109" s="95">
        <f>IF(Tableau1[[#This Row],[NBR]]&lt;&gt;"",Tableau1[[#This Row],[NBR]],"")</f>
        <v>1</v>
      </c>
      <c r="C109" s="95" t="str">
        <f>IF(Tableau1[[#This Row],[GJU]]&lt;&gt;"",Tableau1[[#This Row],[GJU]],"")</f>
        <v/>
      </c>
      <c r="D109" s="22" t="str">
        <f>IF(Tableau1[[#This Row],[WMA]]&lt;&gt;"",Tableau1[[#This Row],[WMA]],"")</f>
        <v/>
      </c>
      <c r="E109" s="96" t="str">
        <f>IF(Tableau1[[#This Row],[ACD]]&lt;&gt;"",Tableau1[[#This Row],[ACD]],"")</f>
        <v/>
      </c>
      <c r="F109" s="96" t="str">
        <f>IF(Tableau1[[#This Row],[KAB]]&lt;&gt;"",Tableau1[[#This Row],[KAB]],"")</f>
        <v/>
      </c>
      <c r="G109" s="22"/>
      <c r="H109" s="22"/>
      <c r="I109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10" spans="1:9" x14ac:dyDescent="0.25">
      <c r="A110" s="96" t="s">
        <v>77</v>
      </c>
      <c r="B110" s="95">
        <f>IF(Tableau1[[#This Row],[NBR]]&lt;&gt;"",Tableau1[[#This Row],[NBR]],"")</f>
        <v>1</v>
      </c>
      <c r="C110" s="95" t="str">
        <f>IF(Tableau1[[#This Row],[GJU]]&lt;&gt;"",Tableau1[[#This Row],[GJU]],"")</f>
        <v/>
      </c>
      <c r="D110" s="22" t="str">
        <f>IF(Tableau1[[#This Row],[WMA]]&lt;&gt;"",Tableau1[[#This Row],[WMA]],"")</f>
        <v/>
      </c>
      <c r="E110" s="96" t="str">
        <f>IF(Tableau1[[#This Row],[ACD]]&lt;&gt;"",Tableau1[[#This Row],[ACD]],"")</f>
        <v/>
      </c>
      <c r="F110" s="96" t="str">
        <f>IF(Tableau1[[#This Row],[KAB]]&lt;&gt;"",Tableau1[[#This Row],[KAB]],"")</f>
        <v/>
      </c>
      <c r="G110" s="180"/>
      <c r="H110" s="73"/>
      <c r="I110" s="261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11" spans="1:9" ht="15.75" thickBot="1" x14ac:dyDescent="0.3">
      <c r="A111" s="190" t="s">
        <v>164</v>
      </c>
      <c r="B111" s="191">
        <f>IF(Tableau1[[#This Row],[NBR]]&lt;&gt;"",Tableau1[[#This Row],[NBR]],"")</f>
        <v>1</v>
      </c>
      <c r="C111" s="191" t="str">
        <f>IF(Tableau1[[#This Row],[GJU]]&lt;&gt;"",Tableau1[[#This Row],[GJU]],"")</f>
        <v/>
      </c>
      <c r="D111" s="192" t="str">
        <f>IF(Tableau1[[#This Row],[WMA]]&lt;&gt;"",Tableau1[[#This Row],[WMA]],"")</f>
        <v/>
      </c>
      <c r="E111" s="190" t="str">
        <f>IF(Tableau1[[#This Row],[ACD]]&lt;&gt;"",Tableau1[[#This Row],[ACD]],"")</f>
        <v/>
      </c>
      <c r="F111" s="190" t="str">
        <f>IF(Tableau1[[#This Row],[KAB]]&lt;&gt;"",Tableau1[[#This Row],[KAB]],"")</f>
        <v/>
      </c>
      <c r="G111" s="192"/>
      <c r="H111" s="192"/>
      <c r="I111" s="263" t="str">
        <f ca="1">IF(Tableau9[[#This Row],[Durée de validité]]="","",IF(TODAY()&lt;Tableau9[[#This Row],[Durée de validité]]-30,0,IF(AND(TODAY()&gt;=Tableau9[[#This Row],[Durée de validité]]-30,TODAY()&lt;Tableau9[[#This Row],[Durée de validité]]),1,2)))</f>
        <v/>
      </c>
    </row>
    <row r="112" spans="1:9" ht="16.5" thickTop="1" thickBot="1" x14ac:dyDescent="0.3">
      <c r="A112" s="24"/>
      <c r="B112" s="25">
        <f>SUM(B2:B111)</f>
        <v>26</v>
      </c>
      <c r="C112" s="25">
        <f>SUM(C2:C111)</f>
        <v>43</v>
      </c>
      <c r="D112" s="25">
        <f>SUM(D2:D111)</f>
        <v>26</v>
      </c>
      <c r="E112" s="25">
        <f>SUM(E2:E111)</f>
        <v>3</v>
      </c>
      <c r="F112" s="25">
        <f>SUM(F2:F111)</f>
        <v>10</v>
      </c>
    </row>
    <row r="113" ht="15.75" thickTop="1" x14ac:dyDescent="0.25"/>
  </sheetData>
  <sheetProtection password="F8B5" sheet="1" objects="1" scenarios="1"/>
  <protectedRanges>
    <protectedRange algorithmName="SHA-512" hashValue="0fFmt2dAyA+IT1IE4MeGVubZXJZgTb+WbujJl47CgI+Tc/ThuhWmQR7ZNVOwlJzt28dn/JCa7ov4LsoFg3sAAA==" saltValue="ZLjzpo3OU/bWnDm5tI0fwA==" spinCount="100000" sqref="A1:XFD1048576" name="Plage1"/>
  </protectedRanges>
  <conditionalFormatting sqref="B2:B111">
    <cfRule type="cellIs" dxfId="24" priority="16" operator="equal">
      <formula>1</formula>
    </cfRule>
  </conditionalFormatting>
  <conditionalFormatting sqref="C2:C111">
    <cfRule type="cellIs" dxfId="23" priority="15" operator="equal">
      <formula>1</formula>
    </cfRule>
  </conditionalFormatting>
  <conditionalFormatting sqref="D2:D111">
    <cfRule type="cellIs" dxfId="22" priority="14" operator="equal">
      <formula>1</formula>
    </cfRule>
  </conditionalFormatting>
  <conditionalFormatting sqref="E2:E111">
    <cfRule type="cellIs" dxfId="21" priority="13" operator="equal">
      <formula>1</formula>
    </cfRule>
  </conditionalFormatting>
  <conditionalFormatting sqref="F2:F111">
    <cfRule type="cellIs" dxfId="20" priority="12" operator="equal">
      <formula>1</formula>
    </cfRule>
  </conditionalFormatting>
  <conditionalFormatting sqref="A94:A111 A2:A91">
    <cfRule type="expression" dxfId="19" priority="7">
      <formula>$F2=1</formula>
    </cfRule>
    <cfRule type="expression" dxfId="18" priority="8">
      <formula>$E2=1</formula>
    </cfRule>
    <cfRule type="expression" dxfId="17" priority="9">
      <formula>$D2=1</formula>
    </cfRule>
    <cfRule type="expression" dxfId="16" priority="10">
      <formula>$C2=1</formula>
    </cfRule>
    <cfRule type="expression" dxfId="15" priority="11">
      <formula>$B2=1</formula>
    </cfRule>
  </conditionalFormatting>
  <conditionalFormatting sqref="I1:I1048576">
    <cfRule type="iconSet" priority="6">
      <iconSet iconSet="3Symbols" showValue="0" reverse="1">
        <cfvo type="percent" val="0"/>
        <cfvo type="num" val="1"/>
        <cfvo type="num" val="2"/>
      </iconSet>
    </cfRule>
  </conditionalFormatting>
  <conditionalFormatting sqref="A92:A93">
    <cfRule type="expression" dxfId="14" priority="1">
      <formula>$F92=1</formula>
    </cfRule>
    <cfRule type="expression" dxfId="13" priority="2">
      <formula>$E92=1</formula>
    </cfRule>
    <cfRule type="expression" dxfId="12" priority="3">
      <formula>$D92=1</formula>
    </cfRule>
    <cfRule type="expression" dxfId="11" priority="4">
      <formula>$C92=1</formula>
    </cfRule>
    <cfRule type="expression" dxfId="10" priority="5">
      <formula>$B92=1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C111"/>
  <sheetViews>
    <sheetView workbookViewId="0">
      <selection activeCell="C2" sqref="C2"/>
    </sheetView>
  </sheetViews>
  <sheetFormatPr baseColWidth="10" defaultRowHeight="15" x14ac:dyDescent="0.25"/>
  <cols>
    <col min="1" max="1" width="26" style="1" customWidth="1"/>
    <col min="3" max="3" width="44.7109375" bestFit="1" customWidth="1"/>
    <col min="12" max="12" width="26" customWidth="1"/>
  </cols>
  <sheetData>
    <row r="1" spans="1:3" ht="15.75" thickBot="1" x14ac:dyDescent="0.3">
      <c r="A1" s="279" t="s">
        <v>117</v>
      </c>
      <c r="B1" s="292"/>
      <c r="C1" s="159" t="s">
        <v>171</v>
      </c>
    </row>
    <row r="2" spans="1:3" ht="15.75" thickTop="1" x14ac:dyDescent="0.25">
      <c r="A2" s="280" t="s">
        <v>128</v>
      </c>
      <c r="B2" s="293"/>
      <c r="C2" s="283" t="s">
        <v>295</v>
      </c>
    </row>
    <row r="3" spans="1:3" x14ac:dyDescent="0.25">
      <c r="A3" s="281" t="s">
        <v>79</v>
      </c>
      <c r="B3" s="293"/>
    </row>
    <row r="4" spans="1:3" x14ac:dyDescent="0.25">
      <c r="A4" s="282" t="s">
        <v>37</v>
      </c>
      <c r="B4" s="293"/>
    </row>
    <row r="5" spans="1:3" hidden="1" x14ac:dyDescent="0.25">
      <c r="A5" s="283" t="s">
        <v>96</v>
      </c>
      <c r="B5" s="294"/>
    </row>
    <row r="6" spans="1:3" x14ac:dyDescent="0.25">
      <c r="A6" s="282" t="s">
        <v>155</v>
      </c>
      <c r="B6" s="293"/>
    </row>
    <row r="7" spans="1:3" hidden="1" x14ac:dyDescent="0.25">
      <c r="A7" s="283" t="s">
        <v>59</v>
      </c>
      <c r="B7" s="294"/>
    </row>
    <row r="8" spans="1:3" x14ac:dyDescent="0.25">
      <c r="A8" s="284" t="s">
        <v>166</v>
      </c>
      <c r="B8" s="295"/>
    </row>
    <row r="9" spans="1:3" x14ac:dyDescent="0.25">
      <c r="A9" s="283" t="s">
        <v>60</v>
      </c>
      <c r="B9" s="294"/>
    </row>
    <row r="10" spans="1:3" x14ac:dyDescent="0.25">
      <c r="A10" s="283" t="s">
        <v>74</v>
      </c>
      <c r="B10" s="294"/>
    </row>
    <row r="11" spans="1:3" x14ac:dyDescent="0.25">
      <c r="A11" s="282" t="s">
        <v>42</v>
      </c>
      <c r="B11" s="293"/>
    </row>
    <row r="12" spans="1:3" x14ac:dyDescent="0.25">
      <c r="A12" s="282" t="s">
        <v>226</v>
      </c>
      <c r="B12" s="293"/>
    </row>
    <row r="13" spans="1:3" x14ac:dyDescent="0.25">
      <c r="A13" s="284" t="s">
        <v>24</v>
      </c>
      <c r="B13" s="295"/>
    </row>
    <row r="14" spans="1:3" x14ac:dyDescent="0.25">
      <c r="A14" s="282" t="s">
        <v>225</v>
      </c>
      <c r="B14" s="293"/>
    </row>
    <row r="15" spans="1:3" x14ac:dyDescent="0.25">
      <c r="A15" s="282" t="s">
        <v>51</v>
      </c>
      <c r="B15" s="293"/>
    </row>
    <row r="16" spans="1:3" x14ac:dyDescent="0.25">
      <c r="A16" s="285" t="s">
        <v>167</v>
      </c>
      <c r="B16" s="295"/>
    </row>
    <row r="17" spans="1:2" x14ac:dyDescent="0.25">
      <c r="A17" s="282" t="s">
        <v>58</v>
      </c>
      <c r="B17" s="293"/>
    </row>
    <row r="18" spans="1:2" x14ac:dyDescent="0.25">
      <c r="A18" s="286" t="s">
        <v>4</v>
      </c>
      <c r="B18" s="295"/>
    </row>
    <row r="19" spans="1:2" hidden="1" x14ac:dyDescent="0.25">
      <c r="A19" s="281" t="s">
        <v>89</v>
      </c>
      <c r="B19" s="293"/>
    </row>
    <row r="20" spans="1:2" hidden="1" x14ac:dyDescent="0.25">
      <c r="A20" s="284" t="s">
        <v>33</v>
      </c>
      <c r="B20" s="295"/>
    </row>
    <row r="21" spans="1:2" x14ac:dyDescent="0.25">
      <c r="A21" s="281" t="s">
        <v>62</v>
      </c>
      <c r="B21" s="293"/>
    </row>
    <row r="22" spans="1:2" x14ac:dyDescent="0.25">
      <c r="A22" s="284" t="s">
        <v>81</v>
      </c>
      <c r="B22" s="295"/>
    </row>
    <row r="23" spans="1:2" x14ac:dyDescent="0.25">
      <c r="A23" s="283" t="s">
        <v>56</v>
      </c>
      <c r="B23" s="294"/>
    </row>
    <row r="24" spans="1:2" x14ac:dyDescent="0.25">
      <c r="A24" s="283" t="s">
        <v>71</v>
      </c>
      <c r="B24" s="294"/>
    </row>
    <row r="25" spans="1:2" x14ac:dyDescent="0.25">
      <c r="A25" s="282" t="s">
        <v>154</v>
      </c>
      <c r="B25" s="293"/>
    </row>
    <row r="26" spans="1:2" hidden="1" x14ac:dyDescent="0.25">
      <c r="A26" s="281" t="s">
        <v>84</v>
      </c>
      <c r="B26" s="293"/>
    </row>
    <row r="27" spans="1:2" x14ac:dyDescent="0.25">
      <c r="A27" s="281" t="s">
        <v>87</v>
      </c>
      <c r="B27" s="293"/>
    </row>
    <row r="28" spans="1:2" x14ac:dyDescent="0.25">
      <c r="A28" s="281" t="s">
        <v>136</v>
      </c>
      <c r="B28" s="293"/>
    </row>
    <row r="29" spans="1:2" x14ac:dyDescent="0.25">
      <c r="A29" s="283" t="s">
        <v>36</v>
      </c>
      <c r="B29" s="294"/>
    </row>
    <row r="30" spans="1:2" x14ac:dyDescent="0.25">
      <c r="A30" s="285" t="s">
        <v>82</v>
      </c>
      <c r="B30" s="295"/>
    </row>
    <row r="31" spans="1:2" x14ac:dyDescent="0.25">
      <c r="A31" s="282" t="s">
        <v>103</v>
      </c>
      <c r="B31" s="293"/>
    </row>
    <row r="32" spans="1:2" x14ac:dyDescent="0.25">
      <c r="A32" s="283" t="s">
        <v>61</v>
      </c>
      <c r="B32" s="294"/>
    </row>
    <row r="33" spans="1:2" x14ac:dyDescent="0.25">
      <c r="A33" s="285" t="s">
        <v>46</v>
      </c>
      <c r="B33" s="295"/>
    </row>
    <row r="34" spans="1:2" x14ac:dyDescent="0.25">
      <c r="A34" s="198" t="s">
        <v>3</v>
      </c>
      <c r="B34" s="295"/>
    </row>
    <row r="35" spans="1:2" x14ac:dyDescent="0.25">
      <c r="A35" s="198" t="s">
        <v>3</v>
      </c>
      <c r="B35" s="295"/>
    </row>
    <row r="36" spans="1:2" x14ac:dyDescent="0.25">
      <c r="A36" s="198" t="s">
        <v>3</v>
      </c>
      <c r="B36" s="295"/>
    </row>
    <row r="37" spans="1:2" x14ac:dyDescent="0.25">
      <c r="A37" s="282" t="s">
        <v>101</v>
      </c>
      <c r="B37" s="293"/>
    </row>
    <row r="38" spans="1:2" x14ac:dyDescent="0.25">
      <c r="A38" s="282" t="s">
        <v>55</v>
      </c>
      <c r="B38" s="293"/>
    </row>
    <row r="39" spans="1:2" x14ac:dyDescent="0.25">
      <c r="A39" s="283" t="s">
        <v>287</v>
      </c>
      <c r="B39" s="294"/>
    </row>
    <row r="40" spans="1:2" hidden="1" x14ac:dyDescent="0.25">
      <c r="A40" s="284" t="s">
        <v>83</v>
      </c>
      <c r="B40" s="295"/>
    </row>
    <row r="41" spans="1:2" ht="24" x14ac:dyDescent="0.25">
      <c r="A41" s="283" t="s">
        <v>76</v>
      </c>
      <c r="B41" s="293"/>
    </row>
    <row r="42" spans="1:2" x14ac:dyDescent="0.25">
      <c r="A42" s="283" t="s">
        <v>295</v>
      </c>
      <c r="B42" s="293"/>
    </row>
    <row r="43" spans="1:2" x14ac:dyDescent="0.25">
      <c r="A43" s="282" t="s">
        <v>212</v>
      </c>
      <c r="B43" s="294"/>
    </row>
    <row r="44" spans="1:2" x14ac:dyDescent="0.25">
      <c r="A44" s="281" t="s">
        <v>93</v>
      </c>
      <c r="B44" s="294"/>
    </row>
    <row r="45" spans="1:2" hidden="1" x14ac:dyDescent="0.25">
      <c r="A45" s="283" t="s">
        <v>44</v>
      </c>
      <c r="B45" s="294"/>
    </row>
    <row r="46" spans="1:2" x14ac:dyDescent="0.25">
      <c r="A46" s="283" t="s">
        <v>138</v>
      </c>
      <c r="B46" s="293"/>
    </row>
    <row r="47" spans="1:2" x14ac:dyDescent="0.25">
      <c r="A47" s="287" t="s">
        <v>34</v>
      </c>
      <c r="B47" s="294"/>
    </row>
    <row r="48" spans="1:2" x14ac:dyDescent="0.25">
      <c r="A48" s="282" t="s">
        <v>100</v>
      </c>
      <c r="B48" s="295"/>
    </row>
    <row r="49" spans="1:2" x14ac:dyDescent="0.25">
      <c r="A49" s="287" t="s">
        <v>49</v>
      </c>
      <c r="B49" s="294"/>
    </row>
    <row r="50" spans="1:2" x14ac:dyDescent="0.25">
      <c r="A50" s="198" t="s">
        <v>6</v>
      </c>
      <c r="B50" s="293"/>
    </row>
    <row r="51" spans="1:2" x14ac:dyDescent="0.25">
      <c r="A51" s="283" t="s">
        <v>255</v>
      </c>
      <c r="B51" s="293"/>
    </row>
    <row r="52" spans="1:2" hidden="1" x14ac:dyDescent="0.25">
      <c r="A52" s="281" t="s">
        <v>5</v>
      </c>
      <c r="B52" s="296"/>
    </row>
    <row r="53" spans="1:2" x14ac:dyDescent="0.25">
      <c r="A53" s="197" t="s">
        <v>17</v>
      </c>
      <c r="B53" s="293"/>
    </row>
    <row r="54" spans="1:2" x14ac:dyDescent="0.25">
      <c r="A54" s="283" t="s">
        <v>256</v>
      </c>
      <c r="B54" s="294"/>
    </row>
    <row r="55" spans="1:2" x14ac:dyDescent="0.25">
      <c r="A55" s="282" t="s">
        <v>232</v>
      </c>
      <c r="B55" s="293"/>
    </row>
    <row r="56" spans="1:2" x14ac:dyDescent="0.25">
      <c r="A56" s="283" t="s">
        <v>94</v>
      </c>
      <c r="B56" s="293"/>
    </row>
    <row r="57" spans="1:2" hidden="1" x14ac:dyDescent="0.25">
      <c r="A57" s="234" t="s">
        <v>72</v>
      </c>
      <c r="B57" s="295"/>
    </row>
    <row r="58" spans="1:2" hidden="1" x14ac:dyDescent="0.25">
      <c r="A58" s="234" t="s">
        <v>53</v>
      </c>
      <c r="B58" s="294"/>
    </row>
    <row r="59" spans="1:2" hidden="1" x14ac:dyDescent="0.25">
      <c r="A59" s="284" t="s">
        <v>172</v>
      </c>
      <c r="B59" s="293"/>
    </row>
    <row r="60" spans="1:2" x14ac:dyDescent="0.25">
      <c r="A60" s="282" t="s">
        <v>20</v>
      </c>
      <c r="B60" s="295"/>
    </row>
    <row r="61" spans="1:2" x14ac:dyDescent="0.25">
      <c r="A61" s="283" t="s">
        <v>153</v>
      </c>
      <c r="B61" s="293"/>
    </row>
    <row r="62" spans="1:2" hidden="1" x14ac:dyDescent="0.25">
      <c r="A62" s="288" t="s">
        <v>68</v>
      </c>
      <c r="B62" s="294"/>
    </row>
    <row r="63" spans="1:2" x14ac:dyDescent="0.25">
      <c r="A63" s="283" t="s">
        <v>291</v>
      </c>
      <c r="B63" s="294"/>
    </row>
    <row r="64" spans="1:2" x14ac:dyDescent="0.25">
      <c r="A64" s="283" t="s">
        <v>19</v>
      </c>
      <c r="B64" s="294"/>
    </row>
    <row r="65" spans="1:2" x14ac:dyDescent="0.25">
      <c r="A65" s="282" t="s">
        <v>104</v>
      </c>
      <c r="B65" s="293"/>
    </row>
    <row r="66" spans="1:2" x14ac:dyDescent="0.25">
      <c r="A66" s="282" t="s">
        <v>47</v>
      </c>
      <c r="B66" s="293"/>
    </row>
    <row r="67" spans="1:2" x14ac:dyDescent="0.25">
      <c r="A67" s="283" t="s">
        <v>75</v>
      </c>
      <c r="B67" s="293"/>
    </row>
    <row r="68" spans="1:2" x14ac:dyDescent="0.25">
      <c r="A68" s="289" t="s">
        <v>18</v>
      </c>
      <c r="B68" s="294"/>
    </row>
    <row r="69" spans="1:2" hidden="1" x14ac:dyDescent="0.25">
      <c r="A69" s="281" t="s">
        <v>38</v>
      </c>
      <c r="B69" s="294"/>
    </row>
    <row r="70" spans="1:2" x14ac:dyDescent="0.25">
      <c r="A70" s="283" t="s">
        <v>86</v>
      </c>
      <c r="B70" s="293"/>
    </row>
    <row r="71" spans="1:2" x14ac:dyDescent="0.25">
      <c r="A71" s="282" t="s">
        <v>159</v>
      </c>
      <c r="B71" s="293"/>
    </row>
    <row r="72" spans="1:2" hidden="1" x14ac:dyDescent="0.25">
      <c r="A72" s="281" t="s">
        <v>90</v>
      </c>
      <c r="B72" s="293"/>
    </row>
    <row r="73" spans="1:2" x14ac:dyDescent="0.25">
      <c r="A73" s="282" t="s">
        <v>149</v>
      </c>
      <c r="B73" s="293"/>
    </row>
    <row r="74" spans="1:2" x14ac:dyDescent="0.25">
      <c r="A74" s="290" t="s">
        <v>48</v>
      </c>
      <c r="B74" s="293"/>
    </row>
    <row r="75" spans="1:2" x14ac:dyDescent="0.25">
      <c r="A75" s="283" t="s">
        <v>73</v>
      </c>
      <c r="B75" s="293"/>
    </row>
    <row r="76" spans="1:2" x14ac:dyDescent="0.25">
      <c r="A76" s="282" t="s">
        <v>156</v>
      </c>
      <c r="B76" s="295"/>
    </row>
    <row r="77" spans="1:2" x14ac:dyDescent="0.25">
      <c r="A77" s="282" t="s">
        <v>69</v>
      </c>
      <c r="B77" s="293"/>
    </row>
    <row r="78" spans="1:2" x14ac:dyDescent="0.25">
      <c r="A78" s="282" t="s">
        <v>43</v>
      </c>
      <c r="B78" s="297"/>
    </row>
    <row r="79" spans="1:2" x14ac:dyDescent="0.25">
      <c r="A79" s="282" t="s">
        <v>151</v>
      </c>
      <c r="B79" s="293"/>
    </row>
    <row r="80" spans="1:2" x14ac:dyDescent="0.25">
      <c r="A80" s="282" t="s">
        <v>22</v>
      </c>
      <c r="B80" s="293"/>
    </row>
    <row r="81" spans="1:2" hidden="1" x14ac:dyDescent="0.25">
      <c r="A81" s="283" t="s">
        <v>102</v>
      </c>
      <c r="B81" s="295"/>
    </row>
    <row r="82" spans="1:2" x14ac:dyDescent="0.25">
      <c r="A82" s="288" t="s">
        <v>229</v>
      </c>
      <c r="B82" s="294"/>
    </row>
    <row r="83" spans="1:2" x14ac:dyDescent="0.25">
      <c r="A83" s="282" t="s">
        <v>98</v>
      </c>
      <c r="B83" s="293"/>
    </row>
    <row r="84" spans="1:2" hidden="1" x14ac:dyDescent="0.25">
      <c r="A84" s="288" t="s">
        <v>70</v>
      </c>
      <c r="B84" s="295"/>
    </row>
    <row r="85" spans="1:2" hidden="1" x14ac:dyDescent="0.25">
      <c r="A85" s="283" t="s">
        <v>95</v>
      </c>
      <c r="B85" s="297"/>
    </row>
    <row r="86" spans="1:2" x14ac:dyDescent="0.25">
      <c r="A86" s="291" t="s">
        <v>25</v>
      </c>
      <c r="B86" s="297"/>
    </row>
    <row r="87" spans="1:2" x14ac:dyDescent="0.25">
      <c r="A87" s="281" t="s">
        <v>105</v>
      </c>
      <c r="B87" s="294"/>
    </row>
    <row r="88" spans="1:2" hidden="1" x14ac:dyDescent="0.25">
      <c r="A88" s="291" t="s">
        <v>50</v>
      </c>
      <c r="B88" s="293"/>
    </row>
    <row r="89" spans="1:2" x14ac:dyDescent="0.25">
      <c r="A89" s="282" t="s">
        <v>150</v>
      </c>
      <c r="B89" s="293"/>
    </row>
    <row r="90" spans="1:2" x14ac:dyDescent="0.25">
      <c r="A90" s="282" t="s">
        <v>97</v>
      </c>
      <c r="B90" s="293"/>
    </row>
    <row r="91" spans="1:2" x14ac:dyDescent="0.25">
      <c r="A91" s="286" t="s">
        <v>21</v>
      </c>
      <c r="B91" s="293"/>
    </row>
    <row r="92" spans="1:2" x14ac:dyDescent="0.25">
      <c r="A92" s="282" t="s">
        <v>230</v>
      </c>
      <c r="B92" s="295"/>
    </row>
    <row r="93" spans="1:2" ht="15.75" thickBot="1" x14ac:dyDescent="0.3">
      <c r="A93" s="443" t="s">
        <v>252</v>
      </c>
      <c r="B93" s="294"/>
    </row>
    <row r="94" spans="1:2" ht="15.75" thickTop="1" x14ac:dyDescent="0.25">
      <c r="A94" s="447" t="s">
        <v>63</v>
      </c>
      <c r="B94" s="295"/>
    </row>
    <row r="95" spans="1:2" x14ac:dyDescent="0.25">
      <c r="A95" s="365" t="s">
        <v>52</v>
      </c>
      <c r="B95" s="295"/>
    </row>
    <row r="96" spans="1:2" x14ac:dyDescent="0.25">
      <c r="A96" s="429" t="s">
        <v>165</v>
      </c>
      <c r="B96" s="295"/>
    </row>
    <row r="97" spans="1:2" x14ac:dyDescent="0.25">
      <c r="A97" s="282" t="s">
        <v>23</v>
      </c>
      <c r="B97" s="294"/>
    </row>
    <row r="98" spans="1:2" x14ac:dyDescent="0.25">
      <c r="A98" s="429" t="s">
        <v>92</v>
      </c>
      <c r="B98" s="294"/>
    </row>
    <row r="99" spans="1:2" ht="11.25" customHeight="1" x14ac:dyDescent="0.25">
      <c r="A99" s="285" t="s">
        <v>41</v>
      </c>
      <c r="B99" s="294"/>
    </row>
    <row r="100" spans="1:2" x14ac:dyDescent="0.25">
      <c r="A100" s="283" t="s">
        <v>233</v>
      </c>
      <c r="B100" s="293"/>
    </row>
    <row r="101" spans="1:2" x14ac:dyDescent="0.25">
      <c r="A101" s="327" t="s">
        <v>35</v>
      </c>
      <c r="B101" s="295"/>
    </row>
    <row r="102" spans="1:2" x14ac:dyDescent="0.25">
      <c r="A102" s="285" t="s">
        <v>152</v>
      </c>
      <c r="B102" s="295"/>
    </row>
    <row r="103" spans="1:2" x14ac:dyDescent="0.25">
      <c r="A103" s="284" t="s">
        <v>54</v>
      </c>
    </row>
    <row r="104" spans="1:2" hidden="1" x14ac:dyDescent="0.25">
      <c r="A104" s="360" t="s">
        <v>64</v>
      </c>
    </row>
    <row r="105" spans="1:2" x14ac:dyDescent="0.25">
      <c r="A105" s="288" t="s">
        <v>231</v>
      </c>
    </row>
    <row r="106" spans="1:2" hidden="1" x14ac:dyDescent="0.25">
      <c r="A106" s="281" t="s">
        <v>88</v>
      </c>
    </row>
    <row r="107" spans="1:2" x14ac:dyDescent="0.25">
      <c r="A107" s="283" t="s">
        <v>91</v>
      </c>
    </row>
    <row r="108" spans="1:2" x14ac:dyDescent="0.25">
      <c r="A108" s="283" t="s">
        <v>85</v>
      </c>
    </row>
    <row r="109" spans="1:2" x14ac:dyDescent="0.25">
      <c r="A109" s="288" t="s">
        <v>265</v>
      </c>
    </row>
    <row r="110" spans="1:2" x14ac:dyDescent="0.25">
      <c r="A110" s="284" t="s">
        <v>77</v>
      </c>
    </row>
    <row r="111" spans="1:2" x14ac:dyDescent="0.25">
      <c r="A111" s="284" t="s">
        <v>164</v>
      </c>
    </row>
  </sheetData>
  <sheetProtection password="FD27" sheet="1" objects="1" scenarios="1"/>
  <sortState ref="A2:A111">
    <sortCondition ref="A1"/>
  </sortState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>
              <from>
                <xdr:col>5</xdr:col>
                <xdr:colOff>0</xdr:colOff>
                <xdr:row>1</xdr:row>
                <xdr:rowOff>0</xdr:rowOff>
              </from>
              <to>
                <xdr:col>7</xdr:col>
                <xdr:colOff>0</xdr:colOff>
                <xdr:row>3</xdr:row>
                <xdr:rowOff>9525</xdr:rowOff>
              </to>
            </anchor>
          </controlPr>
        </control>
      </mc:Choice>
      <mc:Fallback>
        <control shapeId="2049" r:id="rId4" name="CommandButton1"/>
      </mc:Fallback>
    </mc:AlternateContent>
    <mc:AlternateContent xmlns:mc="http://schemas.openxmlformats.org/markup-compatibility/2006">
      <mc:Choice Requires="x14">
        <control shapeId="2050" r:id="rId6" name="CommandButton2">
          <controlPr defaultSize="0" autoLine="0" r:id="rId7">
            <anchor>
              <from>
                <xdr:col>5</xdr:col>
                <xdr:colOff>0</xdr:colOff>
                <xdr:row>5</xdr:row>
                <xdr:rowOff>0</xdr:rowOff>
              </from>
              <to>
                <xdr:col>7</xdr:col>
                <xdr:colOff>0</xdr:colOff>
                <xdr:row>8</xdr:row>
                <xdr:rowOff>19050</xdr:rowOff>
              </to>
            </anchor>
          </controlPr>
        </control>
      </mc:Choice>
      <mc:Fallback>
        <control shapeId="2050" r:id="rId6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Suivi Projets</vt:lpstr>
      <vt:lpstr>Suivi Commandes</vt:lpstr>
      <vt:lpstr>Suivi Contrats</vt:lpstr>
      <vt:lpstr>Suivi Paies</vt:lpstr>
      <vt:lpstr>Suivi Congés</vt:lpstr>
      <vt:lpstr>Suivi Consultants</vt:lpstr>
      <vt:lpstr>Suivi VM</vt:lpstr>
      <vt:lpstr>Suivi FIDAA-PEI</vt:lpstr>
      <vt:lpstr>Suivi Détachement</vt:lpstr>
      <vt:lpstr>Ajout_Suppression</vt:lpstr>
      <vt:lpstr>Commande_à_renouvelé</vt:lpstr>
      <vt:lpstr>'Suivi Commandes'!Zone_d_impression</vt:lpstr>
      <vt:lpstr>'Suivi Consultants'!Zone_d_impression</vt:lpstr>
      <vt:lpstr>'Suivi Contrats'!Zone_d_impression</vt:lpstr>
      <vt:lpstr>'Suivi Paies'!Zone_d_impression</vt:lpstr>
      <vt:lpstr>'Suivi Projets'!Zone_d_impression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Brignone</dc:creator>
  <cp:lastModifiedBy>Valentin COLLAS</cp:lastModifiedBy>
  <cp:lastPrinted>2019-04-04T06:50:58Z</cp:lastPrinted>
  <dcterms:created xsi:type="dcterms:W3CDTF">2015-07-01T11:08:40Z</dcterms:created>
  <dcterms:modified xsi:type="dcterms:W3CDTF">2019-04-15T08:36:24Z</dcterms:modified>
</cp:coreProperties>
</file>