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 activeTab="1"/>
  </bookViews>
  <sheets>
    <sheet name="Suivi financier" sheetId="1" r:id="rId1"/>
    <sheet name="Cherche à faire" sheetId="4" r:id="rId2"/>
    <sheet name="test TDC" sheetId="3" r:id="rId3"/>
    <sheet name="bdd" sheetId="2" r:id="rId4"/>
  </sheets>
  <definedNames>
    <definedName name="equipe">bdd!$J$1:$K$1</definedName>
    <definedName name="Interne">bdd!$J$2:$J$13</definedName>
    <definedName name="ST">bdd!$K$2:$K$10</definedName>
    <definedName name="Type1">#REF!</definedName>
  </definedNames>
  <calcPr calcId="145621"/>
  <pivotCaches>
    <pivotCache cacheId="39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  <c r="B13" i="4"/>
  <c r="B14" i="4"/>
  <c r="B15" i="4"/>
  <c r="B16" i="4"/>
  <c r="B17" i="4"/>
  <c r="B18" i="4"/>
  <c r="D12" i="4"/>
  <c r="D13" i="4"/>
  <c r="D14" i="4"/>
  <c r="D15" i="4"/>
  <c r="D16" i="4"/>
  <c r="D17" i="4"/>
  <c r="D18" i="4"/>
  <c r="C13" i="4"/>
  <c r="C14" i="4"/>
  <c r="C15" i="4"/>
  <c r="C16" i="4"/>
  <c r="C17" i="4"/>
  <c r="C18" i="4"/>
  <c r="C12" i="4"/>
  <c r="R2" i="1" l="1"/>
  <c r="R3" i="1"/>
  <c r="R4" i="1"/>
  <c r="R5" i="1"/>
  <c r="R6" i="1"/>
  <c r="R7" i="1"/>
  <c r="R8" i="1"/>
  <c r="R9" i="1"/>
  <c r="R10" i="1"/>
  <c r="R11" i="1"/>
  <c r="R12" i="1"/>
  <c r="X13" i="1" l="1"/>
  <c r="G2" i="1"/>
  <c r="G3" i="1"/>
  <c r="G4" i="1"/>
  <c r="G5" i="1"/>
  <c r="G6" i="1"/>
  <c r="G7" i="1"/>
  <c r="G8" i="1"/>
  <c r="G9" i="1"/>
  <c r="G10" i="1"/>
  <c r="G11" i="1"/>
  <c r="G12" i="1"/>
  <c r="Q3" i="1" l="1"/>
  <c r="Q4" i="1"/>
  <c r="Q5" i="1"/>
  <c r="Q6" i="1"/>
  <c r="Q7" i="1"/>
  <c r="Q8" i="1"/>
  <c r="Q9" i="1"/>
  <c r="Q10" i="1"/>
  <c r="Q11" i="1"/>
  <c r="Q12" i="1"/>
  <c r="T3" i="1"/>
  <c r="T4" i="1"/>
  <c r="T5" i="1"/>
  <c r="T6" i="1"/>
  <c r="T7" i="1"/>
  <c r="T8" i="1"/>
  <c r="T9" i="1"/>
  <c r="T10" i="1"/>
  <c r="T11" i="1"/>
  <c r="T12" i="1"/>
  <c r="T2" i="1"/>
  <c r="Q2" i="1"/>
  <c r="S8" i="1" l="1"/>
  <c r="Y8" i="1" s="1"/>
  <c r="S4" i="1"/>
  <c r="Y4" i="1" s="1"/>
  <c r="S11" i="1"/>
  <c r="Y11" i="1" s="1"/>
  <c r="S7" i="1"/>
  <c r="Y7" i="1" s="1"/>
  <c r="S3" i="1"/>
  <c r="Y3" i="1" s="1"/>
  <c r="S9" i="1"/>
  <c r="Y9" i="1" s="1"/>
  <c r="S10" i="1"/>
  <c r="Y10" i="1" s="1"/>
  <c r="S5" i="1"/>
  <c r="Y5" i="1" s="1"/>
  <c r="S6" i="1"/>
  <c r="Y6" i="1" s="1"/>
  <c r="S12" i="1"/>
  <c r="Y12" i="1" s="1"/>
  <c r="S2" i="1"/>
  <c r="Y2" i="1" s="1"/>
  <c r="S13" i="1" l="1"/>
</calcChain>
</file>

<file path=xl/sharedStrings.xml><?xml version="1.0" encoding="utf-8"?>
<sst xmlns="http://schemas.openxmlformats.org/spreadsheetml/2006/main" count="202" uniqueCount="76">
  <si>
    <t>Type</t>
  </si>
  <si>
    <t>Secteur</t>
  </si>
  <si>
    <t>Coef ST</t>
  </si>
  <si>
    <t>Coef Circet</t>
  </si>
  <si>
    <t>POI</t>
  </si>
  <si>
    <t>Type
Dossier</t>
  </si>
  <si>
    <t>Commune</t>
  </si>
  <si>
    <t>Rue</t>
  </si>
  <si>
    <t>Montant
Prévisionnel</t>
  </si>
  <si>
    <t>Montant
Attaché</t>
  </si>
  <si>
    <t>Coef
S/T</t>
  </si>
  <si>
    <t>Part
S/T</t>
  </si>
  <si>
    <t>Type
ATT.</t>
  </si>
  <si>
    <t>ATT.
Envoyé</t>
  </si>
  <si>
    <t>PPD</t>
  </si>
  <si>
    <t>Montant
PPD</t>
  </si>
  <si>
    <t>Commande
S/T</t>
  </si>
  <si>
    <t>Tech 1</t>
  </si>
  <si>
    <t>Tech 2</t>
  </si>
  <si>
    <t>Tech 3</t>
  </si>
  <si>
    <t>Tech 4</t>
  </si>
  <si>
    <t>RUE DE L'EGLISE</t>
  </si>
  <si>
    <t>ACD01_2020</t>
  </si>
  <si>
    <t>ACD01_2021</t>
  </si>
  <si>
    <t>ACD01_2022</t>
  </si>
  <si>
    <t>THF01_2020</t>
  </si>
  <si>
    <t>THF01_2021</t>
  </si>
  <si>
    <t>Interne</t>
  </si>
  <si>
    <t xml:space="preserve">MTZ000000 </t>
  </si>
  <si>
    <t>Typeatt</t>
  </si>
  <si>
    <t>ST</t>
  </si>
  <si>
    <t>Equipe</t>
  </si>
  <si>
    <t>Date
Travaux</t>
  </si>
  <si>
    <t>MTZ000002</t>
  </si>
  <si>
    <t>MTZ000003</t>
  </si>
  <si>
    <t>MTZ000004</t>
  </si>
  <si>
    <t>MTZ000005</t>
  </si>
  <si>
    <t>MTZ000006</t>
  </si>
  <si>
    <t>MTZ000007</t>
  </si>
  <si>
    <t>MTZ000008</t>
  </si>
  <si>
    <t>MTZ000009</t>
  </si>
  <si>
    <t>MTZ0000010</t>
  </si>
  <si>
    <t>Partiel</t>
  </si>
  <si>
    <t>Terminé</t>
  </si>
  <si>
    <t>Travaux</t>
  </si>
  <si>
    <t>Semaine</t>
  </si>
  <si>
    <t>Total</t>
  </si>
  <si>
    <t>Montant par Tech</t>
  </si>
  <si>
    <t>activité1</t>
  </si>
  <si>
    <t>NORD</t>
  </si>
  <si>
    <t>activité2</t>
  </si>
  <si>
    <t>SUD</t>
  </si>
  <si>
    <t>activité3</t>
  </si>
  <si>
    <t>Matthieu</t>
  </si>
  <si>
    <t>soustraitant1</t>
  </si>
  <si>
    <t>Jerome</t>
  </si>
  <si>
    <t>soustraitant2</t>
  </si>
  <si>
    <t>Geauffroy</t>
  </si>
  <si>
    <t>soustraitant3</t>
  </si>
  <si>
    <t>Thomas</t>
  </si>
  <si>
    <t>soustraitant4</t>
  </si>
  <si>
    <t>Estelle</t>
  </si>
  <si>
    <t>soustraitant5</t>
  </si>
  <si>
    <t>Mohamed</t>
  </si>
  <si>
    <t>Jeremy</t>
  </si>
  <si>
    <t>Coef
interne</t>
  </si>
  <si>
    <t>VILLE</t>
  </si>
  <si>
    <t>Part
interne</t>
  </si>
  <si>
    <t>Étiquettes de lignes</t>
  </si>
  <si>
    <t>Total général</t>
  </si>
  <si>
    <t>S35</t>
  </si>
  <si>
    <t>S36</t>
  </si>
  <si>
    <t>(vide)</t>
  </si>
  <si>
    <t>Somme de Montant par Tech</t>
  </si>
  <si>
    <t>Rendements 2020</t>
  </si>
  <si>
    <t>S37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</si>
</sst>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0" fillId="0" borderId="0" xfId="0" applyNumberFormat="1"/>
    <xf numFmtId="165" fontId="1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5" formatCode="#,##0.00\ &quot;€&quot;"/>
    </dxf>
    <dxf>
      <numFmt numFmtId="164" formatCode="[$-40C]mmm\-yy;@"/>
    </dxf>
    <dxf>
      <numFmt numFmtId="165" formatCode="#,##0.00\ &quot;€&quot;"/>
    </dxf>
    <dxf>
      <numFmt numFmtId="164" formatCode="[$-40C]mmm\-yy;@"/>
    </dxf>
    <dxf>
      <numFmt numFmtId="19" formatCode="dd/mm/yyyy"/>
    </dxf>
    <dxf>
      <numFmt numFmtId="165" formatCode="#,##0.00\ &quot;€&quot;"/>
    </dxf>
    <dxf>
      <font>
        <b/>
      </font>
      <numFmt numFmtId="165" formatCode="#,##0.00\ &quot;€&quot;"/>
    </dxf>
    <dxf>
      <numFmt numFmtId="0" formatCode="General"/>
    </dxf>
    <dxf>
      <numFmt numFmtId="0" formatCode="General"/>
    </dxf>
    <dxf>
      <font>
        <b/>
      </font>
      <numFmt numFmtId="165" formatCode="#,##0.00\ &quot;€&quot;"/>
    </dxf>
    <dxf>
      <numFmt numFmtId="165" formatCode="#,##0.00\ &quot;€&quot;"/>
    </dxf>
    <dxf>
      <numFmt numFmtId="19" formatCode="dd/mm/yyyy"/>
    </dxf>
    <dxf>
      <numFmt numFmtId="0" formatCode="General"/>
    </dxf>
    <dxf>
      <numFmt numFmtId="19" formatCode="dd/mm/yyyy"/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omas TRAGLIA" refreshedDate="44078.57357083333" createdVersion="6" refreshedVersion="6" minRefreshableVersion="3" recordCount="11">
  <cacheSource type="worksheet">
    <worksheetSource name="Suivifi"/>
  </cacheSource>
  <cacheFields count="25">
    <cacheField name="POI" numFmtId="0">
      <sharedItems/>
    </cacheField>
    <cacheField name="Type_x000a_Dossier" numFmtId="0">
      <sharedItems/>
    </cacheField>
    <cacheField name="Secteur" numFmtId="0">
      <sharedItems count="1">
        <s v="NORD"/>
      </sharedItems>
    </cacheField>
    <cacheField name="Commune" numFmtId="0">
      <sharedItems/>
    </cacheField>
    <cacheField name="Rue" numFmtId="0">
      <sharedItems containsBlank="1"/>
    </cacheField>
    <cacheField name="Date_x000a_Travaux" numFmtId="14">
      <sharedItems containsSemiMixedTypes="0" containsNonDate="0" containsDate="1" containsString="0" minDate="2020-08-28T00:00:00" maxDate="2020-09-04T00:00:00"/>
    </cacheField>
    <cacheField name="Semaine" numFmtId="0">
      <sharedItems count="2">
        <s v="S36"/>
        <s v="S35"/>
      </sharedItems>
    </cacheField>
    <cacheField name="Travaux" numFmtId="14">
      <sharedItems/>
    </cacheField>
    <cacheField name="Equipe" numFmtId="0">
      <sharedItems count="2">
        <s v="ST"/>
        <s v="Interne"/>
      </sharedItems>
    </cacheField>
    <cacheField name="Tech 1" numFmtId="0">
      <sharedItems count="7">
        <s v="soustraitant4"/>
        <s v="Matthieu"/>
        <s v="Mohamed"/>
        <s v="soustraitant3"/>
        <s v="soustraitant1"/>
        <s v="Estelle"/>
        <s v="Jerome"/>
      </sharedItems>
    </cacheField>
    <cacheField name="Tech 2" numFmtId="0">
      <sharedItems containsBlank="1" count="7">
        <m/>
        <s v="Jeremy"/>
        <s v="Mohamed"/>
        <s v="Estelle"/>
        <s v="Thomas"/>
        <s v="Jerome"/>
        <s v="Matthieu"/>
      </sharedItems>
    </cacheField>
    <cacheField name="Tech 3" numFmtId="0">
      <sharedItems containsBlank="1" count="2">
        <m/>
        <s v="Jeremy"/>
      </sharedItems>
    </cacheField>
    <cacheField name="Tech 4" numFmtId="0">
      <sharedItems containsBlank="1" count="2">
        <m/>
        <s v="Thomas"/>
      </sharedItems>
    </cacheField>
    <cacheField name="Montant_x000a_Prévisionnel" numFmtId="165">
      <sharedItems containsNonDate="0" containsString="0" containsBlank="1"/>
    </cacheField>
    <cacheField name="Montant_x000a_Attaché" numFmtId="165">
      <sharedItems containsSemiMixedTypes="0" containsString="0" containsNumber="1" containsInteger="1" minValue="159" maxValue="4582"/>
    </cacheField>
    <cacheField name="Type_x000a_ATT." numFmtId="0">
      <sharedItems/>
    </cacheField>
    <cacheField name="Coef_x000a_interne" numFmtId="0">
      <sharedItems containsSemiMixedTypes="0" containsString="0" containsNumber="1" minValue="1.002" maxValue="1.0089999999999999"/>
    </cacheField>
    <cacheField name="Coef_x000a_S/T" numFmtId="0">
      <sharedItems containsSemiMixedTypes="0" containsString="0" containsNumber="1" minValue="0" maxValue="0.99"/>
    </cacheField>
    <cacheField name="Part_x000a_interne" numFmtId="165">
      <sharedItems containsSemiMixedTypes="0" containsString="0" containsNumber="1" minValue="6.7199999999999989" maxValue="4623.2379999999994"/>
    </cacheField>
    <cacheField name="Part_x000a_S/T" numFmtId="165">
      <sharedItems containsSemiMixedTypes="0" containsString="0" containsNumber="1" minValue="0" maxValue="2970"/>
    </cacheField>
    <cacheField name="ATT._x000a_Envoyé" numFmtId="14">
      <sharedItems containsNonDate="0" containsString="0" containsBlank="1"/>
    </cacheField>
    <cacheField name="PPD" numFmtId="164">
      <sharedItems containsNonDate="0" containsString="0" containsBlank="1"/>
    </cacheField>
    <cacheField name="Montant_x000a_PPD" numFmtId="165">
      <sharedItems containsNonDate="0" containsString="0" containsBlank="1"/>
    </cacheField>
    <cacheField name="Commande_x000a_S/T" numFmtId="164">
      <sharedItems containsNonDate="0" containsString="0" containsBlank="1"/>
    </cacheField>
    <cacheField name="Montant par Tech" numFmtId="165">
      <sharedItems containsSemiMixedTypes="0" containsString="0" containsNumber="1" minValue="6.7199999999999989" maxValue="2311.6189999999997" count="10">
        <n v="56.999999999999545"/>
        <n v="2311.6189999999997"/>
        <n v="100.89999999999999"/>
        <n v="315.31249999999994"/>
        <n v="151.35"/>
        <n v="53.199999999999818"/>
        <n v="6.7199999999999989"/>
        <n v="19.51400000000001"/>
        <n v="163.96249999999998"/>
        <n v="80.21549999999999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MTZ000000 "/>
    <s v="activité1"/>
    <x v="0"/>
    <s v="VILLE"/>
    <s v="RUE DE L'EGLISE"/>
    <d v="2020-09-03T00:00:00"/>
    <x v="0"/>
    <s v="Terminé"/>
    <x v="0"/>
    <x v="0"/>
    <x v="0"/>
    <x v="0"/>
    <x v="0"/>
    <m/>
    <n v="3000"/>
    <s v="ACD01_2020"/>
    <n v="1.0089999999999999"/>
    <n v="0.99"/>
    <n v="56.999999999999545"/>
    <n v="2970"/>
    <m/>
    <m/>
    <m/>
    <m/>
    <x v="0"/>
  </r>
  <r>
    <s v="MTZ000002"/>
    <s v="activité1"/>
    <x v="0"/>
    <s v="VILLE"/>
    <m/>
    <d v="2020-09-03T00:00:00"/>
    <x v="0"/>
    <s v="Terminé"/>
    <x v="1"/>
    <x v="1"/>
    <x v="1"/>
    <x v="0"/>
    <x v="0"/>
    <m/>
    <n v="4582"/>
    <s v="ACD01_2020"/>
    <n v="1.0089999999999999"/>
    <n v="0"/>
    <n v="4623.2379999999994"/>
    <n v="0"/>
    <m/>
    <m/>
    <m/>
    <m/>
    <x v="1"/>
  </r>
  <r>
    <s v="MTZ000003"/>
    <s v="activité1"/>
    <x v="0"/>
    <s v="VILLE"/>
    <m/>
    <d v="2020-09-03T00:00:00"/>
    <x v="0"/>
    <s v="Partiel"/>
    <x v="1"/>
    <x v="1"/>
    <x v="2"/>
    <x v="0"/>
    <x v="0"/>
    <m/>
    <n v="200"/>
    <s v="ACD01_2020"/>
    <n v="1.0089999999999999"/>
    <n v="0"/>
    <n v="201.79999999999998"/>
    <n v="0"/>
    <m/>
    <m/>
    <m/>
    <m/>
    <x v="2"/>
  </r>
  <r>
    <s v="MTZ000004"/>
    <s v="activité1"/>
    <x v="0"/>
    <s v="VILLE"/>
    <m/>
    <d v="2020-09-03T00:00:00"/>
    <x v="0"/>
    <s v="Terminé"/>
    <x v="1"/>
    <x v="2"/>
    <x v="3"/>
    <x v="0"/>
    <x v="0"/>
    <m/>
    <n v="625"/>
    <s v="ACD01_2020"/>
    <n v="1.0089999999999999"/>
    <n v="0"/>
    <n v="630.62499999999989"/>
    <n v="0"/>
    <m/>
    <m/>
    <m/>
    <m/>
    <x v="3"/>
  </r>
  <r>
    <s v="MTZ000005"/>
    <s v="activité2"/>
    <x v="0"/>
    <s v="VILLE"/>
    <m/>
    <d v="2020-09-03T00:00:00"/>
    <x v="0"/>
    <s v="Terminé"/>
    <x v="1"/>
    <x v="1"/>
    <x v="4"/>
    <x v="0"/>
    <x v="0"/>
    <m/>
    <n v="300"/>
    <s v="ACD01_2020"/>
    <n v="1.0089999999999999"/>
    <n v="0"/>
    <n v="302.7"/>
    <n v="0"/>
    <m/>
    <m/>
    <m/>
    <m/>
    <x v="4"/>
  </r>
  <r>
    <s v="MTZ000006"/>
    <s v="activité2"/>
    <x v="0"/>
    <s v="VILLE"/>
    <m/>
    <d v="2020-09-03T00:00:00"/>
    <x v="0"/>
    <s v="Terminé"/>
    <x v="0"/>
    <x v="0"/>
    <x v="0"/>
    <x v="0"/>
    <x v="0"/>
    <m/>
    <n v="2800"/>
    <s v="ACD01_2020"/>
    <n v="1.0089999999999999"/>
    <n v="0.99"/>
    <n v="53.199999999999818"/>
    <n v="2772"/>
    <m/>
    <m/>
    <m/>
    <m/>
    <x v="5"/>
  </r>
  <r>
    <s v="MTZ000007"/>
    <s v="activité3"/>
    <x v="0"/>
    <s v="VILLE"/>
    <m/>
    <d v="2020-08-28T00:00:00"/>
    <x v="1"/>
    <s v="Terminé"/>
    <x v="0"/>
    <x v="3"/>
    <x v="0"/>
    <x v="0"/>
    <x v="0"/>
    <m/>
    <n v="210"/>
    <s v="THF01_2020"/>
    <n v="1.002"/>
    <n v="0.97"/>
    <n v="6.7199999999999989"/>
    <n v="203.7"/>
    <m/>
    <m/>
    <m/>
    <m/>
    <x v="6"/>
  </r>
  <r>
    <s v="MTZ000008"/>
    <s v="activité3"/>
    <x v="0"/>
    <s v="VILLE"/>
    <m/>
    <d v="2020-08-28T00:00:00"/>
    <x v="1"/>
    <s v="Terminé"/>
    <x v="0"/>
    <x v="4"/>
    <x v="0"/>
    <x v="0"/>
    <x v="0"/>
    <m/>
    <n v="887"/>
    <s v="THF01_2020"/>
    <n v="1.002"/>
    <n v="0.98"/>
    <n v="19.51400000000001"/>
    <n v="869.26"/>
    <m/>
    <m/>
    <m/>
    <m/>
    <x v="7"/>
  </r>
  <r>
    <s v="MTZ000009"/>
    <s v="activité2"/>
    <x v="0"/>
    <s v="VILLE"/>
    <m/>
    <d v="2020-08-28T00:00:00"/>
    <x v="1"/>
    <s v="Terminé"/>
    <x v="1"/>
    <x v="2"/>
    <x v="5"/>
    <x v="0"/>
    <x v="0"/>
    <m/>
    <n v="325"/>
    <s v="ACD01_2020"/>
    <n v="1.0089999999999999"/>
    <n v="0"/>
    <n v="327.92499999999995"/>
    <n v="0"/>
    <m/>
    <m/>
    <m/>
    <m/>
    <x v="8"/>
  </r>
  <r>
    <s v="MTZ0000010"/>
    <s v="activité2"/>
    <x v="0"/>
    <s v="VILLE"/>
    <m/>
    <d v="2020-08-28T00:00:00"/>
    <x v="1"/>
    <s v="Terminé"/>
    <x v="1"/>
    <x v="5"/>
    <x v="1"/>
    <x v="0"/>
    <x v="0"/>
    <m/>
    <n v="159"/>
    <s v="ACD01_2020"/>
    <n v="1.0089999999999999"/>
    <n v="0"/>
    <n v="160.43099999999998"/>
    <n v="0"/>
    <m/>
    <m/>
    <m/>
    <m/>
    <x v="9"/>
  </r>
  <r>
    <s v="MTZ000003"/>
    <s v="activité1"/>
    <x v="0"/>
    <s v="VILLE"/>
    <m/>
    <d v="2020-09-03T00:00:00"/>
    <x v="0"/>
    <s v="Partiel"/>
    <x v="1"/>
    <x v="6"/>
    <x v="6"/>
    <x v="1"/>
    <x v="1"/>
    <m/>
    <n v="1250"/>
    <s v="ACD01_2020"/>
    <n v="1.0089999999999999"/>
    <n v="0"/>
    <n v="1261.2499999999998"/>
    <n v="0"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9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B24" firstHeaderRow="1" firstDataRow="1" firstDataCol="1" rowPageCount="3" colPageCount="1"/>
  <pivotFields count="25">
    <pivotField showAll="0"/>
    <pivotField showAll="0"/>
    <pivotField axis="axisPage" showAll="0">
      <items count="2">
        <item x="0"/>
        <item t="default"/>
      </items>
    </pivotField>
    <pivotField showAll="0"/>
    <pivotField showAll="0"/>
    <pivotField numFmtId="14" showAll="0"/>
    <pivotField axis="axisPage" showAll="0">
      <items count="3">
        <item x="1"/>
        <item x="0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axis="axisRow" showAll="0">
      <items count="8">
        <item x="5"/>
        <item x="6"/>
        <item x="1"/>
        <item x="2"/>
        <item x="4"/>
        <item x="3"/>
        <item x="0"/>
        <item t="default"/>
      </items>
    </pivotField>
    <pivotField axis="axisRow" showAll="0">
      <items count="8">
        <item x="3"/>
        <item x="1"/>
        <item x="5"/>
        <item x="6"/>
        <item x="2"/>
        <item x="4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numFmtId="165" showAll="0"/>
    <pivotField showAll="0"/>
    <pivotField showAll="0"/>
    <pivotField showAll="0"/>
    <pivotField numFmtId="165" showAll="0"/>
    <pivotField numFmtId="165" showAll="0"/>
    <pivotField showAll="0"/>
    <pivotField showAll="0"/>
    <pivotField showAll="0"/>
    <pivotField showAll="0"/>
    <pivotField dataField="1" numFmtId="165" showAll="0">
      <items count="11">
        <item x="6"/>
        <item x="7"/>
        <item x="5"/>
        <item x="0"/>
        <item x="9"/>
        <item x="2"/>
        <item x="4"/>
        <item x="8"/>
        <item x="3"/>
        <item x="1"/>
        <item t="default"/>
      </items>
    </pivotField>
  </pivotFields>
  <rowFields count="4">
    <field x="9"/>
    <field x="10"/>
    <field x="11"/>
    <field x="12"/>
  </rowFields>
  <rowItems count="19">
    <i>
      <x v="1"/>
    </i>
    <i r="1">
      <x v="3"/>
    </i>
    <i r="2">
      <x/>
    </i>
    <i r="3">
      <x/>
    </i>
    <i>
      <x v="2"/>
    </i>
    <i r="1">
      <x v="1"/>
    </i>
    <i r="2">
      <x v="1"/>
    </i>
    <i r="3">
      <x v="1"/>
    </i>
    <i r="1">
      <x v="4"/>
    </i>
    <i r="2">
      <x v="1"/>
    </i>
    <i r="3">
      <x v="1"/>
    </i>
    <i r="1">
      <x v="5"/>
    </i>
    <i r="2">
      <x v="1"/>
    </i>
    <i r="3">
      <x v="1"/>
    </i>
    <i>
      <x v="3"/>
    </i>
    <i r="1">
      <x/>
    </i>
    <i r="2">
      <x v="1"/>
    </i>
    <i r="3">
      <x v="1"/>
    </i>
    <i t="grand">
      <x/>
    </i>
  </rowItems>
  <colItems count="1">
    <i/>
  </colItems>
  <pageFields count="3">
    <pageField fld="2" item="0" hier="-1"/>
    <pageField fld="8" item="0" hier="-1"/>
    <pageField fld="6" item="1" hier="-1"/>
  </pageFields>
  <dataFields count="1">
    <dataField name="Somme de Montant par Tech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6" name="Suivifi" displayName="Suivifi" ref="A1:Y13" totalsRowCount="1" headerRowDxfId="20">
  <autoFilter ref="A1:Y12"/>
  <tableColumns count="25">
    <tableColumn id="1" name="POI" totalsRowLabel="Total" dataDxfId="19" totalsRowDxfId="3"/>
    <tableColumn id="2" name="Type_x000a_Dossier"/>
    <tableColumn id="3" name="Secteur"/>
    <tableColumn id="4" name="Commune" dataDxfId="18" totalsRowDxfId="2"/>
    <tableColumn id="5" name="Rue"/>
    <tableColumn id="23" name="Date_x000a_Travaux" dataDxfId="17"/>
    <tableColumn id="22" name="Semaine" dataDxfId="16">
      <calculatedColumnFormula>"S"&amp;_xlfn.ISOWEEKNUM(Suivifi[[#This Row],[Date
Travaux]])</calculatedColumnFormula>
    </tableColumn>
    <tableColumn id="24" name="Travaux" dataDxfId="15"/>
    <tableColumn id="6" name="Equipe"/>
    <tableColumn id="7" name="Tech 1"/>
    <tableColumn id="19" name="Tech 2"/>
    <tableColumn id="20" name="Tech 3"/>
    <tableColumn id="21" name="Tech 4"/>
    <tableColumn id="8" name="Montant_x000a_Prévisionnel" dataDxfId="14"/>
    <tableColumn id="9" name="Montant_x000a_Attaché" dataDxfId="13" totalsRowDxfId="1"/>
    <tableColumn id="14" name="Type_x000a_ATT."/>
    <tableColumn id="10" name="Coef_x000a_interne" dataDxfId="12">
      <calculatedColumnFormula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calculatedColumnFormula>
    </tableColumn>
    <tableColumn id="11" name="Coef_x000a_S/T" dataDxfId="11">
      <calculatedColumnFormula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calculatedColumnFormula>
    </tableColumn>
    <tableColumn id="12" name="Part_x000a_interne" totalsRowFunction="sum" dataDxfId="10" totalsRowDxfId="0">
      <calculatedColumnFormula>Suivifi[[#This Row],[Montant
Attaché]]*Suivifi[[#This Row],[Coef
interne]]-Suivifi[[#This Row],[Part
S/T]]</calculatedColumnFormula>
    </tableColumn>
    <tableColumn id="13" name="Part_x000a_S/T" dataDxfId="9">
      <calculatedColumnFormula>Suivifi[[#This Row],[Montant
Attaché]]*Suivifi[[#This Row],[Coef
S/T]]</calculatedColumnFormula>
    </tableColumn>
    <tableColumn id="15" name="ATT._x000a_Envoyé" dataDxfId="8"/>
    <tableColumn id="16" name="PPD" dataDxfId="7"/>
    <tableColumn id="17" name="Montant_x000a_PPD" dataDxfId="6"/>
    <tableColumn id="18" name="Commande_x000a_S/T" totalsRowFunction="count" dataDxfId="5"/>
    <tableColumn id="26" name="Montant par Tech" dataDxfId="4">
      <calculatedColumnFormula>Suivifi[[#This Row],[Part
interne]]/COUNTA(Suivifi[[#This Row],[Tech 1]:[Tech 4]])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8" totalsRowShown="0">
  <autoFilter ref="A1:D8"/>
  <tableColumns count="4">
    <tableColumn id="1" name="Rendements 2020"/>
    <tableColumn id="2" name="S35"/>
    <tableColumn id="3" name="S36"/>
    <tableColumn id="4" name="S3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zoomScale="85" zoomScaleNormal="85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F18" sqref="F18"/>
    </sheetView>
  </sheetViews>
  <sheetFormatPr baseColWidth="10" defaultColWidth="9.1796875" defaultRowHeight="14.5" x14ac:dyDescent="0.35"/>
  <cols>
    <col min="1" max="1" width="12" customWidth="1"/>
    <col min="2" max="2" width="7.26953125" customWidth="1"/>
    <col min="3" max="3" width="8" customWidth="1"/>
    <col min="4" max="4" width="21.26953125" customWidth="1"/>
    <col min="5" max="5" width="21" customWidth="1"/>
    <col min="6" max="6" width="13.26953125" customWidth="1"/>
    <col min="7" max="7" width="5.54296875" customWidth="1"/>
    <col min="8" max="8" width="12.81640625" customWidth="1"/>
    <col min="9" max="9" width="13.1796875" customWidth="1"/>
    <col min="10" max="10" width="20.1796875" customWidth="1"/>
    <col min="11" max="11" width="19.7265625" customWidth="1"/>
    <col min="12" max="13" width="15.1796875" customWidth="1"/>
    <col min="14" max="14" width="13.81640625" customWidth="1"/>
    <col min="15" max="15" width="15" customWidth="1"/>
    <col min="16" max="16" width="13.26953125" customWidth="1"/>
    <col min="17" max="17" width="14.453125" customWidth="1"/>
    <col min="18" max="18" width="13.7265625" customWidth="1"/>
    <col min="19" max="19" width="12.7265625" customWidth="1"/>
    <col min="20" max="20" width="14.26953125" customWidth="1"/>
    <col min="21" max="21" width="11" customWidth="1"/>
    <col min="22" max="22" width="12.26953125" customWidth="1"/>
    <col min="23" max="23" width="12.81640625" customWidth="1"/>
    <col min="24" max="24" width="11.54296875" customWidth="1"/>
    <col min="25" max="25" width="9.7265625" bestFit="1" customWidth="1"/>
  </cols>
  <sheetData>
    <row r="1" spans="1:25" s="1" customFormat="1" ht="30.75" customHeight="1" x14ac:dyDescent="0.35">
      <c r="A1" s="1" t="s">
        <v>4</v>
      </c>
      <c r="B1" s="2" t="s">
        <v>5</v>
      </c>
      <c r="C1" s="1" t="s">
        <v>1</v>
      </c>
      <c r="D1" s="1" t="s">
        <v>6</v>
      </c>
      <c r="E1" s="1" t="s">
        <v>7</v>
      </c>
      <c r="F1" s="2" t="s">
        <v>32</v>
      </c>
      <c r="G1" s="2" t="s">
        <v>45</v>
      </c>
      <c r="H1" s="2" t="s">
        <v>44</v>
      </c>
      <c r="I1" s="2" t="s">
        <v>31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8</v>
      </c>
      <c r="O1" s="2" t="s">
        <v>9</v>
      </c>
      <c r="P1" s="2" t="s">
        <v>12</v>
      </c>
      <c r="Q1" s="2" t="s">
        <v>65</v>
      </c>
      <c r="R1" s="2" t="s">
        <v>10</v>
      </c>
      <c r="S1" s="2" t="s">
        <v>67</v>
      </c>
      <c r="T1" s="2" t="s">
        <v>11</v>
      </c>
      <c r="U1" s="2" t="s">
        <v>13</v>
      </c>
      <c r="V1" s="1" t="s">
        <v>14</v>
      </c>
      <c r="W1" s="2" t="s">
        <v>15</v>
      </c>
      <c r="X1" s="2" t="s">
        <v>16</v>
      </c>
      <c r="Y1" s="2" t="s">
        <v>47</v>
      </c>
    </row>
    <row r="2" spans="1:25" x14ac:dyDescent="0.35">
      <c r="A2" s="6" t="s">
        <v>28</v>
      </c>
      <c r="B2" t="s">
        <v>48</v>
      </c>
      <c r="C2" t="s">
        <v>49</v>
      </c>
      <c r="D2" s="6" t="s">
        <v>66</v>
      </c>
      <c r="E2" t="s">
        <v>21</v>
      </c>
      <c r="F2" s="3">
        <v>44077</v>
      </c>
      <c r="G2" s="7" t="str">
        <f>"S"&amp;_xlfn.ISOWEEKNUM(Suivifi[[#This Row],[Date
Travaux]])</f>
        <v>S36</v>
      </c>
      <c r="H2" s="3" t="s">
        <v>43</v>
      </c>
      <c r="I2" t="s">
        <v>30</v>
      </c>
      <c r="J2" t="s">
        <v>60</v>
      </c>
      <c r="N2" s="5"/>
      <c r="O2" s="8">
        <v>3000</v>
      </c>
      <c r="P2" t="s">
        <v>22</v>
      </c>
      <c r="Q2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2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0.99</v>
      </c>
      <c r="S2" s="8">
        <f>Suivifi[[#This Row],[Montant
Attaché]]*Suivifi[[#This Row],[Coef
interne]]-Suivifi[[#This Row],[Part
S/T]]</f>
        <v>56.999999999999545</v>
      </c>
      <c r="T2" s="5">
        <f>Suivifi[[#This Row],[Montant
Attaché]]*Suivifi[[#This Row],[Coef
S/T]]</f>
        <v>2970</v>
      </c>
      <c r="U2" s="3"/>
      <c r="V2" s="4"/>
      <c r="W2" s="5"/>
      <c r="X2" s="4"/>
      <c r="Y2" s="5">
        <f>Suivifi[[#This Row],[Part
interne]]/COUNTA(Suivifi[[#This Row],[Tech 1]:[Tech 4]])</f>
        <v>56.999999999999545</v>
      </c>
    </row>
    <row r="3" spans="1:25" x14ac:dyDescent="0.35">
      <c r="A3" s="6" t="s">
        <v>33</v>
      </c>
      <c r="B3" t="s">
        <v>48</v>
      </c>
      <c r="C3" t="s">
        <v>49</v>
      </c>
      <c r="D3" s="6" t="s">
        <v>66</v>
      </c>
      <c r="F3" s="3">
        <v>44077</v>
      </c>
      <c r="G3" s="7" t="str">
        <f>"S"&amp;_xlfn.ISOWEEKNUM(Suivifi[[#This Row],[Date
Travaux]])</f>
        <v>S36</v>
      </c>
      <c r="H3" s="3" t="s">
        <v>43</v>
      </c>
      <c r="I3" t="s">
        <v>27</v>
      </c>
      <c r="J3" t="s">
        <v>53</v>
      </c>
      <c r="K3" t="s">
        <v>64</v>
      </c>
      <c r="N3" s="5"/>
      <c r="O3" s="8">
        <v>4582</v>
      </c>
      <c r="P3" t="s">
        <v>22</v>
      </c>
      <c r="Q3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3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3" s="8">
        <f>Suivifi[[#This Row],[Montant
Attaché]]*Suivifi[[#This Row],[Coef
interne]]-Suivifi[[#This Row],[Part
S/T]]</f>
        <v>4623.2379999999994</v>
      </c>
      <c r="T3" s="5">
        <f>Suivifi[[#This Row],[Montant
Attaché]]*Suivifi[[#This Row],[Coef
S/T]]</f>
        <v>0</v>
      </c>
      <c r="U3" s="3"/>
      <c r="V3" s="4"/>
      <c r="W3" s="5"/>
      <c r="X3" s="4"/>
      <c r="Y3" s="5">
        <f>Suivifi[[#This Row],[Part
interne]]/COUNTA(Suivifi[[#This Row],[Tech 1]:[Tech 4]])</f>
        <v>2311.6189999999997</v>
      </c>
    </row>
    <row r="4" spans="1:25" x14ac:dyDescent="0.35">
      <c r="A4" s="6" t="s">
        <v>34</v>
      </c>
      <c r="B4" t="s">
        <v>48</v>
      </c>
      <c r="C4" t="s">
        <v>49</v>
      </c>
      <c r="D4" s="6" t="s">
        <v>66</v>
      </c>
      <c r="F4" s="3">
        <v>44077</v>
      </c>
      <c r="G4" s="7" t="str">
        <f>"S"&amp;_xlfn.ISOWEEKNUM(Suivifi[[#This Row],[Date
Travaux]])</f>
        <v>S36</v>
      </c>
      <c r="H4" s="3" t="s">
        <v>42</v>
      </c>
      <c r="I4" t="s">
        <v>27</v>
      </c>
      <c r="J4" t="s">
        <v>53</v>
      </c>
      <c r="K4" t="s">
        <v>63</v>
      </c>
      <c r="N4" s="5"/>
      <c r="O4" s="8">
        <v>200</v>
      </c>
      <c r="P4" t="s">
        <v>22</v>
      </c>
      <c r="Q4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4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4" s="8">
        <f>Suivifi[[#This Row],[Montant
Attaché]]*Suivifi[[#This Row],[Coef
interne]]-Suivifi[[#This Row],[Part
S/T]]</f>
        <v>201.79999999999998</v>
      </c>
      <c r="T4" s="5">
        <f>Suivifi[[#This Row],[Montant
Attaché]]*Suivifi[[#This Row],[Coef
S/T]]</f>
        <v>0</v>
      </c>
      <c r="U4" s="3"/>
      <c r="V4" s="4"/>
      <c r="W4" s="5"/>
      <c r="X4" s="4"/>
      <c r="Y4" s="5">
        <f>Suivifi[[#This Row],[Part
interne]]/COUNTA(Suivifi[[#This Row],[Tech 1]:[Tech 4]])</f>
        <v>100.89999999999999</v>
      </c>
    </row>
    <row r="5" spans="1:25" x14ac:dyDescent="0.35">
      <c r="A5" s="6" t="s">
        <v>35</v>
      </c>
      <c r="B5" t="s">
        <v>48</v>
      </c>
      <c r="C5" t="s">
        <v>49</v>
      </c>
      <c r="D5" s="6" t="s">
        <v>66</v>
      </c>
      <c r="F5" s="3">
        <v>44077</v>
      </c>
      <c r="G5" s="7" t="str">
        <f>"S"&amp;_xlfn.ISOWEEKNUM(Suivifi[[#This Row],[Date
Travaux]])</f>
        <v>S36</v>
      </c>
      <c r="H5" s="3" t="s">
        <v>43</v>
      </c>
      <c r="I5" t="s">
        <v>27</v>
      </c>
      <c r="J5" t="s">
        <v>63</v>
      </c>
      <c r="K5" t="s">
        <v>61</v>
      </c>
      <c r="N5" s="5"/>
      <c r="O5" s="8">
        <v>625</v>
      </c>
      <c r="P5" t="s">
        <v>22</v>
      </c>
      <c r="Q5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5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5" s="8">
        <f>Suivifi[[#This Row],[Montant
Attaché]]*Suivifi[[#This Row],[Coef
interne]]-Suivifi[[#This Row],[Part
S/T]]</f>
        <v>630.62499999999989</v>
      </c>
      <c r="T5" s="5">
        <f>Suivifi[[#This Row],[Montant
Attaché]]*Suivifi[[#This Row],[Coef
S/T]]</f>
        <v>0</v>
      </c>
      <c r="U5" s="3"/>
      <c r="V5" s="4"/>
      <c r="W5" s="5"/>
      <c r="X5" s="4"/>
      <c r="Y5" s="5">
        <f>Suivifi[[#This Row],[Part
interne]]/COUNTA(Suivifi[[#This Row],[Tech 1]:[Tech 4]])</f>
        <v>315.31249999999994</v>
      </c>
    </row>
    <row r="6" spans="1:25" x14ac:dyDescent="0.35">
      <c r="A6" s="6" t="s">
        <v>36</v>
      </c>
      <c r="B6" t="s">
        <v>50</v>
      </c>
      <c r="C6" t="s">
        <v>49</v>
      </c>
      <c r="D6" s="6" t="s">
        <v>66</v>
      </c>
      <c r="F6" s="3">
        <v>44077</v>
      </c>
      <c r="G6" s="7" t="str">
        <f>"S"&amp;_xlfn.ISOWEEKNUM(Suivifi[[#This Row],[Date
Travaux]])</f>
        <v>S36</v>
      </c>
      <c r="H6" s="3" t="s">
        <v>43</v>
      </c>
      <c r="I6" t="s">
        <v>27</v>
      </c>
      <c r="J6" t="s">
        <v>53</v>
      </c>
      <c r="K6" t="s">
        <v>59</v>
      </c>
      <c r="N6" s="5"/>
      <c r="O6" s="8">
        <v>300</v>
      </c>
      <c r="P6" t="s">
        <v>22</v>
      </c>
      <c r="Q6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6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6" s="8">
        <f>Suivifi[[#This Row],[Montant
Attaché]]*Suivifi[[#This Row],[Coef
interne]]-Suivifi[[#This Row],[Part
S/T]]</f>
        <v>302.7</v>
      </c>
      <c r="T6" s="5">
        <f>Suivifi[[#This Row],[Montant
Attaché]]*Suivifi[[#This Row],[Coef
S/T]]</f>
        <v>0</v>
      </c>
      <c r="U6" s="3"/>
      <c r="V6" s="4"/>
      <c r="W6" s="5"/>
      <c r="X6" s="4"/>
      <c r="Y6" s="5">
        <f>Suivifi[[#This Row],[Part
interne]]/COUNTA(Suivifi[[#This Row],[Tech 1]:[Tech 4]])</f>
        <v>151.35</v>
      </c>
    </row>
    <row r="7" spans="1:25" x14ac:dyDescent="0.35">
      <c r="A7" s="6" t="s">
        <v>37</v>
      </c>
      <c r="B7" t="s">
        <v>50</v>
      </c>
      <c r="C7" t="s">
        <v>49</v>
      </c>
      <c r="D7" s="6" t="s">
        <v>66</v>
      </c>
      <c r="F7" s="3">
        <v>44077</v>
      </c>
      <c r="G7" s="7" t="str">
        <f>"S"&amp;_xlfn.ISOWEEKNUM(Suivifi[[#This Row],[Date
Travaux]])</f>
        <v>S36</v>
      </c>
      <c r="H7" s="3" t="s">
        <v>43</v>
      </c>
      <c r="I7" t="s">
        <v>30</v>
      </c>
      <c r="J7" t="s">
        <v>60</v>
      </c>
      <c r="N7" s="5"/>
      <c r="O7" s="8">
        <v>2800</v>
      </c>
      <c r="P7" t="s">
        <v>22</v>
      </c>
      <c r="Q7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7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0.99</v>
      </c>
      <c r="S7" s="8">
        <f>Suivifi[[#This Row],[Montant
Attaché]]*Suivifi[[#This Row],[Coef
interne]]-Suivifi[[#This Row],[Part
S/T]]</f>
        <v>53.199999999999818</v>
      </c>
      <c r="T7" s="5">
        <f>Suivifi[[#This Row],[Montant
Attaché]]*Suivifi[[#This Row],[Coef
S/T]]</f>
        <v>2772</v>
      </c>
      <c r="U7" s="3"/>
      <c r="V7" s="4"/>
      <c r="W7" s="5"/>
      <c r="X7" s="4"/>
      <c r="Y7" s="5">
        <f>Suivifi[[#This Row],[Part
interne]]/COUNTA(Suivifi[[#This Row],[Tech 1]:[Tech 4]])</f>
        <v>53.199999999999818</v>
      </c>
    </row>
    <row r="8" spans="1:25" x14ac:dyDescent="0.35">
      <c r="A8" s="6" t="s">
        <v>38</v>
      </c>
      <c r="B8" t="s">
        <v>52</v>
      </c>
      <c r="C8" t="s">
        <v>49</v>
      </c>
      <c r="D8" s="6" t="s">
        <v>66</v>
      </c>
      <c r="F8" s="3">
        <v>44071</v>
      </c>
      <c r="G8" s="7" t="str">
        <f>"S"&amp;_xlfn.ISOWEEKNUM(Suivifi[[#This Row],[Date
Travaux]])</f>
        <v>S35</v>
      </c>
      <c r="H8" s="3" t="s">
        <v>43</v>
      </c>
      <c r="I8" t="s">
        <v>30</v>
      </c>
      <c r="J8" t="s">
        <v>58</v>
      </c>
      <c r="N8" s="5"/>
      <c r="O8" s="8">
        <v>210</v>
      </c>
      <c r="P8" t="s">
        <v>25</v>
      </c>
      <c r="Q8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1.002</v>
      </c>
      <c r="R8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0.97</v>
      </c>
      <c r="S8" s="8">
        <f>Suivifi[[#This Row],[Montant
Attaché]]*Suivifi[[#This Row],[Coef
interne]]-Suivifi[[#This Row],[Part
S/T]]</f>
        <v>6.7199999999999989</v>
      </c>
      <c r="T8" s="5">
        <f>Suivifi[[#This Row],[Montant
Attaché]]*Suivifi[[#This Row],[Coef
S/T]]</f>
        <v>203.7</v>
      </c>
      <c r="U8" s="3"/>
      <c r="V8" s="4"/>
      <c r="W8" s="5"/>
      <c r="X8" s="4"/>
      <c r="Y8" s="5">
        <f>Suivifi[[#This Row],[Part
interne]]/COUNTA(Suivifi[[#This Row],[Tech 1]:[Tech 4]])</f>
        <v>6.7199999999999989</v>
      </c>
    </row>
    <row r="9" spans="1:25" x14ac:dyDescent="0.35">
      <c r="A9" s="6" t="s">
        <v>39</v>
      </c>
      <c r="B9" t="s">
        <v>52</v>
      </c>
      <c r="C9" t="s">
        <v>49</v>
      </c>
      <c r="D9" s="6" t="s">
        <v>66</v>
      </c>
      <c r="F9" s="3">
        <v>44071</v>
      </c>
      <c r="G9" s="7" t="str">
        <f>"S"&amp;_xlfn.ISOWEEKNUM(Suivifi[[#This Row],[Date
Travaux]])</f>
        <v>S35</v>
      </c>
      <c r="H9" s="3" t="s">
        <v>43</v>
      </c>
      <c r="I9" t="s">
        <v>30</v>
      </c>
      <c r="J9" t="s">
        <v>54</v>
      </c>
      <c r="N9" s="5"/>
      <c r="O9" s="8">
        <v>887</v>
      </c>
      <c r="P9" t="s">
        <v>25</v>
      </c>
      <c r="Q9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1.002</v>
      </c>
      <c r="R9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0.98</v>
      </c>
      <c r="S9" s="8">
        <f>Suivifi[[#This Row],[Montant
Attaché]]*Suivifi[[#This Row],[Coef
interne]]-Suivifi[[#This Row],[Part
S/T]]</f>
        <v>19.51400000000001</v>
      </c>
      <c r="T9" s="5">
        <f>Suivifi[[#This Row],[Montant
Attaché]]*Suivifi[[#This Row],[Coef
S/T]]</f>
        <v>869.26</v>
      </c>
      <c r="U9" s="3"/>
      <c r="V9" s="4"/>
      <c r="W9" s="5"/>
      <c r="X9" s="4"/>
      <c r="Y9" s="5">
        <f>Suivifi[[#This Row],[Part
interne]]/COUNTA(Suivifi[[#This Row],[Tech 1]:[Tech 4]])</f>
        <v>19.51400000000001</v>
      </c>
    </row>
    <row r="10" spans="1:25" x14ac:dyDescent="0.35">
      <c r="A10" s="6" t="s">
        <v>40</v>
      </c>
      <c r="B10" t="s">
        <v>50</v>
      </c>
      <c r="C10" t="s">
        <v>49</v>
      </c>
      <c r="D10" s="6" t="s">
        <v>66</v>
      </c>
      <c r="F10" s="3">
        <v>44071</v>
      </c>
      <c r="G10" s="7" t="str">
        <f>"S"&amp;_xlfn.ISOWEEKNUM(Suivifi[[#This Row],[Date
Travaux]])</f>
        <v>S35</v>
      </c>
      <c r="H10" s="3" t="s">
        <v>43</v>
      </c>
      <c r="I10" t="s">
        <v>27</v>
      </c>
      <c r="J10" t="s">
        <v>63</v>
      </c>
      <c r="K10" t="s">
        <v>55</v>
      </c>
      <c r="N10" s="5"/>
      <c r="O10" s="8">
        <v>325</v>
      </c>
      <c r="P10" t="s">
        <v>22</v>
      </c>
      <c r="Q10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10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10" s="8">
        <f>Suivifi[[#This Row],[Montant
Attaché]]*Suivifi[[#This Row],[Coef
interne]]-Suivifi[[#This Row],[Part
S/T]]</f>
        <v>327.92499999999995</v>
      </c>
      <c r="T10" s="5">
        <f>Suivifi[[#This Row],[Montant
Attaché]]*Suivifi[[#This Row],[Coef
S/T]]</f>
        <v>0</v>
      </c>
      <c r="U10" s="3"/>
      <c r="V10" s="4"/>
      <c r="W10" s="5"/>
      <c r="X10" s="4"/>
      <c r="Y10" s="5">
        <f>Suivifi[[#This Row],[Part
interne]]/COUNTA(Suivifi[[#This Row],[Tech 1]:[Tech 4]])</f>
        <v>163.96249999999998</v>
      </c>
    </row>
    <row r="11" spans="1:25" x14ac:dyDescent="0.35">
      <c r="A11" s="6" t="s">
        <v>41</v>
      </c>
      <c r="B11" t="s">
        <v>50</v>
      </c>
      <c r="C11" t="s">
        <v>49</v>
      </c>
      <c r="D11" s="6" t="s">
        <v>66</v>
      </c>
      <c r="F11" s="3">
        <v>44071</v>
      </c>
      <c r="G11" s="7" t="str">
        <f>"S"&amp;_xlfn.ISOWEEKNUM(Suivifi[[#This Row],[Date
Travaux]])</f>
        <v>S35</v>
      </c>
      <c r="H11" s="3" t="s">
        <v>43</v>
      </c>
      <c r="I11" t="s">
        <v>27</v>
      </c>
      <c r="J11" t="s">
        <v>61</v>
      </c>
      <c r="K11" t="s">
        <v>64</v>
      </c>
      <c r="N11" s="5"/>
      <c r="O11" s="8">
        <v>159</v>
      </c>
      <c r="P11" t="s">
        <v>22</v>
      </c>
      <c r="Q11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11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11" s="8">
        <f>Suivifi[[#This Row],[Montant
Attaché]]*Suivifi[[#This Row],[Coef
interne]]-Suivifi[[#This Row],[Part
S/T]]</f>
        <v>160.43099999999998</v>
      </c>
      <c r="T11" s="5">
        <f>Suivifi[[#This Row],[Montant
Attaché]]*Suivifi[[#This Row],[Coef
S/T]]</f>
        <v>0</v>
      </c>
      <c r="U11" s="3"/>
      <c r="V11" s="4"/>
      <c r="W11" s="5"/>
      <c r="X11" s="4"/>
      <c r="Y11" s="5">
        <f>Suivifi[[#This Row],[Part
interne]]/COUNTA(Suivifi[[#This Row],[Tech 1]:[Tech 4]])</f>
        <v>80.215499999999992</v>
      </c>
    </row>
    <row r="12" spans="1:25" x14ac:dyDescent="0.35">
      <c r="A12" s="6" t="s">
        <v>34</v>
      </c>
      <c r="B12" t="s">
        <v>48</v>
      </c>
      <c r="C12" t="s">
        <v>49</v>
      </c>
      <c r="D12" s="6" t="s">
        <v>66</v>
      </c>
      <c r="F12" s="3">
        <v>44077</v>
      </c>
      <c r="G12" s="7" t="str">
        <f>"S"&amp;_xlfn.ISOWEEKNUM(Suivifi[[#This Row],[Date
Travaux]])</f>
        <v>S36</v>
      </c>
      <c r="H12" s="3" t="s">
        <v>42</v>
      </c>
      <c r="I12" t="s">
        <v>27</v>
      </c>
      <c r="J12" t="s">
        <v>55</v>
      </c>
      <c r="K12" t="s">
        <v>53</v>
      </c>
      <c r="L12" t="s">
        <v>64</v>
      </c>
      <c r="M12" t="s">
        <v>59</v>
      </c>
      <c r="N12" s="5"/>
      <c r="O12" s="8">
        <v>1250</v>
      </c>
      <c r="P12" t="s">
        <v>22</v>
      </c>
      <c r="Q12" s="7">
        <f>IF(Suivifi[[#This Row],[Type
ATT.]]="ACD01_2020", (bdd!$G$2), IF(Suivifi[[#This Row],[Type
ATT.]]="THF01_2020", (bdd!$G$3), IF(Suivifi[[#This Row],[Type
ATT.]]="ACD01_2021", (bdd!$G$4), IF(Suivifi[[#This Row],[Type
ATT.]]="THF01_2021", (bdd!$G$5), IF(Suivifi[[#This Row],[Type
ATT.]]="ACD01_2022", (bdd!$G$6), IF(Suivifi[[#This Row],[Type
ATT.]]="THF01_2022", (bdd!$G$7)))))))</f>
        <v>1.0089999999999999</v>
      </c>
      <c r="R12" s="7">
        <f>IF(Suivifi[[#This Row],[Tech 1]]="soustraitant1", (bdd!$L$2), IF(Suivifi[[#This Row],[Tech 1]]="soustraitant2", (bdd!$L$3), IF(Suivifi[[#This Row],[Tech 1]]="soustraitant3", (bdd!$L$4), IF(Suivifi[[#This Row],[Tech 1]]="soustraitant4", (bdd!$L$5), IF(Suivifi[[#This Row],[Tech 1]]="soustraitant5", (bdd!$L$6), 0)))))</f>
        <v>0</v>
      </c>
      <c r="S12" s="8">
        <f>Suivifi[[#This Row],[Montant
Attaché]]*Suivifi[[#This Row],[Coef
interne]]-Suivifi[[#This Row],[Part
S/T]]</f>
        <v>1261.2499999999998</v>
      </c>
      <c r="T12" s="5">
        <f>Suivifi[[#This Row],[Montant
Attaché]]*Suivifi[[#This Row],[Coef
S/T]]</f>
        <v>0</v>
      </c>
      <c r="U12" s="3"/>
      <c r="V12" s="4"/>
      <c r="W12" s="5"/>
      <c r="X12" s="4"/>
      <c r="Y12" s="5">
        <f>Suivifi[[#This Row],[Part
interne]]/COUNTA(Suivifi[[#This Row],[Tech 1]:[Tech 4]])</f>
        <v>315.31249999999994</v>
      </c>
    </row>
    <row r="13" spans="1:25" ht="15" x14ac:dyDescent="0.25">
      <c r="A13" s="6" t="s">
        <v>46</v>
      </c>
      <c r="D13" s="6"/>
      <c r="O13" s="6"/>
      <c r="S13" s="8">
        <f>SUBTOTAL(109,Suivifi[Part
interne])</f>
        <v>7644.4029999999993</v>
      </c>
      <c r="X13">
        <f>SUBTOTAL(103,Suivifi[Commande
S/T])</f>
        <v>0</v>
      </c>
    </row>
  </sheetData>
  <phoneticPr fontId="2" type="noConversion"/>
  <dataValidations count="4">
    <dataValidation type="list" allowBlank="1" showInputMessage="1" showErrorMessage="1" sqref="I2:I12">
      <formula1>equipe</formula1>
    </dataValidation>
    <dataValidation type="date" allowBlank="1" showInputMessage="1" showErrorMessage="1" sqref="F2:F12">
      <formula1>43831</formula1>
      <formula2>47848</formula2>
    </dataValidation>
    <dataValidation type="list" allowBlank="1" showInputMessage="1" showErrorMessage="1" sqref="H2:H12">
      <formula1>"Partiel, Terminé"</formula1>
    </dataValidation>
    <dataValidation type="list" allowBlank="1" showInputMessage="1" showErrorMessage="1" sqref="J2:M12">
      <formula1>INDIRECT($I2)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bdd!$A$2:$A$6</xm:f>
          </x14:formula1>
          <xm:sqref>B2:B12</xm:sqref>
        </x14:dataValidation>
        <x14:dataValidation type="list" allowBlank="1" showInputMessage="1" showErrorMessage="1">
          <x14:formula1>
            <xm:f>bdd!$C$2:$C$3</xm:f>
          </x14:formula1>
          <xm:sqref>C2:C12</xm:sqref>
        </x14:dataValidation>
        <x14:dataValidation type="list" allowBlank="1" showInputMessage="1" showErrorMessage="1">
          <x14:formula1>
            <xm:f>bdd!$F$2:$F$7</xm:f>
          </x14:formula1>
          <xm:sqref>P2:P12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14" sqref="F14"/>
    </sheetView>
  </sheetViews>
  <sheetFormatPr baseColWidth="10" defaultRowHeight="14.5" x14ac:dyDescent="0.35"/>
  <cols>
    <col min="1" max="1" width="23" customWidth="1"/>
  </cols>
  <sheetData>
    <row r="1" spans="1:4" ht="15" x14ac:dyDescent="0.25">
      <c r="A1" t="s">
        <v>74</v>
      </c>
      <c r="B1" t="s">
        <v>70</v>
      </c>
      <c r="C1" t="s">
        <v>71</v>
      </c>
      <c r="D1" t="s">
        <v>75</v>
      </c>
    </row>
    <row r="2" spans="1:4" ht="15" x14ac:dyDescent="0.25">
      <c r="A2" t="s">
        <v>53</v>
      </c>
      <c r="C2">
        <v>2879.18</v>
      </c>
    </row>
    <row r="3" spans="1:4" ht="15" x14ac:dyDescent="0.25">
      <c r="A3" t="s">
        <v>55</v>
      </c>
      <c r="C3">
        <v>315.31</v>
      </c>
      <c r="D3">
        <v>161.96</v>
      </c>
    </row>
    <row r="4" spans="1:4" ht="15" x14ac:dyDescent="0.25">
      <c r="A4" t="s">
        <v>57</v>
      </c>
    </row>
    <row r="5" spans="1:4" ht="15" x14ac:dyDescent="0.25">
      <c r="A5" t="s">
        <v>59</v>
      </c>
      <c r="C5">
        <v>466.66</v>
      </c>
    </row>
    <row r="6" spans="1:4" ht="15" x14ac:dyDescent="0.25">
      <c r="A6" t="s">
        <v>61</v>
      </c>
      <c r="C6">
        <v>315.31</v>
      </c>
      <c r="D6">
        <v>80.22</v>
      </c>
    </row>
    <row r="7" spans="1:4" ht="15" x14ac:dyDescent="0.25">
      <c r="A7" t="s">
        <v>63</v>
      </c>
      <c r="C7">
        <v>416.21</v>
      </c>
      <c r="D7">
        <v>161.96</v>
      </c>
    </row>
    <row r="8" spans="1:4" ht="15" x14ac:dyDescent="0.25">
      <c r="A8" t="s">
        <v>64</v>
      </c>
      <c r="C8">
        <v>2626.93</v>
      </c>
      <c r="D8">
        <v>80.22</v>
      </c>
    </row>
    <row r="10" spans="1:4" ht="15" thickBot="1" x14ac:dyDescent="0.4"/>
    <row r="11" spans="1:4" x14ac:dyDescent="0.35">
      <c r="A11" s="14"/>
      <c r="B11" s="15" t="s">
        <v>70</v>
      </c>
      <c r="C11" s="15" t="s">
        <v>71</v>
      </c>
      <c r="D11" s="16" t="s">
        <v>75</v>
      </c>
    </row>
    <row r="12" spans="1:4" x14ac:dyDescent="0.35">
      <c r="A12" s="17" t="s">
        <v>53</v>
      </c>
      <c r="B12" s="18">
        <f>SUMIFS('Suivi financier'!$Y:$Y,'Suivi financier'!$C:$C,"NORD",'Suivi financier'!$G:$G,'Cherche à faire'!B$11,'Suivi financier'!$J:$J,'Cherche à faire'!$A12)+SUMIFS('Suivi financier'!$Y:$Y,'Suivi financier'!$C:$C,"NORD",'Suivi financier'!$G:$G,'Cherche à faire'!B$11,'Suivi financier'!$K:$K,'Cherche à faire'!$A12)+SUMIFS('Suivi financier'!$Y:$Y,'Suivi financier'!$C:$C,"NORD",'Suivi financier'!$G:$G,'Cherche à faire'!B$11,'Suivi financier'!$L:$L,'Cherche à faire'!$A12)+SUMIFS('Suivi financier'!$Y:$Y,'Suivi financier'!$C:$C,"NORD",'Suivi financier'!$G:$G,'Cherche à faire'!B$11,'Suivi financier'!$M:$M,'Cherche à faire'!$A12)</f>
        <v>0</v>
      </c>
      <c r="C12" s="18">
        <f>SUMIFS('Suivi financier'!$Y:$Y,'Suivi financier'!$C:$C,"NORD",'Suivi financier'!$G:$G,'Cherche à faire'!C$11,'Suivi financier'!$J:$J,'Cherche à faire'!$A12)+SUMIFS('Suivi financier'!$Y:$Y,'Suivi financier'!$C:$C,"NORD",'Suivi financier'!$G:$G,'Cherche à faire'!C$11,'Suivi financier'!$K:$K,'Cherche à faire'!$A12)+SUMIFS('Suivi financier'!$Y:$Y,'Suivi financier'!$C:$C,"NORD",'Suivi financier'!$G:$G,'Cherche à faire'!C$11,'Suivi financier'!$L:$L,'Cherche à faire'!$A12)+SUMIFS('Suivi financier'!$Y:$Y,'Suivi financier'!$C:$C,"NORD",'Suivi financier'!$G:$G,'Cherche à faire'!C$11,'Suivi financier'!$M:$M,'Cherche à faire'!$A12)</f>
        <v>2879.1814999999997</v>
      </c>
      <c r="D12" s="19">
        <f>SUMIFS('Suivi financier'!$Y:$Y,'Suivi financier'!$C:$C,"NORD",'Suivi financier'!$G:$G,'Cherche à faire'!D$11,'Suivi financier'!$J:$J,'Cherche à faire'!$A12)+SUMIFS('Suivi financier'!$Y:$Y,'Suivi financier'!$C:$C,"NORD",'Suivi financier'!$G:$G,'Cherche à faire'!D$11,'Suivi financier'!$K:$K,'Cherche à faire'!$A12)+SUMIFS('Suivi financier'!$Y:$Y,'Suivi financier'!$C:$C,"NORD",'Suivi financier'!$G:$G,'Cherche à faire'!D$11,'Suivi financier'!$L:$L,'Cherche à faire'!$A12)+SUMIFS('Suivi financier'!$Y:$Y,'Suivi financier'!$C:$C,"NORD",'Suivi financier'!$G:$G,'Cherche à faire'!D$11,'Suivi financier'!$M:$M,'Cherche à faire'!$A12)</f>
        <v>0</v>
      </c>
    </row>
    <row r="13" spans="1:4" x14ac:dyDescent="0.35">
      <c r="A13" s="20" t="s">
        <v>55</v>
      </c>
      <c r="B13" s="18">
        <f>SUMIFS('Suivi financier'!$Y:$Y,'Suivi financier'!$C:$C,"NORD",'Suivi financier'!$G:$G,'Cherche à faire'!B$11,'Suivi financier'!$J:$J,'Cherche à faire'!$A13)+SUMIFS('Suivi financier'!$Y:$Y,'Suivi financier'!$C:$C,"NORD",'Suivi financier'!$G:$G,'Cherche à faire'!B$11,'Suivi financier'!$K:$K,'Cherche à faire'!$A13)+SUMIFS('Suivi financier'!$Y:$Y,'Suivi financier'!$C:$C,"NORD",'Suivi financier'!$G:$G,'Cherche à faire'!B$11,'Suivi financier'!$L:$L,'Cherche à faire'!$A13)+SUMIFS('Suivi financier'!$Y:$Y,'Suivi financier'!$C:$C,"NORD",'Suivi financier'!$G:$G,'Cherche à faire'!B$11,'Suivi financier'!$M:$M,'Cherche à faire'!$A13)</f>
        <v>163.96249999999998</v>
      </c>
      <c r="C13" s="18">
        <f>SUMIFS('Suivi financier'!$Y:$Y,'Suivi financier'!$C:$C,"NORD",'Suivi financier'!$G:$G,'Cherche à faire'!C$11,'Suivi financier'!$J:$J,'Cherche à faire'!$A13)+SUMIFS('Suivi financier'!$Y:$Y,'Suivi financier'!$C:$C,"NORD",'Suivi financier'!$G:$G,'Cherche à faire'!C$11,'Suivi financier'!$K:$K,'Cherche à faire'!$A13)+SUMIFS('Suivi financier'!$Y:$Y,'Suivi financier'!$C:$C,"NORD",'Suivi financier'!$G:$G,'Cherche à faire'!C$11,'Suivi financier'!$L:$L,'Cherche à faire'!$A13)+SUMIFS('Suivi financier'!$Y:$Y,'Suivi financier'!$C:$C,"NORD",'Suivi financier'!$G:$G,'Cherche à faire'!C$11,'Suivi financier'!$M:$M,'Cherche à faire'!$A13)</f>
        <v>315.31249999999994</v>
      </c>
      <c r="D13" s="19">
        <f>SUMIFS('Suivi financier'!$Y:$Y,'Suivi financier'!$C:$C,"NORD",'Suivi financier'!$G:$G,'Cherche à faire'!D$11,'Suivi financier'!$J:$J,'Cherche à faire'!$A13)+SUMIFS('Suivi financier'!$Y:$Y,'Suivi financier'!$C:$C,"NORD",'Suivi financier'!$G:$G,'Cherche à faire'!D$11,'Suivi financier'!$K:$K,'Cherche à faire'!$A13)+SUMIFS('Suivi financier'!$Y:$Y,'Suivi financier'!$C:$C,"NORD",'Suivi financier'!$G:$G,'Cherche à faire'!D$11,'Suivi financier'!$L:$L,'Cherche à faire'!$A13)+SUMIFS('Suivi financier'!$Y:$Y,'Suivi financier'!$C:$C,"NORD",'Suivi financier'!$G:$G,'Cherche à faire'!D$11,'Suivi financier'!$M:$M,'Cherche à faire'!$A13)</f>
        <v>0</v>
      </c>
    </row>
    <row r="14" spans="1:4" x14ac:dyDescent="0.35">
      <c r="A14" s="17" t="s">
        <v>57</v>
      </c>
      <c r="B14" s="18">
        <f>SUMIFS('Suivi financier'!$Y:$Y,'Suivi financier'!$C:$C,"NORD",'Suivi financier'!$G:$G,'Cherche à faire'!B$11,'Suivi financier'!$J:$J,'Cherche à faire'!$A14)+SUMIFS('Suivi financier'!$Y:$Y,'Suivi financier'!$C:$C,"NORD",'Suivi financier'!$G:$G,'Cherche à faire'!B$11,'Suivi financier'!$K:$K,'Cherche à faire'!$A14)+SUMIFS('Suivi financier'!$Y:$Y,'Suivi financier'!$C:$C,"NORD",'Suivi financier'!$G:$G,'Cherche à faire'!B$11,'Suivi financier'!$L:$L,'Cherche à faire'!$A14)+SUMIFS('Suivi financier'!$Y:$Y,'Suivi financier'!$C:$C,"NORD",'Suivi financier'!$G:$G,'Cherche à faire'!B$11,'Suivi financier'!$M:$M,'Cherche à faire'!$A14)</f>
        <v>0</v>
      </c>
      <c r="C14" s="18">
        <f>SUMIFS('Suivi financier'!$Y:$Y,'Suivi financier'!$C:$C,"NORD",'Suivi financier'!$G:$G,'Cherche à faire'!C$11,'Suivi financier'!$J:$J,'Cherche à faire'!$A14)+SUMIFS('Suivi financier'!$Y:$Y,'Suivi financier'!$C:$C,"NORD",'Suivi financier'!$G:$G,'Cherche à faire'!C$11,'Suivi financier'!$K:$K,'Cherche à faire'!$A14)+SUMIFS('Suivi financier'!$Y:$Y,'Suivi financier'!$C:$C,"NORD",'Suivi financier'!$G:$G,'Cherche à faire'!C$11,'Suivi financier'!$L:$L,'Cherche à faire'!$A14)+SUMIFS('Suivi financier'!$Y:$Y,'Suivi financier'!$C:$C,"NORD",'Suivi financier'!$G:$G,'Cherche à faire'!C$11,'Suivi financier'!$M:$M,'Cherche à faire'!$A14)</f>
        <v>0</v>
      </c>
      <c r="D14" s="19">
        <f>SUMIFS('Suivi financier'!$Y:$Y,'Suivi financier'!$C:$C,"NORD",'Suivi financier'!$G:$G,'Cherche à faire'!D$11,'Suivi financier'!$J:$J,'Cherche à faire'!$A14)+SUMIFS('Suivi financier'!$Y:$Y,'Suivi financier'!$C:$C,"NORD",'Suivi financier'!$G:$G,'Cherche à faire'!D$11,'Suivi financier'!$K:$K,'Cherche à faire'!$A14)+SUMIFS('Suivi financier'!$Y:$Y,'Suivi financier'!$C:$C,"NORD",'Suivi financier'!$G:$G,'Cherche à faire'!D$11,'Suivi financier'!$L:$L,'Cherche à faire'!$A14)+SUMIFS('Suivi financier'!$Y:$Y,'Suivi financier'!$C:$C,"NORD",'Suivi financier'!$G:$G,'Cherche à faire'!D$11,'Suivi financier'!$M:$M,'Cherche à faire'!$A14)</f>
        <v>0</v>
      </c>
    </row>
    <row r="15" spans="1:4" x14ac:dyDescent="0.35">
      <c r="A15" s="20" t="s">
        <v>59</v>
      </c>
      <c r="B15" s="18">
        <f>SUMIFS('Suivi financier'!$Y:$Y,'Suivi financier'!$C:$C,"NORD",'Suivi financier'!$G:$G,'Cherche à faire'!B$11,'Suivi financier'!$J:$J,'Cherche à faire'!$A15)+SUMIFS('Suivi financier'!$Y:$Y,'Suivi financier'!$C:$C,"NORD",'Suivi financier'!$G:$G,'Cherche à faire'!B$11,'Suivi financier'!$K:$K,'Cherche à faire'!$A15)+SUMIFS('Suivi financier'!$Y:$Y,'Suivi financier'!$C:$C,"NORD",'Suivi financier'!$G:$G,'Cherche à faire'!B$11,'Suivi financier'!$L:$L,'Cherche à faire'!$A15)+SUMIFS('Suivi financier'!$Y:$Y,'Suivi financier'!$C:$C,"NORD",'Suivi financier'!$G:$G,'Cherche à faire'!B$11,'Suivi financier'!$M:$M,'Cherche à faire'!$A15)</f>
        <v>0</v>
      </c>
      <c r="C15" s="18">
        <f>SUMIFS('Suivi financier'!$Y:$Y,'Suivi financier'!$C:$C,"NORD",'Suivi financier'!$G:$G,'Cherche à faire'!C$11,'Suivi financier'!$J:$J,'Cherche à faire'!$A15)+SUMIFS('Suivi financier'!$Y:$Y,'Suivi financier'!$C:$C,"NORD",'Suivi financier'!$G:$G,'Cherche à faire'!C$11,'Suivi financier'!$K:$K,'Cherche à faire'!$A15)+SUMIFS('Suivi financier'!$Y:$Y,'Suivi financier'!$C:$C,"NORD",'Suivi financier'!$G:$G,'Cherche à faire'!C$11,'Suivi financier'!$L:$L,'Cherche à faire'!$A15)+SUMIFS('Suivi financier'!$Y:$Y,'Suivi financier'!$C:$C,"NORD",'Suivi financier'!$G:$G,'Cherche à faire'!C$11,'Suivi financier'!$M:$M,'Cherche à faire'!$A15)</f>
        <v>466.66249999999991</v>
      </c>
      <c r="D15" s="19">
        <f>SUMIFS('Suivi financier'!$Y:$Y,'Suivi financier'!$C:$C,"NORD",'Suivi financier'!$G:$G,'Cherche à faire'!D$11,'Suivi financier'!$J:$J,'Cherche à faire'!$A15)+SUMIFS('Suivi financier'!$Y:$Y,'Suivi financier'!$C:$C,"NORD",'Suivi financier'!$G:$G,'Cherche à faire'!D$11,'Suivi financier'!$K:$K,'Cherche à faire'!$A15)+SUMIFS('Suivi financier'!$Y:$Y,'Suivi financier'!$C:$C,"NORD",'Suivi financier'!$G:$G,'Cherche à faire'!D$11,'Suivi financier'!$L:$L,'Cherche à faire'!$A15)+SUMIFS('Suivi financier'!$Y:$Y,'Suivi financier'!$C:$C,"NORD",'Suivi financier'!$G:$G,'Cherche à faire'!D$11,'Suivi financier'!$M:$M,'Cherche à faire'!$A15)</f>
        <v>0</v>
      </c>
    </row>
    <row r="16" spans="1:4" x14ac:dyDescent="0.35">
      <c r="A16" s="17" t="s">
        <v>61</v>
      </c>
      <c r="B16" s="18">
        <f>SUMIFS('Suivi financier'!$Y:$Y,'Suivi financier'!$C:$C,"NORD",'Suivi financier'!$G:$G,'Cherche à faire'!B$11,'Suivi financier'!$J:$J,'Cherche à faire'!$A16)+SUMIFS('Suivi financier'!$Y:$Y,'Suivi financier'!$C:$C,"NORD",'Suivi financier'!$G:$G,'Cherche à faire'!B$11,'Suivi financier'!$K:$K,'Cherche à faire'!$A16)+SUMIFS('Suivi financier'!$Y:$Y,'Suivi financier'!$C:$C,"NORD",'Suivi financier'!$G:$G,'Cherche à faire'!B$11,'Suivi financier'!$L:$L,'Cherche à faire'!$A16)+SUMIFS('Suivi financier'!$Y:$Y,'Suivi financier'!$C:$C,"NORD",'Suivi financier'!$G:$G,'Cherche à faire'!B$11,'Suivi financier'!$M:$M,'Cherche à faire'!$A16)</f>
        <v>80.215499999999992</v>
      </c>
      <c r="C16" s="18">
        <f>SUMIFS('Suivi financier'!$Y:$Y,'Suivi financier'!$C:$C,"NORD",'Suivi financier'!$G:$G,'Cherche à faire'!C$11,'Suivi financier'!$J:$J,'Cherche à faire'!$A16)+SUMIFS('Suivi financier'!$Y:$Y,'Suivi financier'!$C:$C,"NORD",'Suivi financier'!$G:$G,'Cherche à faire'!C$11,'Suivi financier'!$K:$K,'Cherche à faire'!$A16)+SUMIFS('Suivi financier'!$Y:$Y,'Suivi financier'!$C:$C,"NORD",'Suivi financier'!$G:$G,'Cherche à faire'!C$11,'Suivi financier'!$L:$L,'Cherche à faire'!$A16)+SUMIFS('Suivi financier'!$Y:$Y,'Suivi financier'!$C:$C,"NORD",'Suivi financier'!$G:$G,'Cherche à faire'!C$11,'Suivi financier'!$M:$M,'Cherche à faire'!$A16)</f>
        <v>315.31249999999994</v>
      </c>
      <c r="D16" s="19">
        <f>SUMIFS('Suivi financier'!$Y:$Y,'Suivi financier'!$C:$C,"NORD",'Suivi financier'!$G:$G,'Cherche à faire'!D$11,'Suivi financier'!$J:$J,'Cherche à faire'!$A16)+SUMIFS('Suivi financier'!$Y:$Y,'Suivi financier'!$C:$C,"NORD",'Suivi financier'!$G:$G,'Cherche à faire'!D$11,'Suivi financier'!$K:$K,'Cherche à faire'!$A16)+SUMIFS('Suivi financier'!$Y:$Y,'Suivi financier'!$C:$C,"NORD",'Suivi financier'!$G:$G,'Cherche à faire'!D$11,'Suivi financier'!$L:$L,'Cherche à faire'!$A16)+SUMIFS('Suivi financier'!$Y:$Y,'Suivi financier'!$C:$C,"NORD",'Suivi financier'!$G:$G,'Cherche à faire'!D$11,'Suivi financier'!$M:$M,'Cherche à faire'!$A16)</f>
        <v>0</v>
      </c>
    </row>
    <row r="17" spans="1:4" x14ac:dyDescent="0.35">
      <c r="A17" s="20" t="s">
        <v>63</v>
      </c>
      <c r="B17" s="18">
        <f>SUMIFS('Suivi financier'!$Y:$Y,'Suivi financier'!$C:$C,"NORD",'Suivi financier'!$G:$G,'Cherche à faire'!B$11,'Suivi financier'!$J:$J,'Cherche à faire'!$A17)+SUMIFS('Suivi financier'!$Y:$Y,'Suivi financier'!$C:$C,"NORD",'Suivi financier'!$G:$G,'Cherche à faire'!B$11,'Suivi financier'!$K:$K,'Cherche à faire'!$A17)+SUMIFS('Suivi financier'!$Y:$Y,'Suivi financier'!$C:$C,"NORD",'Suivi financier'!$G:$G,'Cherche à faire'!B$11,'Suivi financier'!$L:$L,'Cherche à faire'!$A17)+SUMIFS('Suivi financier'!$Y:$Y,'Suivi financier'!$C:$C,"NORD",'Suivi financier'!$G:$G,'Cherche à faire'!B$11,'Suivi financier'!$M:$M,'Cherche à faire'!$A17)</f>
        <v>163.96249999999998</v>
      </c>
      <c r="C17" s="18">
        <f>SUMIFS('Suivi financier'!$Y:$Y,'Suivi financier'!$C:$C,"NORD",'Suivi financier'!$G:$G,'Cherche à faire'!C$11,'Suivi financier'!$J:$J,'Cherche à faire'!$A17)+SUMIFS('Suivi financier'!$Y:$Y,'Suivi financier'!$C:$C,"NORD",'Suivi financier'!$G:$G,'Cherche à faire'!C$11,'Suivi financier'!$K:$K,'Cherche à faire'!$A17)+SUMIFS('Suivi financier'!$Y:$Y,'Suivi financier'!$C:$C,"NORD",'Suivi financier'!$G:$G,'Cherche à faire'!C$11,'Suivi financier'!$L:$L,'Cherche à faire'!$A17)+SUMIFS('Suivi financier'!$Y:$Y,'Suivi financier'!$C:$C,"NORD",'Suivi financier'!$G:$G,'Cherche à faire'!C$11,'Suivi financier'!$M:$M,'Cherche à faire'!$A17)</f>
        <v>416.21249999999992</v>
      </c>
      <c r="D17" s="19">
        <f>SUMIFS('Suivi financier'!$Y:$Y,'Suivi financier'!$C:$C,"NORD",'Suivi financier'!$G:$G,'Cherche à faire'!D$11,'Suivi financier'!$J:$J,'Cherche à faire'!$A17)+SUMIFS('Suivi financier'!$Y:$Y,'Suivi financier'!$C:$C,"NORD",'Suivi financier'!$G:$G,'Cherche à faire'!D$11,'Suivi financier'!$K:$K,'Cherche à faire'!$A17)+SUMIFS('Suivi financier'!$Y:$Y,'Suivi financier'!$C:$C,"NORD",'Suivi financier'!$G:$G,'Cherche à faire'!D$11,'Suivi financier'!$L:$L,'Cherche à faire'!$A17)+SUMIFS('Suivi financier'!$Y:$Y,'Suivi financier'!$C:$C,"NORD",'Suivi financier'!$G:$G,'Cherche à faire'!D$11,'Suivi financier'!$M:$M,'Cherche à faire'!$A17)</f>
        <v>0</v>
      </c>
    </row>
    <row r="18" spans="1:4" ht="15" thickBot="1" x14ac:dyDescent="0.4">
      <c r="A18" s="21" t="s">
        <v>64</v>
      </c>
      <c r="B18" s="22">
        <f>SUMIFS('Suivi financier'!$Y:$Y,'Suivi financier'!$C:$C,"NORD",'Suivi financier'!$G:$G,'Cherche à faire'!B$11,'Suivi financier'!$J:$J,'Cherche à faire'!$A18)+SUMIFS('Suivi financier'!$Y:$Y,'Suivi financier'!$C:$C,"NORD",'Suivi financier'!$G:$G,'Cherche à faire'!B$11,'Suivi financier'!$K:$K,'Cherche à faire'!$A18)+SUMIFS('Suivi financier'!$Y:$Y,'Suivi financier'!$C:$C,"NORD",'Suivi financier'!$G:$G,'Cherche à faire'!B$11,'Suivi financier'!$L:$L,'Cherche à faire'!$A18)+SUMIFS('Suivi financier'!$Y:$Y,'Suivi financier'!$C:$C,"NORD",'Suivi financier'!$G:$G,'Cherche à faire'!B$11,'Suivi financier'!$M:$M,'Cherche à faire'!$A18)</f>
        <v>80.215499999999992</v>
      </c>
      <c r="C18" s="22">
        <f>SUMIFS('Suivi financier'!$Y:$Y,'Suivi financier'!$C:$C,"NORD",'Suivi financier'!$G:$G,'Cherche à faire'!C$11,'Suivi financier'!$J:$J,'Cherche à faire'!$A18)+SUMIFS('Suivi financier'!$Y:$Y,'Suivi financier'!$C:$C,"NORD",'Suivi financier'!$G:$G,'Cherche à faire'!C$11,'Suivi financier'!$K:$K,'Cherche à faire'!$A18)+SUMIFS('Suivi financier'!$Y:$Y,'Suivi financier'!$C:$C,"NORD",'Suivi financier'!$G:$G,'Cherche à faire'!C$11,'Suivi financier'!$L:$L,'Cherche à faire'!$A18)+SUMIFS('Suivi financier'!$Y:$Y,'Suivi financier'!$C:$C,"NORD",'Suivi financier'!$G:$G,'Cherche à faire'!C$11,'Suivi financier'!$M:$M,'Cherche à faire'!$A18)</f>
        <v>2626.9314999999997</v>
      </c>
      <c r="D18" s="23">
        <f>SUMIFS('Suivi financier'!$Y:$Y,'Suivi financier'!$C:$C,"NORD",'Suivi financier'!$G:$G,'Cherche à faire'!D$11,'Suivi financier'!$J:$J,'Cherche à faire'!$A18)+SUMIFS('Suivi financier'!$Y:$Y,'Suivi financier'!$C:$C,"NORD",'Suivi financier'!$G:$G,'Cherche à faire'!D$11,'Suivi financier'!$K:$K,'Cherche à faire'!$A18)+SUMIFS('Suivi financier'!$Y:$Y,'Suivi financier'!$C:$C,"NORD",'Suivi financier'!$G:$G,'Cherche à faire'!D$11,'Suivi financier'!$L:$L,'Cherche à faire'!$A18)+SUMIFS('Suivi financier'!$Y:$Y,'Suivi financier'!$C:$C,"NORD",'Suivi financier'!$G:$G,'Cherche à faire'!D$11,'Suivi financier'!$M:$M,'Cherche à faire'!$A18)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16" sqref="B16"/>
    </sheetView>
  </sheetViews>
  <sheetFormatPr baseColWidth="10" defaultRowHeight="14.5" x14ac:dyDescent="0.35"/>
  <cols>
    <col min="1" max="1" width="21" bestFit="1" customWidth="1"/>
    <col min="2" max="2" width="26.81640625" bestFit="1" customWidth="1"/>
    <col min="3" max="3" width="8" bestFit="1" customWidth="1"/>
    <col min="4" max="4" width="12.54296875" bestFit="1" customWidth="1"/>
  </cols>
  <sheetData>
    <row r="1" spans="1:2" ht="15" x14ac:dyDescent="0.25">
      <c r="A1" s="9" t="s">
        <v>1</v>
      </c>
      <c r="B1" t="s">
        <v>49</v>
      </c>
    </row>
    <row r="2" spans="1:2" ht="15" x14ac:dyDescent="0.25">
      <c r="A2" s="9" t="s">
        <v>31</v>
      </c>
      <c r="B2" t="s">
        <v>27</v>
      </c>
    </row>
    <row r="3" spans="1:2" ht="15" x14ac:dyDescent="0.25">
      <c r="A3" s="9" t="s">
        <v>45</v>
      </c>
      <c r="B3" t="s">
        <v>71</v>
      </c>
    </row>
    <row r="5" spans="1:2" x14ac:dyDescent="0.35">
      <c r="A5" s="9" t="s">
        <v>68</v>
      </c>
      <c r="B5" t="s">
        <v>73</v>
      </c>
    </row>
    <row r="6" spans="1:2" ht="15" x14ac:dyDescent="0.25">
      <c r="A6" s="10" t="s">
        <v>55</v>
      </c>
      <c r="B6" s="7">
        <v>315.31249999999994</v>
      </c>
    </row>
    <row r="7" spans="1:2" ht="15" x14ac:dyDescent="0.25">
      <c r="A7" s="11" t="s">
        <v>53</v>
      </c>
      <c r="B7" s="7">
        <v>315.31249999999994</v>
      </c>
    </row>
    <row r="8" spans="1:2" ht="15" x14ac:dyDescent="0.25">
      <c r="A8" s="12" t="s">
        <v>64</v>
      </c>
      <c r="B8" s="7">
        <v>315.31249999999994</v>
      </c>
    </row>
    <row r="9" spans="1:2" ht="15" x14ac:dyDescent="0.25">
      <c r="A9" s="13" t="s">
        <v>59</v>
      </c>
      <c r="B9" s="7">
        <v>315.31249999999994</v>
      </c>
    </row>
    <row r="10" spans="1:2" ht="15" x14ac:dyDescent="0.25">
      <c r="A10" s="10" t="s">
        <v>53</v>
      </c>
      <c r="B10" s="7">
        <v>2563.8689999999997</v>
      </c>
    </row>
    <row r="11" spans="1:2" ht="15" x14ac:dyDescent="0.25">
      <c r="A11" s="11" t="s">
        <v>64</v>
      </c>
      <c r="B11" s="7">
        <v>2311.6189999999997</v>
      </c>
    </row>
    <row r="12" spans="1:2" ht="15" x14ac:dyDescent="0.25">
      <c r="A12" s="12" t="s">
        <v>72</v>
      </c>
      <c r="B12" s="7">
        <v>2311.6189999999997</v>
      </c>
    </row>
    <row r="13" spans="1:2" ht="15" x14ac:dyDescent="0.25">
      <c r="A13" s="13" t="s">
        <v>72</v>
      </c>
      <c r="B13" s="7">
        <v>2311.6189999999997</v>
      </c>
    </row>
    <row r="14" spans="1:2" ht="15" x14ac:dyDescent="0.25">
      <c r="A14" s="11" t="s">
        <v>63</v>
      </c>
      <c r="B14" s="7">
        <v>100.89999999999999</v>
      </c>
    </row>
    <row r="15" spans="1:2" ht="15" x14ac:dyDescent="0.25">
      <c r="A15" s="12" t="s">
        <v>72</v>
      </c>
      <c r="B15" s="7">
        <v>100.89999999999999</v>
      </c>
    </row>
    <row r="16" spans="1:2" ht="15" x14ac:dyDescent="0.25">
      <c r="A16" s="13" t="s">
        <v>72</v>
      </c>
      <c r="B16" s="7">
        <v>100.89999999999999</v>
      </c>
    </row>
    <row r="17" spans="1:2" ht="15" x14ac:dyDescent="0.25">
      <c r="A17" s="11" t="s">
        <v>59</v>
      </c>
      <c r="B17" s="7">
        <v>151.35</v>
      </c>
    </row>
    <row r="18" spans="1:2" ht="15" x14ac:dyDescent="0.25">
      <c r="A18" s="12" t="s">
        <v>72</v>
      </c>
      <c r="B18" s="7">
        <v>151.35</v>
      </c>
    </row>
    <row r="19" spans="1:2" ht="15" x14ac:dyDescent="0.25">
      <c r="A19" s="13" t="s">
        <v>72</v>
      </c>
      <c r="B19" s="7">
        <v>151.35</v>
      </c>
    </row>
    <row r="20" spans="1:2" ht="15" x14ac:dyDescent="0.25">
      <c r="A20" s="10" t="s">
        <v>63</v>
      </c>
      <c r="B20" s="7">
        <v>315.31249999999994</v>
      </c>
    </row>
    <row r="21" spans="1:2" ht="15" x14ac:dyDescent="0.25">
      <c r="A21" s="11" t="s">
        <v>61</v>
      </c>
      <c r="B21" s="7">
        <v>315.31249999999994</v>
      </c>
    </row>
    <row r="22" spans="1:2" ht="15" x14ac:dyDescent="0.25">
      <c r="A22" s="12" t="s">
        <v>72</v>
      </c>
      <c r="B22" s="7">
        <v>315.31249999999994</v>
      </c>
    </row>
    <row r="23" spans="1:2" ht="15" x14ac:dyDescent="0.25">
      <c r="A23" s="13" t="s">
        <v>72</v>
      </c>
      <c r="B23" s="7">
        <v>315.31249999999994</v>
      </c>
    </row>
    <row r="24" spans="1:2" x14ac:dyDescent="0.35">
      <c r="A24" s="10" t="s">
        <v>69</v>
      </c>
      <c r="B24" s="7">
        <v>3194.4939999999997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D39" sqref="D39"/>
    </sheetView>
  </sheetViews>
  <sheetFormatPr baseColWidth="10" defaultRowHeight="14.5" x14ac:dyDescent="0.35"/>
  <cols>
    <col min="5" max="6" width="14.81640625" customWidth="1"/>
    <col min="7" max="7" width="12.81640625" customWidth="1"/>
    <col min="10" max="10" width="20.453125" customWidth="1"/>
    <col min="11" max="11" width="25" customWidth="1"/>
  </cols>
  <sheetData>
    <row r="1" spans="1:12" ht="15" x14ac:dyDescent="0.25">
      <c r="A1" t="s">
        <v>0</v>
      </c>
      <c r="C1" t="s">
        <v>1</v>
      </c>
      <c r="F1" t="s">
        <v>29</v>
      </c>
      <c r="G1" t="s">
        <v>3</v>
      </c>
      <c r="J1" t="s">
        <v>27</v>
      </c>
      <c r="K1" t="s">
        <v>30</v>
      </c>
      <c r="L1" t="s">
        <v>2</v>
      </c>
    </row>
    <row r="2" spans="1:12" x14ac:dyDescent="0.35">
      <c r="A2" t="s">
        <v>48</v>
      </c>
      <c r="C2" t="s">
        <v>49</v>
      </c>
      <c r="F2" t="s">
        <v>22</v>
      </c>
      <c r="G2">
        <v>1.0089999999999999</v>
      </c>
      <c r="J2" t="s">
        <v>53</v>
      </c>
      <c r="K2" t="s">
        <v>54</v>
      </c>
      <c r="L2">
        <v>0.98</v>
      </c>
    </row>
    <row r="3" spans="1:12" x14ac:dyDescent="0.35">
      <c r="A3" t="s">
        <v>50</v>
      </c>
      <c r="C3" t="s">
        <v>51</v>
      </c>
      <c r="F3" t="s">
        <v>25</v>
      </c>
      <c r="G3">
        <v>1.002</v>
      </c>
      <c r="J3" t="s">
        <v>55</v>
      </c>
      <c r="K3" t="s">
        <v>56</v>
      </c>
      <c r="L3">
        <v>0.95</v>
      </c>
    </row>
    <row r="4" spans="1:12" x14ac:dyDescent="0.35">
      <c r="A4" t="s">
        <v>52</v>
      </c>
      <c r="F4" t="s">
        <v>23</v>
      </c>
      <c r="G4">
        <v>1</v>
      </c>
      <c r="J4" t="s">
        <v>57</v>
      </c>
      <c r="K4" t="s">
        <v>58</v>
      </c>
      <c r="L4">
        <v>0.97</v>
      </c>
    </row>
    <row r="5" spans="1:12" ht="15" x14ac:dyDescent="0.25">
      <c r="F5" t="s">
        <v>26</v>
      </c>
      <c r="G5">
        <v>1</v>
      </c>
      <c r="J5" t="s">
        <v>59</v>
      </c>
      <c r="K5" t="s">
        <v>60</v>
      </c>
      <c r="L5">
        <v>0.99</v>
      </c>
    </row>
    <row r="6" spans="1:12" ht="15" x14ac:dyDescent="0.25">
      <c r="F6" t="s">
        <v>24</v>
      </c>
      <c r="G6">
        <v>1</v>
      </c>
      <c r="J6" t="s">
        <v>61</v>
      </c>
      <c r="K6" t="s">
        <v>62</v>
      </c>
      <c r="L6">
        <v>0.97</v>
      </c>
    </row>
    <row r="7" spans="1:12" ht="15" x14ac:dyDescent="0.25">
      <c r="F7" t="s">
        <v>26</v>
      </c>
      <c r="G7">
        <v>1</v>
      </c>
      <c r="J7" t="s">
        <v>63</v>
      </c>
    </row>
    <row r="8" spans="1:12" ht="15" x14ac:dyDescent="0.25">
      <c r="J8" t="s">
        <v>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4FC07C-F752-423F-90F1-67FAD548E9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Suivi financier</vt:lpstr>
      <vt:lpstr>Cherche à faire</vt:lpstr>
      <vt:lpstr>test TDC</vt:lpstr>
      <vt:lpstr>bdd</vt:lpstr>
      <vt:lpstr>equipe</vt:lpstr>
      <vt:lpstr>Interne</vt:lpstr>
      <vt:lpstr>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TRAGLIA</dc:creator>
  <cp:lastModifiedBy>GRANSARD Cyrille</cp:lastModifiedBy>
  <dcterms:created xsi:type="dcterms:W3CDTF">2015-06-05T18:19:34Z</dcterms:created>
  <dcterms:modified xsi:type="dcterms:W3CDTF">2020-09-04T13:06:42Z</dcterms:modified>
</cp:coreProperties>
</file>