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USTAHSSIN\Desktop\"/>
    </mc:Choice>
  </mc:AlternateContent>
  <xr:revisionPtr revIDLastSave="0" documentId="8_{1577007F-BD46-4BA8-A3A4-F4DCE8E7815A}" xr6:coauthVersionLast="47" xr6:coauthVersionMax="47" xr10:uidLastSave="{00000000-0000-0000-0000-000000000000}"/>
  <bookViews>
    <workbookView xWindow="-108" yWindow="-108" windowWidth="23256" windowHeight="12576" xr2:uid="{A4BF3769-75BA-4235-B2ED-C28072A062B1}"/>
  </bookViews>
  <sheets>
    <sheet name="Suivi des chargement " sheetId="1" r:id="rId1"/>
  </sheets>
  <externalReferences>
    <externalReference r:id="rId2"/>
  </externalReferences>
  <definedNames>
    <definedName name="GROS">'[1]Base de donnée'!$H$2:$H$6</definedName>
    <definedName name="livgros">'[1]Base de donnée'!$A$30:$F$34</definedName>
    <definedName name="tarif">'[1]Base de donnée'!$O$1:$Q$35</definedName>
    <definedName name="type">'[1]Base de donnée'!$S$1:$U$32</definedName>
    <definedName name="vendetail">'[1]Base de donnée'!$A$39:$F$50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8" i="1" l="1"/>
  <c r="H68" i="1"/>
  <c r="K68" i="1" s="1"/>
  <c r="C68" i="1"/>
  <c r="K67" i="1"/>
  <c r="J67" i="1"/>
  <c r="H67" i="1"/>
  <c r="C67" i="1"/>
  <c r="E56" i="1"/>
  <c r="J55" i="1"/>
  <c r="H55" i="1"/>
  <c r="K55" i="1" s="1"/>
  <c r="C55" i="1"/>
  <c r="J54" i="1"/>
  <c r="H54" i="1"/>
  <c r="K54" i="1" s="1"/>
  <c r="C54" i="1"/>
  <c r="J53" i="1"/>
  <c r="H53" i="1"/>
  <c r="K53" i="1" s="1"/>
  <c r="C53" i="1"/>
  <c r="J52" i="1"/>
  <c r="H52" i="1"/>
  <c r="K52" i="1" s="1"/>
  <c r="C52" i="1"/>
  <c r="J51" i="1"/>
  <c r="H51" i="1"/>
  <c r="K51" i="1" s="1"/>
  <c r="C51" i="1"/>
  <c r="J50" i="1"/>
  <c r="H50" i="1"/>
  <c r="K50" i="1" s="1"/>
  <c r="C50" i="1"/>
  <c r="J49" i="1"/>
  <c r="H49" i="1"/>
  <c r="K49" i="1" s="1"/>
  <c r="C49" i="1"/>
  <c r="J48" i="1"/>
  <c r="H48" i="1"/>
  <c r="K48" i="1" s="1"/>
  <c r="C48" i="1"/>
  <c r="E36" i="1"/>
  <c r="E37" i="1" s="1"/>
  <c r="E78" i="1" s="1"/>
  <c r="J35" i="1"/>
  <c r="I35" i="1"/>
  <c r="H35" i="1"/>
  <c r="G35" i="1"/>
  <c r="F35" i="1"/>
  <c r="D35" i="1"/>
  <c r="C35" i="1"/>
  <c r="J34" i="1"/>
  <c r="I34" i="1"/>
  <c r="H34" i="1"/>
  <c r="G34" i="1"/>
  <c r="F34" i="1"/>
  <c r="D34" i="1"/>
  <c r="C34" i="1"/>
  <c r="J33" i="1"/>
  <c r="I33" i="1"/>
  <c r="H33" i="1"/>
  <c r="G33" i="1"/>
  <c r="D33" i="1"/>
  <c r="C33" i="1"/>
  <c r="F33" i="1" s="1"/>
  <c r="J32" i="1"/>
  <c r="I32" i="1"/>
  <c r="H32" i="1"/>
  <c r="G32" i="1"/>
  <c r="D32" i="1"/>
  <c r="C32" i="1"/>
  <c r="F32" i="1" s="1"/>
  <c r="J31" i="1"/>
  <c r="I31" i="1"/>
  <c r="H31" i="1"/>
  <c r="G31" i="1"/>
  <c r="F31" i="1"/>
  <c r="D31" i="1"/>
  <c r="C31" i="1"/>
  <c r="J30" i="1"/>
  <c r="I30" i="1"/>
  <c r="H30" i="1"/>
  <c r="G30" i="1"/>
  <c r="F30" i="1"/>
  <c r="D30" i="1"/>
  <c r="C30" i="1"/>
  <c r="J29" i="1"/>
  <c r="I29" i="1"/>
  <c r="H29" i="1"/>
  <c r="G29" i="1"/>
  <c r="D29" i="1"/>
  <c r="C29" i="1"/>
  <c r="F29" i="1" s="1"/>
  <c r="J28" i="1"/>
  <c r="I28" i="1"/>
  <c r="H28" i="1"/>
  <c r="G28" i="1"/>
  <c r="D28" i="1"/>
  <c r="C28" i="1"/>
  <c r="F28" i="1" s="1"/>
  <c r="J27" i="1"/>
  <c r="I27" i="1"/>
  <c r="H27" i="1"/>
  <c r="G27" i="1"/>
  <c r="F27" i="1"/>
  <c r="D27" i="1"/>
  <c r="C27" i="1"/>
  <c r="J26" i="1"/>
  <c r="I26" i="1"/>
  <c r="H26" i="1"/>
  <c r="G26" i="1"/>
  <c r="F26" i="1"/>
  <c r="D26" i="1"/>
  <c r="C26" i="1"/>
  <c r="J25" i="1"/>
  <c r="I25" i="1"/>
  <c r="H25" i="1"/>
  <c r="G25" i="1"/>
  <c r="D25" i="1"/>
  <c r="C25" i="1"/>
  <c r="F25" i="1" s="1"/>
  <c r="J24" i="1"/>
  <c r="I24" i="1"/>
  <c r="H24" i="1"/>
  <c r="G24" i="1"/>
  <c r="D24" i="1"/>
  <c r="C24" i="1"/>
  <c r="F24" i="1" s="1"/>
  <c r="J23" i="1"/>
  <c r="I23" i="1"/>
  <c r="H23" i="1"/>
  <c r="G23" i="1"/>
  <c r="F23" i="1"/>
  <c r="D23" i="1"/>
  <c r="C23" i="1"/>
  <c r="J22" i="1"/>
  <c r="I22" i="1"/>
  <c r="H22" i="1"/>
  <c r="G22" i="1"/>
  <c r="D22" i="1"/>
  <c r="C22" i="1"/>
  <c r="F22" i="1" s="1"/>
  <c r="J21" i="1"/>
  <c r="I21" i="1"/>
  <c r="H21" i="1"/>
  <c r="G21" i="1"/>
  <c r="D21" i="1"/>
  <c r="C21" i="1"/>
  <c r="F21" i="1" s="1"/>
  <c r="E17" i="1"/>
  <c r="J16" i="1"/>
  <c r="G16" i="1"/>
  <c r="H16" i="1" s="1"/>
  <c r="D16" i="1"/>
  <c r="C16" i="1"/>
  <c r="J15" i="1"/>
  <c r="H15" i="1"/>
  <c r="K15" i="1" s="1"/>
  <c r="G15" i="1"/>
  <c r="D15" i="1"/>
  <c r="C15" i="1"/>
  <c r="G14" i="1"/>
  <c r="J14" i="1" s="1"/>
  <c r="D14" i="1"/>
  <c r="C14" i="1"/>
  <c r="G13" i="1"/>
  <c r="J13" i="1" s="1"/>
  <c r="D13" i="1"/>
  <c r="C13" i="1"/>
  <c r="H12" i="1"/>
  <c r="K12" i="1" s="1"/>
  <c r="G12" i="1"/>
  <c r="J12" i="1" s="1"/>
  <c r="D12" i="1"/>
  <c r="C12" i="1"/>
  <c r="G11" i="1"/>
  <c r="J11" i="1" s="1"/>
  <c r="D11" i="1"/>
  <c r="C11" i="1"/>
  <c r="G10" i="1"/>
  <c r="J10" i="1" s="1"/>
  <c r="D10" i="1"/>
  <c r="C10" i="1"/>
  <c r="J9" i="1"/>
  <c r="G9" i="1"/>
  <c r="H9" i="1" s="1"/>
  <c r="D9" i="1"/>
  <c r="C9" i="1"/>
  <c r="J8" i="1"/>
  <c r="G8" i="1"/>
  <c r="H8" i="1" s="1"/>
  <c r="D8" i="1"/>
  <c r="C8" i="1"/>
  <c r="J7" i="1"/>
  <c r="H7" i="1"/>
  <c r="K7" i="1" s="1"/>
  <c r="G7" i="1"/>
  <c r="D7" i="1"/>
  <c r="C7" i="1"/>
  <c r="I8" i="1" l="1"/>
  <c r="K8" i="1"/>
  <c r="I9" i="1"/>
  <c r="K9" i="1"/>
  <c r="I16" i="1"/>
  <c r="K16" i="1"/>
  <c r="H13" i="1"/>
  <c r="I7" i="1"/>
  <c r="I15" i="1"/>
  <c r="H14" i="1"/>
  <c r="H11" i="1"/>
  <c r="I12" i="1"/>
  <c r="H10" i="1"/>
  <c r="K13" i="1" l="1"/>
  <c r="I13" i="1"/>
  <c r="I10" i="1"/>
  <c r="K10" i="1"/>
  <c r="K14" i="1"/>
  <c r="I14" i="1"/>
  <c r="K11" i="1"/>
  <c r="I11" i="1"/>
</calcChain>
</file>

<file path=xl/sharedStrings.xml><?xml version="1.0" encoding="utf-8"?>
<sst xmlns="http://schemas.openxmlformats.org/spreadsheetml/2006/main" count="109" uniqueCount="77">
  <si>
    <t>Suivi des chargement</t>
  </si>
  <si>
    <t xml:space="preserve">Affectation </t>
  </si>
  <si>
    <t>N°</t>
  </si>
  <si>
    <t xml:space="preserve">Client </t>
  </si>
  <si>
    <t xml:space="preserve">Type de client </t>
  </si>
  <si>
    <t>Region</t>
  </si>
  <si>
    <t xml:space="preserve">Valeur Commande </t>
  </si>
  <si>
    <t xml:space="preserve">Déstinantion </t>
  </si>
  <si>
    <t xml:space="preserve">Chauffeur </t>
  </si>
  <si>
    <t>Company</t>
  </si>
  <si>
    <t xml:space="preserve">Origine </t>
  </si>
  <si>
    <t xml:space="preserve">Matricule </t>
  </si>
  <si>
    <t xml:space="preserve">Prix de location </t>
  </si>
  <si>
    <t>Voy-Gros-001</t>
  </si>
  <si>
    <t>Voy-Gros-002</t>
  </si>
  <si>
    <t>Voy-Gros-003</t>
  </si>
  <si>
    <t>Voy-Gros-004</t>
  </si>
  <si>
    <t>Voy-Gros-005</t>
  </si>
  <si>
    <t>Voy-Gros-006</t>
  </si>
  <si>
    <t>Voy-Gros-007</t>
  </si>
  <si>
    <t>Voy-Gros-008</t>
  </si>
  <si>
    <t>Voy-Gros-009</t>
  </si>
  <si>
    <t>Voy-Gros-010</t>
  </si>
  <si>
    <t>TOTAL :: VENDEUR :: GROS</t>
  </si>
  <si>
    <t>Commercial</t>
  </si>
  <si>
    <t>Secteur</t>
  </si>
  <si>
    <t>Marque</t>
  </si>
  <si>
    <t>Voy-Detail-001</t>
  </si>
  <si>
    <t>Voy-Detail-002</t>
  </si>
  <si>
    <t>Voy-Detail-003</t>
  </si>
  <si>
    <t>Voy-Detail-004</t>
  </si>
  <si>
    <t>Voy-Detail-005</t>
  </si>
  <si>
    <t>Voy-Detail-006</t>
  </si>
  <si>
    <t>Voy-Detail-007</t>
  </si>
  <si>
    <t>Voy-Detail-008</t>
  </si>
  <si>
    <t>Voy-Detail-009</t>
  </si>
  <si>
    <t>Voy-Detail-010</t>
  </si>
  <si>
    <t>Voy-Detail-011</t>
  </si>
  <si>
    <t>Voy-Detail-012</t>
  </si>
  <si>
    <t>Voy-Detail-013</t>
  </si>
  <si>
    <t>Voy-Detail-014</t>
  </si>
  <si>
    <t>Voy-Detail-015</t>
  </si>
  <si>
    <t>TOTAL :: VENDEUR :: DETAIL</t>
  </si>
  <si>
    <t xml:space="preserve">TOTAL :: GROS + DETAIL      </t>
  </si>
  <si>
    <t>Voy-Convo-001</t>
  </si>
  <si>
    <t>Voy-Convo-002</t>
  </si>
  <si>
    <t>Voy-Convo-003</t>
  </si>
  <si>
    <t>Voy-Convo-004</t>
  </si>
  <si>
    <t>Voy-Convo-005</t>
  </si>
  <si>
    <t>Voy-Convo-006</t>
  </si>
  <si>
    <t>Voy-Convo-007</t>
  </si>
  <si>
    <t>Voy-Convo-008</t>
  </si>
  <si>
    <t>Voy-Convo-009</t>
  </si>
  <si>
    <t>Voy-Convo-010</t>
  </si>
  <si>
    <t>Voy-Convo-011</t>
  </si>
  <si>
    <t>Voy-Convo-012</t>
  </si>
  <si>
    <t>Voy-Convo-013</t>
  </si>
  <si>
    <t>Voy-Convo-014</t>
  </si>
  <si>
    <t>Voy-Convo-015</t>
  </si>
  <si>
    <t>TOTAL :: DEPOTS + DEPOSITAIRES</t>
  </si>
  <si>
    <t>Voy-GMS-001</t>
  </si>
  <si>
    <t>Voy-GMS-002</t>
  </si>
  <si>
    <t>Voy-GMS-003</t>
  </si>
  <si>
    <t>Voy-GMS-004</t>
  </si>
  <si>
    <t>Voy-GMS-005</t>
  </si>
  <si>
    <t>Voy-GMS-006</t>
  </si>
  <si>
    <t>Voy-GMS-007</t>
  </si>
  <si>
    <t>Voy-GMS-008</t>
  </si>
  <si>
    <t>Voy-GMS-009</t>
  </si>
  <si>
    <t>Voy-GMS-010</t>
  </si>
  <si>
    <t>Voy-GMS-011</t>
  </si>
  <si>
    <t>Voy-GMS-012</t>
  </si>
  <si>
    <t>Voy-GMS-013</t>
  </si>
  <si>
    <t>Voy-GMS-014</t>
  </si>
  <si>
    <t>Voy-GMS-015</t>
  </si>
  <si>
    <t>TOTAL :: GMS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</si>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</sst>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Dhs&quot;"/>
    <numFmt numFmtId="165" formatCode="0.00&quot; Dhs&quot;"/>
  </numFmts>
  <fonts count="5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14" fontId="0" fillId="0" borderId="0" xfId="0" applyNumberFormat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/>
    <xf numFmtId="0" fontId="0" fillId="4" borderId="4" xfId="0" applyFill="1" applyBorder="1"/>
    <xf numFmtId="164" fontId="0" fillId="4" borderId="4" xfId="0" applyNumberFormat="1" applyFill="1" applyBorder="1"/>
    <xf numFmtId="0" fontId="3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164" fontId="4" fillId="6" borderId="4" xfId="0" applyNumberFormat="1" applyFont="1" applyFill="1" applyBorder="1"/>
    <xf numFmtId="0" fontId="0" fillId="0" borderId="5" xfId="0" applyBorder="1"/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64" fontId="4" fillId="6" borderId="0" xfId="0" applyNumberFormat="1" applyFont="1" applyFill="1"/>
    <xf numFmtId="0" fontId="3" fillId="3" borderId="4" xfId="0" applyFont="1" applyFill="1" applyBorder="1" applyAlignment="1">
      <alignment horizontal="center"/>
    </xf>
    <xf numFmtId="165" fontId="0" fillId="4" borderId="4" xfId="0" applyNumberFormat="1" applyFill="1" applyBorder="1"/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7" xfId="0" applyBorder="1"/>
    <xf numFmtId="0" fontId="3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ffect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chargement "/>
      <sheetName val="Feuil2"/>
      <sheetName val="Feuil6"/>
      <sheetName val="Base de donnée"/>
    </sheetNames>
    <sheetDataSet>
      <sheetData sheetId="0"/>
      <sheetData sheetId="1"/>
      <sheetData sheetId="2"/>
      <sheetData sheetId="3">
        <row r="1">
          <cell r="O1" t="str">
            <v>Tarifs Location Trajet</v>
          </cell>
          <cell r="S1" t="str">
            <v>Clients</v>
          </cell>
          <cell r="T1" t="str">
            <v xml:space="preserve">Type de client </v>
          </cell>
          <cell r="U1" t="str">
            <v>Region</v>
          </cell>
        </row>
        <row r="2">
          <cell r="H2" t="str">
            <v>BAYOUD KAMAL</v>
          </cell>
          <cell r="O2" t="str">
            <v>VILLES</v>
          </cell>
          <cell r="P2" t="str">
            <v>PRIX</v>
          </cell>
          <cell r="Q2" t="str">
            <v>+10%</v>
          </cell>
          <cell r="S2" t="str">
            <v>ACIMA</v>
          </cell>
          <cell r="T2" t="str">
            <v>GMS</v>
          </cell>
        </row>
        <row r="3">
          <cell r="H3" t="str">
            <v>EL BOUDRARI Ali</v>
          </cell>
          <cell r="O3" t="str">
            <v>AGADIR</v>
          </cell>
          <cell r="P3">
            <v>4300</v>
          </cell>
          <cell r="Q3">
            <v>4730</v>
          </cell>
          <cell r="S3" t="str">
            <v>AMKADIS</v>
          </cell>
          <cell r="T3" t="str">
            <v>Dépositaire</v>
          </cell>
          <cell r="U3" t="str">
            <v>Oujda - Nador</v>
          </cell>
        </row>
        <row r="4">
          <cell r="H4" t="str">
            <v>SOUGRATI ADIL</v>
          </cell>
          <cell r="O4" t="str">
            <v>BENI-MELLAL</v>
          </cell>
          <cell r="P4">
            <v>2000</v>
          </cell>
          <cell r="Q4">
            <v>2200</v>
          </cell>
          <cell r="S4" t="str">
            <v>ASSWAK - ASSALAM</v>
          </cell>
          <cell r="T4" t="str">
            <v>GMS</v>
          </cell>
        </row>
        <row r="5">
          <cell r="H5" t="str">
            <v>BARISE Hassan</v>
          </cell>
          <cell r="O5" t="str">
            <v>BERRECHID</v>
          </cell>
          <cell r="Q5">
            <v>0</v>
          </cell>
          <cell r="S5" t="str">
            <v>BARISE HASSAN</v>
          </cell>
          <cell r="T5" t="str">
            <v>Gros</v>
          </cell>
          <cell r="U5" t="str">
            <v>El jadida - Safi</v>
          </cell>
        </row>
        <row r="6">
          <cell r="H6" t="str">
            <v>WAHID Hicham</v>
          </cell>
          <cell r="O6" t="str">
            <v>BIR JDID</v>
          </cell>
          <cell r="P6">
            <v>1000</v>
          </cell>
          <cell r="Q6">
            <v>1100</v>
          </cell>
          <cell r="S6" t="str">
            <v>BAYOUD KAMAL</v>
          </cell>
          <cell r="T6" t="str">
            <v>Gros</v>
          </cell>
          <cell r="U6" t="str">
            <v>Casablanca</v>
          </cell>
        </row>
        <row r="7">
          <cell r="O7" t="str">
            <v>CASABLANCA</v>
          </cell>
          <cell r="P7">
            <v>700</v>
          </cell>
          <cell r="Q7">
            <v>770.00000000000011</v>
          </cell>
          <cell r="S7" t="str">
            <v>BENREDOUAN MUSTAFA</v>
          </cell>
          <cell r="T7" t="str">
            <v>Vendeur detaille</v>
          </cell>
          <cell r="U7" t="str">
            <v>Settat</v>
          </cell>
        </row>
        <row r="8">
          <cell r="O8" t="str">
            <v>CHICHAOUA</v>
          </cell>
          <cell r="P8">
            <v>2900</v>
          </cell>
          <cell r="Q8">
            <v>3190.0000000000005</v>
          </cell>
          <cell r="S8" t="str">
            <v>BIM</v>
          </cell>
          <cell r="T8" t="str">
            <v>GMS</v>
          </cell>
        </row>
        <row r="9">
          <cell r="O9" t="str">
            <v>EL JADIDA</v>
          </cell>
          <cell r="Q9">
            <v>0</v>
          </cell>
          <cell r="S9" t="str">
            <v>DEPOT LEADER-FOOD</v>
          </cell>
          <cell r="T9" t="str">
            <v>Dépôt</v>
          </cell>
        </row>
        <row r="10">
          <cell r="O10" t="str">
            <v>ESSAOUIRA</v>
          </cell>
          <cell r="P10">
            <v>3200</v>
          </cell>
          <cell r="Q10">
            <v>3520.0000000000005</v>
          </cell>
          <cell r="S10" t="str">
            <v>EL BOUDRARI Ali</v>
          </cell>
          <cell r="T10" t="str">
            <v>Gros</v>
          </cell>
          <cell r="U10" t="str">
            <v>Casablanca</v>
          </cell>
        </row>
        <row r="11">
          <cell r="O11" t="str">
            <v>FES</v>
          </cell>
          <cell r="P11">
            <v>2300</v>
          </cell>
          <cell r="Q11">
            <v>2530</v>
          </cell>
          <cell r="S11" t="str">
            <v>EL MOUAK MOUNIR</v>
          </cell>
          <cell r="T11" t="str">
            <v>Vendeur detaille</v>
          </cell>
          <cell r="U11" t="str">
            <v>Ben Slimane</v>
          </cell>
        </row>
        <row r="12">
          <cell r="O12" t="str">
            <v>Guelmim</v>
          </cell>
          <cell r="Q12">
            <v>0</v>
          </cell>
          <cell r="S12" t="str">
            <v>GOLD-STAR DISTRIBUTION</v>
          </cell>
          <cell r="T12" t="str">
            <v>Dépositaire</v>
          </cell>
          <cell r="U12" t="str">
            <v>Tetouan</v>
          </cell>
        </row>
        <row r="13">
          <cell r="O13" t="str">
            <v>IFRANE</v>
          </cell>
          <cell r="P13">
            <v>2300</v>
          </cell>
          <cell r="Q13">
            <v>2530</v>
          </cell>
          <cell r="S13" t="str">
            <v>HASSAN ARBA</v>
          </cell>
          <cell r="T13" t="str">
            <v>Gros</v>
          </cell>
          <cell r="U13" t="str">
            <v>Fes</v>
          </cell>
        </row>
        <row r="14">
          <cell r="O14" t="str">
            <v>IMINTANOUTE</v>
          </cell>
          <cell r="P14">
            <v>2800</v>
          </cell>
          <cell r="Q14">
            <v>3080.0000000000005</v>
          </cell>
          <cell r="S14" t="str">
            <v>KIHRA</v>
          </cell>
          <cell r="T14" t="str">
            <v>Gros</v>
          </cell>
          <cell r="U14" t="str">
            <v>Meknes</v>
          </cell>
        </row>
        <row r="15">
          <cell r="O15" t="str">
            <v>KELAA DES SRAGHNA</v>
          </cell>
          <cell r="P15">
            <v>2150</v>
          </cell>
          <cell r="Q15">
            <v>2365</v>
          </cell>
          <cell r="S15" t="str">
            <v>LABEL-VIE</v>
          </cell>
          <cell r="T15" t="str">
            <v>GMS</v>
          </cell>
        </row>
        <row r="16">
          <cell r="O16" t="str">
            <v>KENITRA</v>
          </cell>
          <cell r="P16">
            <v>1500</v>
          </cell>
          <cell r="Q16">
            <v>1650.0000000000002</v>
          </cell>
          <cell r="S16" t="str">
            <v>MARJANE</v>
          </cell>
          <cell r="T16" t="str">
            <v>GMS</v>
          </cell>
        </row>
        <row r="17">
          <cell r="O17" t="str">
            <v>KHENIFRA</v>
          </cell>
          <cell r="P17">
            <v>2500</v>
          </cell>
          <cell r="Q17">
            <v>2750</v>
          </cell>
          <cell r="S17" t="str">
            <v>MAXI LV</v>
          </cell>
          <cell r="T17" t="str">
            <v>GMS</v>
          </cell>
        </row>
        <row r="18">
          <cell r="O18" t="str">
            <v>KHOURIBGA</v>
          </cell>
          <cell r="P18">
            <v>1250</v>
          </cell>
          <cell r="Q18">
            <v>1375</v>
          </cell>
          <cell r="S18" t="str">
            <v xml:space="preserve">MOBAM </v>
          </cell>
          <cell r="T18" t="str">
            <v>Gros</v>
          </cell>
          <cell r="U18" t="str">
            <v>Rabat - Salé</v>
          </cell>
        </row>
        <row r="19">
          <cell r="O19" t="str">
            <v>KSAR EL-KEBIR</v>
          </cell>
          <cell r="P19">
            <v>2300</v>
          </cell>
          <cell r="Q19">
            <v>2530</v>
          </cell>
          <cell r="S19" t="str">
            <v xml:space="preserve">MOSSAID </v>
          </cell>
          <cell r="T19" t="str">
            <v>Gros</v>
          </cell>
          <cell r="U19" t="str">
            <v>Agadir</v>
          </cell>
        </row>
        <row r="20">
          <cell r="O20" t="str">
            <v>LARACHE</v>
          </cell>
          <cell r="P20">
            <v>2300</v>
          </cell>
          <cell r="Q20">
            <v>2420</v>
          </cell>
          <cell r="S20" t="str">
            <v>OUATASSI</v>
          </cell>
          <cell r="T20" t="str">
            <v>Gros</v>
          </cell>
          <cell r="U20" t="str">
            <v>Tanger</v>
          </cell>
        </row>
        <row r="21">
          <cell r="O21" t="str">
            <v>MARRAKESH</v>
          </cell>
          <cell r="P21">
            <v>2100</v>
          </cell>
          <cell r="Q21">
            <v>2310</v>
          </cell>
          <cell r="S21" t="str">
            <v>OUDKHISS</v>
          </cell>
          <cell r="T21" t="str">
            <v>Gros</v>
          </cell>
          <cell r="U21" t="str">
            <v>Marrakech</v>
          </cell>
        </row>
        <row r="22">
          <cell r="O22" t="str">
            <v>MEKNES</v>
          </cell>
          <cell r="P22">
            <v>2100</v>
          </cell>
          <cell r="Q22">
            <v>2310</v>
          </cell>
          <cell r="S22" t="str">
            <v xml:space="preserve">SAMAAOUI </v>
          </cell>
          <cell r="T22" t="str">
            <v>Gros</v>
          </cell>
          <cell r="U22" t="str">
            <v>Agadir</v>
          </cell>
        </row>
        <row r="23">
          <cell r="O23" t="str">
            <v>NADOR</v>
          </cell>
          <cell r="Q23">
            <v>0</v>
          </cell>
          <cell r="S23" t="str">
            <v>SHOP</v>
          </cell>
          <cell r="T23" t="str">
            <v>Shop</v>
          </cell>
        </row>
        <row r="24">
          <cell r="O24" t="str">
            <v>OUJDA</v>
          </cell>
          <cell r="P24">
            <v>4600</v>
          </cell>
          <cell r="Q24">
            <v>5060</v>
          </cell>
          <cell r="S24" t="str">
            <v>SOUGRATI ADIL</v>
          </cell>
          <cell r="T24" t="str">
            <v>Gros</v>
          </cell>
          <cell r="U24" t="str">
            <v>Khouribga</v>
          </cell>
        </row>
        <row r="25">
          <cell r="O25" t="str">
            <v>RABAT</v>
          </cell>
          <cell r="P25">
            <v>1100</v>
          </cell>
          <cell r="Q25">
            <v>1210</v>
          </cell>
          <cell r="S25" t="str">
            <v>STATION</v>
          </cell>
          <cell r="T25" t="str">
            <v>Shop</v>
          </cell>
        </row>
        <row r="26">
          <cell r="O26" t="str">
            <v>SAFI</v>
          </cell>
          <cell r="P26">
            <v>2100</v>
          </cell>
          <cell r="Q26">
            <v>2310</v>
          </cell>
          <cell r="S26" t="str">
            <v>STATION  SAMIR</v>
          </cell>
          <cell r="T26" t="str">
            <v>Shop</v>
          </cell>
        </row>
        <row r="27">
          <cell r="O27" t="str">
            <v>SEFROU</v>
          </cell>
          <cell r="P27">
            <v>2400</v>
          </cell>
          <cell r="Q27">
            <v>2640</v>
          </cell>
          <cell r="S27" t="str">
            <v>STE AFODIS</v>
          </cell>
          <cell r="T27" t="str">
            <v>Dépositaire</v>
          </cell>
          <cell r="U27" t="str">
            <v>Beni Mellal</v>
          </cell>
        </row>
        <row r="28">
          <cell r="O28" t="str">
            <v>SETTAT</v>
          </cell>
          <cell r="P28">
            <v>1000</v>
          </cell>
          <cell r="Q28">
            <v>1100</v>
          </cell>
          <cell r="S28" t="str">
            <v>STE DIFFUSION</v>
          </cell>
          <cell r="T28" t="str">
            <v>Dépositaire</v>
          </cell>
          <cell r="U28" t="str">
            <v>Fes - Meknes</v>
          </cell>
        </row>
        <row r="29">
          <cell r="O29" t="str">
            <v>SIDI KACEM</v>
          </cell>
          <cell r="P29">
            <v>2300</v>
          </cell>
          <cell r="Q29">
            <v>2530</v>
          </cell>
          <cell r="S29" t="str">
            <v>STE MARKRAFT</v>
          </cell>
          <cell r="T29" t="str">
            <v>Dépositaire</v>
          </cell>
          <cell r="U29" t="str">
            <v>Safi</v>
          </cell>
        </row>
        <row r="30">
          <cell r="A30" t="str">
            <v>NOM/PRENOM</v>
          </cell>
          <cell r="B30" t="str">
            <v>tyep</v>
          </cell>
          <cell r="C30" t="str">
            <v>IMMATRICULATION</v>
          </cell>
          <cell r="D30" t="str">
            <v xml:space="preserve">VILLE </v>
          </cell>
          <cell r="E30" t="str">
            <v>Origine</v>
          </cell>
          <cell r="F30" t="str">
            <v>TYPE VEHICULE</v>
          </cell>
          <cell r="O30" t="str">
            <v>SIDI SLIMANE</v>
          </cell>
          <cell r="P30">
            <v>2000</v>
          </cell>
          <cell r="Q30">
            <v>2200</v>
          </cell>
          <cell r="S30" t="str">
            <v>STE WAHMANI</v>
          </cell>
          <cell r="T30" t="str">
            <v>Dépositaire</v>
          </cell>
          <cell r="U30" t="str">
            <v>Laarache</v>
          </cell>
        </row>
        <row r="31">
          <cell r="A31" t="str">
            <v>KHALIL TAOUFIK</v>
          </cell>
          <cell r="B31" t="str">
            <v>LDF</v>
          </cell>
          <cell r="C31" t="str">
            <v>41913-A-13</v>
          </cell>
          <cell r="D31" t="str">
            <v>CASABLANCA</v>
          </cell>
          <cell r="E31" t="str">
            <v>Gros</v>
          </cell>
          <cell r="F31" t="str">
            <v>MITSUBISHI</v>
          </cell>
          <cell r="O31" t="str">
            <v>SKHIRAT</v>
          </cell>
          <cell r="P31">
            <v>1000</v>
          </cell>
          <cell r="Q31">
            <v>1100</v>
          </cell>
          <cell r="S31" t="str">
            <v>WAHID HICHAM</v>
          </cell>
          <cell r="T31" t="str">
            <v>Gros</v>
          </cell>
          <cell r="U31" t="str">
            <v>Rabat - Salé - Kenitra</v>
          </cell>
        </row>
        <row r="32">
          <cell r="A32" t="str">
            <v>DOKALI BOUCHAIB</v>
          </cell>
          <cell r="B32" t="str">
            <v>LDF</v>
          </cell>
          <cell r="C32" t="str">
            <v>673-A-13</v>
          </cell>
          <cell r="D32" t="str">
            <v>CASABLANCA</v>
          </cell>
          <cell r="E32" t="str">
            <v>Gros</v>
          </cell>
          <cell r="F32" t="str">
            <v>MITSUBISHI</v>
          </cell>
          <cell r="O32" t="str">
            <v>TANGER</v>
          </cell>
          <cell r="P32">
            <v>2880</v>
          </cell>
          <cell r="Q32">
            <v>3168.0000000000005</v>
          </cell>
          <cell r="S32" t="str">
            <v>ZDAALI</v>
          </cell>
          <cell r="T32" t="str">
            <v>Gros</v>
          </cell>
          <cell r="U32" t="str">
            <v>Meknes</v>
          </cell>
        </row>
        <row r="33">
          <cell r="A33" t="str">
            <v>ASSOLI MUSTAPHA</v>
          </cell>
          <cell r="B33" t="str">
            <v>Location Trajet</v>
          </cell>
          <cell r="C33" t="str">
            <v>42193-A-13</v>
          </cell>
          <cell r="D33" t="str">
            <v>CASABLANCA</v>
          </cell>
          <cell r="E33" t="str">
            <v>Gros</v>
          </cell>
          <cell r="F33" t="str">
            <v>MITSUBISHI</v>
          </cell>
          <cell r="O33" t="str">
            <v>TAZA</v>
          </cell>
          <cell r="P33">
            <v>3250</v>
          </cell>
          <cell r="Q33">
            <v>3575.0000000000005</v>
          </cell>
        </row>
        <row r="34">
          <cell r="A34" t="str">
            <v>BARISE HASSAN</v>
          </cell>
          <cell r="B34" t="str">
            <v>LDF</v>
          </cell>
          <cell r="C34" t="str">
            <v>665-A-13</v>
          </cell>
          <cell r="D34" t="str">
            <v>CASABLANCA</v>
          </cell>
          <cell r="E34" t="str">
            <v>Gros</v>
          </cell>
          <cell r="F34" t="str">
            <v>MITSUBISHI</v>
          </cell>
          <cell r="O34" t="str">
            <v>TETOUAN</v>
          </cell>
          <cell r="P34">
            <v>2950</v>
          </cell>
          <cell r="Q34">
            <v>3245.0000000000005</v>
          </cell>
        </row>
        <row r="35">
          <cell r="O35" t="str">
            <v>YOUSSOUFIA</v>
          </cell>
          <cell r="P35">
            <v>2100</v>
          </cell>
          <cell r="Q35">
            <v>2310</v>
          </cell>
        </row>
        <row r="39">
          <cell r="A39" t="str">
            <v>Vendeur Detail</v>
          </cell>
          <cell r="B39" t="str">
            <v>Ville</v>
          </cell>
          <cell r="C39" t="str">
            <v>Secteur</v>
          </cell>
          <cell r="D39" t="str">
            <v xml:space="preserve">Livreur </v>
          </cell>
          <cell r="E39" t="str">
            <v>Matricule</v>
          </cell>
          <cell r="F39" t="str">
            <v>Marque</v>
          </cell>
        </row>
        <row r="40">
          <cell r="A40" t="str">
            <v>AACHIQ FAHD</v>
          </cell>
          <cell r="B40" t="str">
            <v>Casablanca</v>
          </cell>
          <cell r="C40" t="str">
            <v xml:space="preserve">Maarif </v>
          </cell>
          <cell r="D40" t="str">
            <v>KHALID</v>
          </cell>
          <cell r="E40" t="str">
            <v>39851-A-7</v>
          </cell>
          <cell r="F40" t="str">
            <v>HYUNDIA</v>
          </cell>
        </row>
        <row r="41">
          <cell r="A41" t="str">
            <v>AIT HADDOU REDOUAN</v>
          </cell>
          <cell r="B41" t="str">
            <v>Casablanca</v>
          </cell>
          <cell r="C41" t="str">
            <v>Ain Sbaa</v>
          </cell>
          <cell r="D41" t="str">
            <v xml:space="preserve">Youssef Rihani </v>
          </cell>
          <cell r="E41" t="str">
            <v>79774-B-6</v>
          </cell>
          <cell r="F41" t="str">
            <v>HYUNDIA</v>
          </cell>
        </row>
        <row r="42">
          <cell r="A42" t="str">
            <v>BAFKIR HASSAN</v>
          </cell>
          <cell r="B42" t="str">
            <v>Casablanca</v>
          </cell>
          <cell r="C42" t="str">
            <v>Sidi Moumen</v>
          </cell>
          <cell r="D42" t="str">
            <v xml:space="preserve">IDBAHA AMINE </v>
          </cell>
          <cell r="E42" t="str">
            <v>39849-A-7</v>
          </cell>
          <cell r="F42" t="str">
            <v>HYUNDIA</v>
          </cell>
        </row>
        <row r="43">
          <cell r="A43" t="str">
            <v>BENREDOUAN MUSTAFA</v>
          </cell>
          <cell r="B43" t="str">
            <v>Casablanca</v>
          </cell>
          <cell r="C43" t="str">
            <v>Settat - Berchid</v>
          </cell>
          <cell r="D43" t="str">
            <v>BENREDOUAN MUSTAFA</v>
          </cell>
          <cell r="E43" t="str">
            <v>21977-B-7</v>
          </cell>
          <cell r="F43" t="str">
            <v>TRANSIT</v>
          </cell>
        </row>
        <row r="44">
          <cell r="A44" t="str">
            <v>EL BOUR MOHAMED</v>
          </cell>
          <cell r="B44" t="str">
            <v>Casablanca</v>
          </cell>
          <cell r="C44" t="str">
            <v>Sidi Othmane</v>
          </cell>
          <cell r="D44" t="str">
            <v xml:space="preserve">IDBAHA AMINE </v>
          </cell>
          <cell r="E44" t="str">
            <v>39849-A-7</v>
          </cell>
          <cell r="F44" t="str">
            <v>HYUNDIA</v>
          </cell>
        </row>
        <row r="45">
          <cell r="A45" t="str">
            <v>EL MOUAK MOUNIR</v>
          </cell>
          <cell r="B45" t="str">
            <v>Casablanca</v>
          </cell>
          <cell r="C45" t="str">
            <v>Bouznika - Ben Sliman</v>
          </cell>
          <cell r="D45" t="str">
            <v>EL MOUAK MOUNIR</v>
          </cell>
          <cell r="E45" t="str">
            <v>21978-B-7</v>
          </cell>
          <cell r="F45" t="str">
            <v>TRANSIT</v>
          </cell>
        </row>
        <row r="46">
          <cell r="A46" t="str">
            <v>OUALI SOUFIANE</v>
          </cell>
          <cell r="B46" t="str">
            <v>Casablanca</v>
          </cell>
          <cell r="C46" t="str">
            <v xml:space="preserve">EL Oulfa </v>
          </cell>
          <cell r="D46" t="str">
            <v>KHALID</v>
          </cell>
          <cell r="E46" t="str">
            <v>39851-A-7</v>
          </cell>
          <cell r="F46" t="str">
            <v>HYUNDIA</v>
          </cell>
        </row>
        <row r="47">
          <cell r="A47" t="str">
            <v>OUJDAD SAID</v>
          </cell>
          <cell r="B47" t="str">
            <v>Casablanca</v>
          </cell>
          <cell r="C47" t="str">
            <v>Superette Casa</v>
          </cell>
          <cell r="D47" t="str">
            <v xml:space="preserve">OUJDAD SAID </v>
          </cell>
          <cell r="E47" t="str">
            <v>39850-A-7</v>
          </cell>
          <cell r="F47" t="str">
            <v>HYUNDIA</v>
          </cell>
        </row>
        <row r="48">
          <cell r="A48" t="str">
            <v>RABII AMINE</v>
          </cell>
          <cell r="B48" t="str">
            <v>Casablanca</v>
          </cell>
          <cell r="C48" t="str">
            <v>Mdina</v>
          </cell>
          <cell r="D48" t="str">
            <v>FAKIR SOUFIANE</v>
          </cell>
          <cell r="E48" t="str">
            <v>41913-A-13</v>
          </cell>
          <cell r="F48" t="str">
            <v>HYUNDIA</v>
          </cell>
        </row>
        <row r="49">
          <cell r="A49" t="str">
            <v>TAOUIL ABDERRAHIM</v>
          </cell>
          <cell r="B49" t="str">
            <v>Casablanca</v>
          </cell>
          <cell r="C49" t="str">
            <v>Mohammadia</v>
          </cell>
          <cell r="D49" t="str">
            <v xml:space="preserve">Youssef Rihani </v>
          </cell>
          <cell r="E49" t="str">
            <v>79774-B-6</v>
          </cell>
          <cell r="F49" t="str">
            <v>HYUNDIA</v>
          </cell>
        </row>
        <row r="50">
          <cell r="A50" t="str">
            <v>ZAIM MOHAMED</v>
          </cell>
          <cell r="B50" t="str">
            <v>Casablanca</v>
          </cell>
          <cell r="C50" t="str">
            <v>Sidi Maarouf</v>
          </cell>
          <cell r="D50" t="str">
            <v>FAKIR SOUFIANE</v>
          </cell>
          <cell r="E50" t="str">
            <v>41913-A-13</v>
          </cell>
          <cell r="F50" t="str">
            <v>HYUNDIA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3464-2022-45BD-BC73-ADE768E15068}">
  <dimension ref="A1:K78"/>
  <sheetViews>
    <sheetView tabSelected="1" workbookViewId="0">
      <selection activeCell="D11" sqref="D11"/>
    </sheetView>
  </sheetViews>
  <sheetFormatPr baseColWidth="10" defaultRowHeight="14.4" x14ac:dyDescent="0.3"/>
  <cols>
    <col min="1" max="1" width="13.6640625" bestFit="1" customWidth="1"/>
    <col min="2" max="2" width="14" customWidth="1"/>
    <col min="3" max="4" width="15.44140625" customWidth="1"/>
    <col min="5" max="5" width="19" bestFit="1" customWidth="1"/>
    <col min="6" max="6" width="16.5546875" customWidth="1"/>
    <col min="7" max="11" width="19.5546875" customWidth="1"/>
  </cols>
  <sheetData>
    <row r="1" spans="1:11" ht="30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8" x14ac:dyDescent="0.35">
      <c r="A2" s="2"/>
      <c r="B2" s="3"/>
    </row>
    <row r="3" spans="1:11" x14ac:dyDescent="0.3">
      <c r="G3" s="4"/>
      <c r="H3" s="4"/>
    </row>
    <row r="4" spans="1:11" x14ac:dyDescent="0.3">
      <c r="G4" s="4"/>
      <c r="H4" s="4"/>
    </row>
    <row r="5" spans="1:11" ht="15.6" x14ac:dyDescent="0.3">
      <c r="G5" s="5" t="s">
        <v>1</v>
      </c>
      <c r="H5" s="6"/>
      <c r="I5" s="6"/>
      <c r="J5" s="6"/>
      <c r="K5" s="7"/>
    </row>
    <row r="6" spans="1:11" ht="15.6" x14ac:dyDescent="0.3">
      <c r="A6" s="8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8" t="s">
        <v>10</v>
      </c>
      <c r="J6" s="8" t="s">
        <v>11</v>
      </c>
      <c r="K6" s="8" t="s">
        <v>12</v>
      </c>
    </row>
    <row r="7" spans="1:11" x14ac:dyDescent="0.3">
      <c r="A7" s="9" t="s">
        <v>13</v>
      </c>
      <c r="B7" s="9"/>
      <c r="C7" s="9" t="str">
        <f t="shared" ref="C7:C16" si="0">IFERROR(VLOOKUP(B7,type,2,0),"")</f>
        <v/>
      </c>
      <c r="D7" s="9" t="str">
        <f t="shared" ref="D7:D16" si="1">IFERROR(VLOOKUP(B7,type,3,0),"")</f>
        <v/>
      </c>
      <c r="E7" s="10"/>
      <c r="F7" s="9"/>
      <c r="G7" s="9" t="str">
        <f>IF(B7="EL BOUDRARI Ali","KHALIL TAOUFIK",IF(B7="BAYOUD KAMAL", "DOKALI BOUCHAIB",IF(B7="SOUGRATI ADIL","ASSOLI MUSTAPHA",IF(B7="BARISE Hassan","BARISE HASSAN",""))))</f>
        <v/>
      </c>
      <c r="H7" s="9" t="str">
        <f t="shared" ref="H7:H16" si="2">IFERROR(VLOOKUP(G7,livgros,2,0),"")</f>
        <v/>
      </c>
      <c r="I7" s="9" t="str">
        <f>H7</f>
        <v/>
      </c>
      <c r="J7" s="9" t="str">
        <f t="shared" ref="J7:J16" si="3">IFERROR(VLOOKUP(G7,livgros,3,0),"")</f>
        <v/>
      </c>
      <c r="K7" s="9" t="str">
        <f t="shared" ref="K7:K16" si="4">IFERROR(IF(H7="Location Trajet",VLOOKUP(F7,tarif,2,0),""),"")</f>
        <v/>
      </c>
    </row>
    <row r="8" spans="1:11" x14ac:dyDescent="0.3">
      <c r="A8" s="9" t="s">
        <v>14</v>
      </c>
      <c r="B8" s="9"/>
      <c r="C8" s="9" t="str">
        <f t="shared" si="0"/>
        <v/>
      </c>
      <c r="D8" s="9" t="str">
        <f t="shared" si="1"/>
        <v/>
      </c>
      <c r="E8" s="10"/>
      <c r="F8" s="9"/>
      <c r="G8" s="9" t="str">
        <f t="shared" ref="G8:G16" si="5">IF(B8="EL BOUDRARI Ali","KHALIL TAOUFIK",IF(B8="BAYOUD KAMAL", "DOKALI BOUCHAIB",IF(B8="SOUGRATI ADIL","ASSOLI MUSTAPHA",IF(B8="BARISE Hassan","BARISE HASSAN",""))))</f>
        <v/>
      </c>
      <c r="H8" s="9" t="str">
        <f t="shared" si="2"/>
        <v/>
      </c>
      <c r="I8" s="9" t="str">
        <f t="shared" ref="I8:I16" si="6">H8</f>
        <v/>
      </c>
      <c r="J8" s="9" t="str">
        <f t="shared" si="3"/>
        <v/>
      </c>
      <c r="K8" s="9" t="str">
        <f t="shared" si="4"/>
        <v/>
      </c>
    </row>
    <row r="9" spans="1:11" x14ac:dyDescent="0.3">
      <c r="A9" s="9" t="s">
        <v>15</v>
      </c>
      <c r="B9" s="9"/>
      <c r="C9" s="9" t="str">
        <f t="shared" si="0"/>
        <v/>
      </c>
      <c r="D9" s="9" t="str">
        <f t="shared" si="1"/>
        <v/>
      </c>
      <c r="E9" s="10"/>
      <c r="F9" s="9"/>
      <c r="G9" s="9" t="str">
        <f t="shared" si="5"/>
        <v/>
      </c>
      <c r="H9" s="9" t="str">
        <f t="shared" si="2"/>
        <v/>
      </c>
      <c r="I9" s="9" t="str">
        <f t="shared" si="6"/>
        <v/>
      </c>
      <c r="J9" s="9" t="str">
        <f t="shared" si="3"/>
        <v/>
      </c>
      <c r="K9" s="9" t="str">
        <f t="shared" si="4"/>
        <v/>
      </c>
    </row>
    <row r="10" spans="1:11" x14ac:dyDescent="0.3">
      <c r="A10" s="9" t="s">
        <v>16</v>
      </c>
      <c r="B10" s="9"/>
      <c r="C10" s="9" t="str">
        <f t="shared" si="0"/>
        <v/>
      </c>
      <c r="D10" s="9" t="str">
        <f t="shared" si="1"/>
        <v/>
      </c>
      <c r="E10" s="10"/>
      <c r="F10" s="9"/>
      <c r="G10" s="9" t="str">
        <f t="shared" si="5"/>
        <v/>
      </c>
      <c r="H10" s="9" t="str">
        <f t="shared" si="2"/>
        <v/>
      </c>
      <c r="I10" s="9" t="str">
        <f t="shared" si="6"/>
        <v/>
      </c>
      <c r="J10" s="9" t="str">
        <f t="shared" si="3"/>
        <v/>
      </c>
      <c r="K10" s="9" t="str">
        <f t="shared" si="4"/>
        <v/>
      </c>
    </row>
    <row r="11" spans="1:11" x14ac:dyDescent="0.3">
      <c r="A11" s="9" t="s">
        <v>17</v>
      </c>
      <c r="B11" s="9"/>
      <c r="C11" s="9" t="str">
        <f t="shared" si="0"/>
        <v/>
      </c>
      <c r="D11" s="9" t="str">
        <f t="shared" si="1"/>
        <v/>
      </c>
      <c r="E11" s="10"/>
      <c r="F11" s="9"/>
      <c r="G11" s="9" t="str">
        <f t="shared" si="5"/>
        <v/>
      </c>
      <c r="H11" s="9" t="str">
        <f t="shared" si="2"/>
        <v/>
      </c>
      <c r="I11" s="9" t="str">
        <f t="shared" si="6"/>
        <v/>
      </c>
      <c r="J11" s="9" t="str">
        <f t="shared" si="3"/>
        <v/>
      </c>
      <c r="K11" s="9" t="str">
        <f t="shared" si="4"/>
        <v/>
      </c>
    </row>
    <row r="12" spans="1:11" x14ac:dyDescent="0.3">
      <c r="A12" s="9" t="s">
        <v>18</v>
      </c>
      <c r="B12" s="9"/>
      <c r="C12" s="9" t="str">
        <f t="shared" si="0"/>
        <v/>
      </c>
      <c r="D12" s="9" t="str">
        <f t="shared" si="1"/>
        <v/>
      </c>
      <c r="E12" s="10"/>
      <c r="F12" s="9"/>
      <c r="G12" s="9" t="str">
        <f t="shared" si="5"/>
        <v/>
      </c>
      <c r="H12" s="9" t="str">
        <f t="shared" si="2"/>
        <v/>
      </c>
      <c r="I12" s="9" t="str">
        <f t="shared" si="6"/>
        <v/>
      </c>
      <c r="J12" s="9" t="str">
        <f t="shared" si="3"/>
        <v/>
      </c>
      <c r="K12" s="9" t="str">
        <f t="shared" si="4"/>
        <v/>
      </c>
    </row>
    <row r="13" spans="1:11" x14ac:dyDescent="0.3">
      <c r="A13" s="9" t="s">
        <v>19</v>
      </c>
      <c r="B13" s="9"/>
      <c r="C13" s="9" t="str">
        <f t="shared" si="0"/>
        <v/>
      </c>
      <c r="D13" s="9" t="str">
        <f t="shared" si="1"/>
        <v/>
      </c>
      <c r="E13" s="10"/>
      <c r="F13" s="9"/>
      <c r="G13" s="9" t="str">
        <f t="shared" si="5"/>
        <v/>
      </c>
      <c r="H13" s="9" t="str">
        <f t="shared" si="2"/>
        <v/>
      </c>
      <c r="I13" s="9" t="str">
        <f t="shared" si="6"/>
        <v/>
      </c>
      <c r="J13" s="9" t="str">
        <f t="shared" si="3"/>
        <v/>
      </c>
      <c r="K13" s="9" t="str">
        <f t="shared" si="4"/>
        <v/>
      </c>
    </row>
    <row r="14" spans="1:11" x14ac:dyDescent="0.3">
      <c r="A14" s="9" t="s">
        <v>20</v>
      </c>
      <c r="B14" s="9"/>
      <c r="C14" s="9" t="str">
        <f t="shared" si="0"/>
        <v/>
      </c>
      <c r="D14" s="9" t="str">
        <f t="shared" si="1"/>
        <v/>
      </c>
      <c r="E14" s="10"/>
      <c r="F14" s="9"/>
      <c r="G14" s="9" t="str">
        <f t="shared" si="5"/>
        <v/>
      </c>
      <c r="H14" s="9" t="str">
        <f t="shared" si="2"/>
        <v/>
      </c>
      <c r="I14" s="9" t="str">
        <f t="shared" si="6"/>
        <v/>
      </c>
      <c r="J14" s="9" t="str">
        <f t="shared" si="3"/>
        <v/>
      </c>
      <c r="K14" s="9" t="str">
        <f t="shared" si="4"/>
        <v/>
      </c>
    </row>
    <row r="15" spans="1:11" x14ac:dyDescent="0.3">
      <c r="A15" s="9" t="s">
        <v>21</v>
      </c>
      <c r="B15" s="9"/>
      <c r="C15" s="9" t="str">
        <f t="shared" si="0"/>
        <v/>
      </c>
      <c r="D15" s="9" t="str">
        <f t="shared" si="1"/>
        <v/>
      </c>
      <c r="E15" s="10"/>
      <c r="F15" s="9"/>
      <c r="G15" s="9" t="str">
        <f t="shared" si="5"/>
        <v/>
      </c>
      <c r="H15" s="9" t="str">
        <f t="shared" si="2"/>
        <v/>
      </c>
      <c r="I15" s="9" t="str">
        <f t="shared" si="6"/>
        <v/>
      </c>
      <c r="J15" s="9" t="str">
        <f t="shared" si="3"/>
        <v/>
      </c>
      <c r="K15" s="9" t="str">
        <f t="shared" si="4"/>
        <v/>
      </c>
    </row>
    <row r="16" spans="1:11" x14ac:dyDescent="0.3">
      <c r="A16" s="9" t="s">
        <v>22</v>
      </c>
      <c r="B16" s="9"/>
      <c r="C16" s="9" t="str">
        <f t="shared" si="0"/>
        <v/>
      </c>
      <c r="D16" s="9" t="str">
        <f t="shared" si="1"/>
        <v/>
      </c>
      <c r="E16" s="10"/>
      <c r="F16" s="9"/>
      <c r="G16" s="9" t="str">
        <f t="shared" si="5"/>
        <v/>
      </c>
      <c r="H16" s="9" t="str">
        <f t="shared" si="2"/>
        <v/>
      </c>
      <c r="I16" s="9" t="str">
        <f t="shared" si="6"/>
        <v/>
      </c>
      <c r="J16" s="9" t="str">
        <f t="shared" si="3"/>
        <v/>
      </c>
      <c r="K16" s="9" t="str">
        <f t="shared" si="4"/>
        <v/>
      </c>
    </row>
    <row r="17" spans="1:11" ht="21" x14ac:dyDescent="0.4">
      <c r="A17" s="11" t="s">
        <v>23</v>
      </c>
      <c r="B17" s="11"/>
      <c r="C17" s="11"/>
      <c r="D17" s="12"/>
      <c r="E17" s="13">
        <f>SUM(E7:E16)</f>
        <v>0</v>
      </c>
    </row>
    <row r="18" spans="1:11" ht="6.6" customHeight="1" thickBot="1" x14ac:dyDescent="0.3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16.2" thickTop="1" x14ac:dyDescent="0.3">
      <c r="G19" s="15" t="s">
        <v>1</v>
      </c>
      <c r="H19" s="16"/>
      <c r="I19" s="16"/>
      <c r="J19" s="16"/>
    </row>
    <row r="20" spans="1:11" ht="15.6" x14ac:dyDescent="0.3">
      <c r="A20" s="8" t="s">
        <v>2</v>
      </c>
      <c r="B20" s="8" t="s">
        <v>24</v>
      </c>
      <c r="C20" s="8" t="s">
        <v>25</v>
      </c>
      <c r="D20" s="8" t="s">
        <v>5</v>
      </c>
      <c r="E20" s="8" t="s">
        <v>6</v>
      </c>
      <c r="F20" s="8" t="s">
        <v>7</v>
      </c>
      <c r="G20" s="8" t="s">
        <v>8</v>
      </c>
      <c r="H20" s="8" t="s">
        <v>9</v>
      </c>
      <c r="I20" s="8" t="s">
        <v>26</v>
      </c>
      <c r="J20" s="8" t="s">
        <v>11</v>
      </c>
    </row>
    <row r="21" spans="1:11" x14ac:dyDescent="0.3">
      <c r="A21" s="9" t="s">
        <v>27</v>
      </c>
      <c r="B21" s="9"/>
      <c r="C21" s="9" t="str">
        <f t="shared" ref="C21:C35" si="7">IFERROR(VLOOKUP(B21,vendetail,3,0),"")</f>
        <v/>
      </c>
      <c r="D21" s="9" t="str">
        <f t="shared" ref="D21:D35" si="8">IFERROR(VLOOKUP(B21,vendetail,2,0),"")</f>
        <v/>
      </c>
      <c r="E21" s="10"/>
      <c r="F21" s="9" t="str">
        <f>C21</f>
        <v/>
      </c>
      <c r="G21" s="9" t="str">
        <f t="shared" ref="G21:G35" si="9">IFERROR(VLOOKUP(B21,vendetail,4,0),"")</f>
        <v/>
      </c>
      <c r="H21" s="9" t="str">
        <f t="shared" ref="H21:H35" si="10">IF(COUNTIF(vendetail,B21),"LDF","")</f>
        <v/>
      </c>
      <c r="I21" s="9" t="str">
        <f t="shared" ref="I21:I35" si="11">IFERROR(VLOOKUP(B21,vendetail,6,0),"")</f>
        <v/>
      </c>
      <c r="J21" s="9" t="str">
        <f t="shared" ref="J21:J35" si="12">IFERROR(VLOOKUP(B21,vendetail,5,0),"")</f>
        <v/>
      </c>
    </row>
    <row r="22" spans="1:11" x14ac:dyDescent="0.3">
      <c r="A22" s="9" t="s">
        <v>28</v>
      </c>
      <c r="B22" s="9"/>
      <c r="C22" s="9" t="str">
        <f t="shared" si="7"/>
        <v/>
      </c>
      <c r="D22" s="9" t="str">
        <f t="shared" si="8"/>
        <v/>
      </c>
      <c r="E22" s="10"/>
      <c r="F22" s="9" t="str">
        <f t="shared" ref="F22:F35" si="13">C22</f>
        <v/>
      </c>
      <c r="G22" s="9" t="str">
        <f t="shared" si="9"/>
        <v/>
      </c>
      <c r="H22" s="9" t="str">
        <f t="shared" si="10"/>
        <v/>
      </c>
      <c r="I22" s="9" t="str">
        <f t="shared" si="11"/>
        <v/>
      </c>
      <c r="J22" s="9" t="str">
        <f t="shared" si="12"/>
        <v/>
      </c>
    </row>
    <row r="23" spans="1:11" x14ac:dyDescent="0.3">
      <c r="A23" s="9" t="s">
        <v>29</v>
      </c>
      <c r="B23" s="9"/>
      <c r="C23" s="9" t="str">
        <f t="shared" si="7"/>
        <v/>
      </c>
      <c r="D23" s="9" t="str">
        <f t="shared" si="8"/>
        <v/>
      </c>
      <c r="E23" s="10"/>
      <c r="F23" s="9" t="str">
        <f t="shared" si="13"/>
        <v/>
      </c>
      <c r="G23" s="9" t="str">
        <f t="shared" si="9"/>
        <v/>
      </c>
      <c r="H23" s="9" t="str">
        <f t="shared" si="10"/>
        <v/>
      </c>
      <c r="I23" s="9" t="str">
        <f t="shared" si="11"/>
        <v/>
      </c>
      <c r="J23" s="9" t="str">
        <f t="shared" si="12"/>
        <v/>
      </c>
    </row>
    <row r="24" spans="1:11" x14ac:dyDescent="0.3">
      <c r="A24" s="9" t="s">
        <v>30</v>
      </c>
      <c r="B24" s="9"/>
      <c r="C24" s="9" t="str">
        <f t="shared" si="7"/>
        <v/>
      </c>
      <c r="D24" s="9" t="str">
        <f t="shared" si="8"/>
        <v/>
      </c>
      <c r="E24" s="10"/>
      <c r="F24" s="9" t="str">
        <f t="shared" si="13"/>
        <v/>
      </c>
      <c r="G24" s="9" t="str">
        <f t="shared" si="9"/>
        <v/>
      </c>
      <c r="H24" s="9" t="str">
        <f t="shared" si="10"/>
        <v/>
      </c>
      <c r="I24" s="9" t="str">
        <f t="shared" si="11"/>
        <v/>
      </c>
      <c r="J24" s="9" t="str">
        <f t="shared" si="12"/>
        <v/>
      </c>
    </row>
    <row r="25" spans="1:11" x14ac:dyDescent="0.3">
      <c r="A25" s="9" t="s">
        <v>31</v>
      </c>
      <c r="B25" s="9"/>
      <c r="C25" s="9" t="str">
        <f t="shared" si="7"/>
        <v/>
      </c>
      <c r="D25" s="9" t="str">
        <f t="shared" si="8"/>
        <v/>
      </c>
      <c r="E25" s="10"/>
      <c r="F25" s="9" t="str">
        <f t="shared" si="13"/>
        <v/>
      </c>
      <c r="G25" s="9" t="str">
        <f t="shared" si="9"/>
        <v/>
      </c>
      <c r="H25" s="9" t="str">
        <f t="shared" si="10"/>
        <v/>
      </c>
      <c r="I25" s="9" t="str">
        <f t="shared" si="11"/>
        <v/>
      </c>
      <c r="J25" s="9" t="str">
        <f t="shared" si="12"/>
        <v/>
      </c>
    </row>
    <row r="26" spans="1:11" x14ac:dyDescent="0.3">
      <c r="A26" s="9" t="s">
        <v>32</v>
      </c>
      <c r="B26" s="9"/>
      <c r="C26" s="9" t="str">
        <f t="shared" si="7"/>
        <v/>
      </c>
      <c r="D26" s="9" t="str">
        <f t="shared" si="8"/>
        <v/>
      </c>
      <c r="E26" s="10"/>
      <c r="F26" s="9" t="str">
        <f t="shared" si="13"/>
        <v/>
      </c>
      <c r="G26" s="9" t="str">
        <f t="shared" si="9"/>
        <v/>
      </c>
      <c r="H26" s="9" t="str">
        <f t="shared" si="10"/>
        <v/>
      </c>
      <c r="I26" s="9" t="str">
        <f t="shared" si="11"/>
        <v/>
      </c>
      <c r="J26" s="9" t="str">
        <f t="shared" si="12"/>
        <v/>
      </c>
    </row>
    <row r="27" spans="1:11" x14ac:dyDescent="0.3">
      <c r="A27" s="9" t="s">
        <v>33</v>
      </c>
      <c r="B27" s="9"/>
      <c r="C27" s="9" t="str">
        <f t="shared" si="7"/>
        <v/>
      </c>
      <c r="D27" s="9" t="str">
        <f t="shared" si="8"/>
        <v/>
      </c>
      <c r="E27" s="10"/>
      <c r="F27" s="9" t="str">
        <f t="shared" si="13"/>
        <v/>
      </c>
      <c r="G27" s="9" t="str">
        <f t="shared" si="9"/>
        <v/>
      </c>
      <c r="H27" s="9" t="str">
        <f t="shared" si="10"/>
        <v/>
      </c>
      <c r="I27" s="9" t="str">
        <f t="shared" si="11"/>
        <v/>
      </c>
      <c r="J27" s="9" t="str">
        <f t="shared" si="12"/>
        <v/>
      </c>
    </row>
    <row r="28" spans="1:11" x14ac:dyDescent="0.3">
      <c r="A28" s="9" t="s">
        <v>34</v>
      </c>
      <c r="B28" s="9"/>
      <c r="C28" s="9" t="str">
        <f t="shared" si="7"/>
        <v/>
      </c>
      <c r="D28" s="9" t="str">
        <f t="shared" si="8"/>
        <v/>
      </c>
      <c r="E28" s="10"/>
      <c r="F28" s="9" t="str">
        <f t="shared" si="13"/>
        <v/>
      </c>
      <c r="G28" s="9" t="str">
        <f t="shared" si="9"/>
        <v/>
      </c>
      <c r="H28" s="9" t="str">
        <f t="shared" si="10"/>
        <v/>
      </c>
      <c r="I28" s="9" t="str">
        <f t="shared" si="11"/>
        <v/>
      </c>
      <c r="J28" s="9" t="str">
        <f t="shared" si="12"/>
        <v/>
      </c>
    </row>
    <row r="29" spans="1:11" x14ac:dyDescent="0.3">
      <c r="A29" s="9" t="s">
        <v>35</v>
      </c>
      <c r="B29" s="9"/>
      <c r="C29" s="9" t="str">
        <f t="shared" si="7"/>
        <v/>
      </c>
      <c r="D29" s="9" t="str">
        <f t="shared" si="8"/>
        <v/>
      </c>
      <c r="E29" s="10"/>
      <c r="F29" s="9" t="str">
        <f t="shared" si="13"/>
        <v/>
      </c>
      <c r="G29" s="9" t="str">
        <f t="shared" si="9"/>
        <v/>
      </c>
      <c r="H29" s="9" t="str">
        <f t="shared" si="10"/>
        <v/>
      </c>
      <c r="I29" s="9" t="str">
        <f t="shared" si="11"/>
        <v/>
      </c>
      <c r="J29" s="9" t="str">
        <f t="shared" si="12"/>
        <v/>
      </c>
    </row>
    <row r="30" spans="1:11" x14ac:dyDescent="0.3">
      <c r="A30" s="9" t="s">
        <v>36</v>
      </c>
      <c r="B30" s="9"/>
      <c r="C30" s="9" t="str">
        <f t="shared" si="7"/>
        <v/>
      </c>
      <c r="D30" s="9" t="str">
        <f t="shared" si="8"/>
        <v/>
      </c>
      <c r="E30" s="10"/>
      <c r="F30" s="9" t="str">
        <f t="shared" si="13"/>
        <v/>
      </c>
      <c r="G30" s="9" t="str">
        <f t="shared" si="9"/>
        <v/>
      </c>
      <c r="H30" s="9" t="str">
        <f t="shared" si="10"/>
        <v/>
      </c>
      <c r="I30" s="9" t="str">
        <f t="shared" si="11"/>
        <v/>
      </c>
      <c r="J30" s="9" t="str">
        <f t="shared" si="12"/>
        <v/>
      </c>
    </row>
    <row r="31" spans="1:11" x14ac:dyDescent="0.3">
      <c r="A31" s="9" t="s">
        <v>37</v>
      </c>
      <c r="B31" s="9"/>
      <c r="C31" s="9" t="str">
        <f t="shared" si="7"/>
        <v/>
      </c>
      <c r="D31" s="9" t="str">
        <f t="shared" si="8"/>
        <v/>
      </c>
      <c r="E31" s="10"/>
      <c r="F31" s="9" t="str">
        <f t="shared" si="13"/>
        <v/>
      </c>
      <c r="G31" s="9" t="str">
        <f t="shared" si="9"/>
        <v/>
      </c>
      <c r="H31" s="9" t="str">
        <f t="shared" si="10"/>
        <v/>
      </c>
      <c r="I31" s="9" t="str">
        <f t="shared" si="11"/>
        <v/>
      </c>
      <c r="J31" s="9" t="str">
        <f t="shared" si="12"/>
        <v/>
      </c>
    </row>
    <row r="32" spans="1:11" x14ac:dyDescent="0.3">
      <c r="A32" s="9" t="s">
        <v>38</v>
      </c>
      <c r="B32" s="9"/>
      <c r="C32" s="9" t="str">
        <f t="shared" si="7"/>
        <v/>
      </c>
      <c r="D32" s="9" t="str">
        <f t="shared" si="8"/>
        <v/>
      </c>
      <c r="E32" s="10"/>
      <c r="F32" s="9" t="str">
        <f t="shared" si="13"/>
        <v/>
      </c>
      <c r="G32" s="9" t="str">
        <f t="shared" si="9"/>
        <v/>
      </c>
      <c r="H32" s="9" t="str">
        <f t="shared" si="10"/>
        <v/>
      </c>
      <c r="I32" s="9" t="str">
        <f t="shared" si="11"/>
        <v/>
      </c>
      <c r="J32" s="9" t="str">
        <f t="shared" si="12"/>
        <v/>
      </c>
    </row>
    <row r="33" spans="1:11" x14ac:dyDescent="0.3">
      <c r="A33" s="9" t="s">
        <v>39</v>
      </c>
      <c r="B33" s="9"/>
      <c r="C33" s="9" t="str">
        <f t="shared" si="7"/>
        <v/>
      </c>
      <c r="D33" s="9" t="str">
        <f t="shared" si="8"/>
        <v/>
      </c>
      <c r="E33" s="10"/>
      <c r="F33" s="9" t="str">
        <f t="shared" si="13"/>
        <v/>
      </c>
      <c r="G33" s="9" t="str">
        <f t="shared" si="9"/>
        <v/>
      </c>
      <c r="H33" s="9" t="str">
        <f t="shared" si="10"/>
        <v/>
      </c>
      <c r="I33" s="9" t="str">
        <f t="shared" si="11"/>
        <v/>
      </c>
      <c r="J33" s="9" t="str">
        <f t="shared" si="12"/>
        <v/>
      </c>
    </row>
    <row r="34" spans="1:11" x14ac:dyDescent="0.3">
      <c r="A34" s="9" t="s">
        <v>40</v>
      </c>
      <c r="B34" s="9"/>
      <c r="C34" s="9" t="str">
        <f t="shared" si="7"/>
        <v/>
      </c>
      <c r="D34" s="9" t="str">
        <f t="shared" si="8"/>
        <v/>
      </c>
      <c r="E34" s="10"/>
      <c r="F34" s="9" t="str">
        <f t="shared" si="13"/>
        <v/>
      </c>
      <c r="G34" s="9" t="str">
        <f t="shared" si="9"/>
        <v/>
      </c>
      <c r="H34" s="9" t="str">
        <f t="shared" si="10"/>
        <v/>
      </c>
      <c r="I34" s="9" t="str">
        <f t="shared" si="11"/>
        <v/>
      </c>
      <c r="J34" s="9" t="str">
        <f t="shared" si="12"/>
        <v/>
      </c>
    </row>
    <row r="35" spans="1:11" x14ac:dyDescent="0.3">
      <c r="A35" s="9" t="s">
        <v>41</v>
      </c>
      <c r="B35" s="9"/>
      <c r="C35" s="9" t="str">
        <f t="shared" si="7"/>
        <v/>
      </c>
      <c r="D35" s="9" t="str">
        <f t="shared" si="8"/>
        <v/>
      </c>
      <c r="E35" s="10"/>
      <c r="F35" s="9" t="str">
        <f t="shared" si="13"/>
        <v/>
      </c>
      <c r="G35" s="9" t="str">
        <f t="shared" si="9"/>
        <v/>
      </c>
      <c r="H35" s="9" t="str">
        <f t="shared" si="10"/>
        <v/>
      </c>
      <c r="I35" s="9" t="str">
        <f t="shared" si="11"/>
        <v/>
      </c>
      <c r="J35" s="9" t="str">
        <f t="shared" si="12"/>
        <v/>
      </c>
    </row>
    <row r="36" spans="1:11" ht="21" x14ac:dyDescent="0.4">
      <c r="A36" s="11" t="s">
        <v>42</v>
      </c>
      <c r="B36" s="11"/>
      <c r="C36" s="11"/>
      <c r="D36" s="12"/>
      <c r="E36" s="13">
        <f>SUM(E21:E35)</f>
        <v>0</v>
      </c>
    </row>
    <row r="37" spans="1:11" ht="21" x14ac:dyDescent="0.4">
      <c r="A37" s="17" t="s">
        <v>43</v>
      </c>
      <c r="B37" s="17"/>
      <c r="C37" s="17"/>
      <c r="D37" s="18"/>
      <c r="E37" s="19">
        <f>E36+E17</f>
        <v>0</v>
      </c>
    </row>
    <row r="38" spans="1:11" ht="6.6" customHeight="1" thickBot="1" x14ac:dyDescent="0.3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ht="16.2" thickTop="1" x14ac:dyDescent="0.3">
      <c r="G39" s="5" t="s">
        <v>1</v>
      </c>
      <c r="H39" s="6"/>
      <c r="I39" s="6"/>
      <c r="J39" s="6"/>
      <c r="K39" s="7"/>
    </row>
    <row r="40" spans="1:11" ht="15.6" x14ac:dyDescent="0.3">
      <c r="A40" s="20" t="s">
        <v>2</v>
      </c>
      <c r="B40" s="20" t="s">
        <v>3</v>
      </c>
      <c r="C40" s="20" t="s">
        <v>4</v>
      </c>
      <c r="D40" s="8" t="s">
        <v>5</v>
      </c>
      <c r="E40" s="20" t="s">
        <v>6</v>
      </c>
      <c r="F40" s="20" t="s">
        <v>7</v>
      </c>
      <c r="G40" s="20" t="s">
        <v>9</v>
      </c>
      <c r="H40" s="20" t="s">
        <v>10</v>
      </c>
      <c r="I40" s="20" t="s">
        <v>8</v>
      </c>
      <c r="J40" s="20" t="s">
        <v>11</v>
      </c>
      <c r="K40" s="20" t="s">
        <v>12</v>
      </c>
    </row>
    <row r="41" spans="1:11" x14ac:dyDescent="0.3">
      <c r="A41" s="9" t="s">
        <v>44</v>
      </c>
      <c r="B41" s="9"/>
      <c r="C41" s="9"/>
      <c r="D41" s="9"/>
      <c r="E41" s="10"/>
      <c r="F41" s="9"/>
      <c r="G41" s="9"/>
      <c r="H41" s="9"/>
      <c r="I41" s="9"/>
      <c r="J41" s="9"/>
      <c r="K41" s="21"/>
    </row>
    <row r="42" spans="1:11" x14ac:dyDescent="0.3">
      <c r="A42" s="9" t="s">
        <v>45</v>
      </c>
      <c r="B42" s="9"/>
      <c r="C42" s="9"/>
      <c r="D42" s="9"/>
      <c r="E42" s="10"/>
      <c r="F42" s="9"/>
      <c r="G42" s="9"/>
      <c r="H42" s="9"/>
      <c r="I42" s="9"/>
      <c r="J42" s="9"/>
      <c r="K42" s="21"/>
    </row>
    <row r="43" spans="1:11" x14ac:dyDescent="0.3">
      <c r="A43" s="9" t="s">
        <v>46</v>
      </c>
      <c r="B43" s="9"/>
      <c r="C43" s="9"/>
      <c r="D43" s="9"/>
      <c r="E43" s="10"/>
      <c r="F43" s="9"/>
      <c r="G43" s="9"/>
      <c r="H43" s="9"/>
      <c r="I43" s="9"/>
      <c r="J43" s="9"/>
      <c r="K43" s="21"/>
    </row>
    <row r="44" spans="1:11" x14ac:dyDescent="0.3">
      <c r="A44" s="9" t="s">
        <v>47</v>
      </c>
      <c r="B44" s="9"/>
      <c r="C44" s="9"/>
      <c r="D44" s="9"/>
      <c r="E44" s="10"/>
      <c r="F44" s="9"/>
      <c r="G44" s="9"/>
      <c r="H44" s="9"/>
      <c r="I44" s="9"/>
      <c r="J44" s="9"/>
      <c r="K44" s="21"/>
    </row>
    <row r="45" spans="1:11" x14ac:dyDescent="0.3">
      <c r="A45" s="9" t="s">
        <v>48</v>
      </c>
      <c r="B45" s="9"/>
      <c r="C45" s="9"/>
      <c r="D45" s="9"/>
      <c r="E45" s="10"/>
      <c r="F45" s="9"/>
      <c r="G45" s="9"/>
      <c r="H45" s="9"/>
      <c r="I45" s="9"/>
      <c r="J45" s="9"/>
      <c r="K45" s="21"/>
    </row>
    <row r="46" spans="1:11" x14ac:dyDescent="0.3">
      <c r="A46" s="9" t="s">
        <v>49</v>
      </c>
      <c r="B46" s="9"/>
      <c r="C46" s="9"/>
      <c r="D46" s="9"/>
      <c r="E46" s="10"/>
      <c r="F46" s="9"/>
      <c r="G46" s="9"/>
      <c r="H46" s="9"/>
      <c r="I46" s="9"/>
      <c r="J46" s="9"/>
      <c r="K46" s="21"/>
    </row>
    <row r="47" spans="1:11" x14ac:dyDescent="0.3">
      <c r="A47" s="9" t="s">
        <v>50</v>
      </c>
      <c r="B47" s="9"/>
      <c r="C47" s="9"/>
      <c r="D47" s="9"/>
      <c r="E47" s="10"/>
      <c r="F47" s="9"/>
      <c r="G47" s="9"/>
      <c r="H47" s="9"/>
      <c r="I47" s="9"/>
      <c r="J47" s="9"/>
      <c r="K47" s="21"/>
    </row>
    <row r="48" spans="1:11" x14ac:dyDescent="0.3">
      <c r="A48" s="9" t="s">
        <v>51</v>
      </c>
      <c r="B48" s="9"/>
      <c r="C48" s="9" t="str">
        <f>IFERROR(VLOOKUP(B48,'[1]Base de donnée'!#REF!,2,FALSE),"")</f>
        <v/>
      </c>
      <c r="D48" s="9"/>
      <c r="E48" s="10"/>
      <c r="F48" s="9"/>
      <c r="G48" s="9"/>
      <c r="H48" s="9" t="str">
        <f t="shared" ref="H48:H55" si="14">IF(G48="STDF","Location longue durée",IF(G48="SJN LOGISTIQUE","Location longue durée",IF(G48="SLASU-TRANS","Location Trajet",IF(G48="JASMINE","Location Trajet",IF(G48="TRANS ENNASER","Location Trajet",IF(G48="LDF","LDF",""))))))</f>
        <v/>
      </c>
      <c r="I48" s="9"/>
      <c r="J48" s="9" t="str">
        <f t="shared" ref="J48:J55" si="15">IFERROR(VLOOKUP(I48,matri,2,FALSE),"")</f>
        <v/>
      </c>
      <c r="K48" s="21" t="str">
        <f>IF(H48="Location Trajet",VLOOKUP(F48,'[1]Base de donnée'!$O$3:$P$35,2,0),"")</f>
        <v/>
      </c>
    </row>
    <row r="49" spans="1:11" x14ac:dyDescent="0.3">
      <c r="A49" s="9" t="s">
        <v>52</v>
      </c>
      <c r="B49" s="9"/>
      <c r="C49" s="9" t="str">
        <f>IFERROR(VLOOKUP(B49,'[1]Base de donnée'!#REF!,2,FALSE),"")</f>
        <v/>
      </c>
      <c r="D49" s="9"/>
      <c r="E49" s="10"/>
      <c r="F49" s="9"/>
      <c r="G49" s="9"/>
      <c r="H49" s="9" t="str">
        <f t="shared" si="14"/>
        <v/>
      </c>
      <c r="I49" s="9"/>
      <c r="J49" s="9" t="str">
        <f t="shared" si="15"/>
        <v/>
      </c>
      <c r="K49" s="21" t="str">
        <f>IF(H49="Location Trajet",VLOOKUP(F49,'[1]Base de donnée'!$O$3:$P$35,2,0),"")</f>
        <v/>
      </c>
    </row>
    <row r="50" spans="1:11" x14ac:dyDescent="0.3">
      <c r="A50" s="9" t="s">
        <v>53</v>
      </c>
      <c r="B50" s="9"/>
      <c r="C50" s="9" t="str">
        <f>IFERROR(VLOOKUP(B50,'[1]Base de donnée'!#REF!,2,FALSE),"")</f>
        <v/>
      </c>
      <c r="D50" s="9"/>
      <c r="E50" s="10"/>
      <c r="F50" s="9"/>
      <c r="G50" s="9"/>
      <c r="H50" s="9" t="str">
        <f t="shared" si="14"/>
        <v/>
      </c>
      <c r="I50" s="9"/>
      <c r="J50" s="9" t="str">
        <f t="shared" si="15"/>
        <v/>
      </c>
      <c r="K50" s="21" t="str">
        <f>IF(H50="Location Trajet",VLOOKUP(F50,'[1]Base de donnée'!$O$3:$P$35,2,0),"")</f>
        <v/>
      </c>
    </row>
    <row r="51" spans="1:11" x14ac:dyDescent="0.3">
      <c r="A51" s="9" t="s">
        <v>54</v>
      </c>
      <c r="B51" s="9"/>
      <c r="C51" s="9" t="str">
        <f>IFERROR(VLOOKUP(B51,'[1]Base de donnée'!#REF!,2,FALSE),"")</f>
        <v/>
      </c>
      <c r="D51" s="9"/>
      <c r="E51" s="10"/>
      <c r="F51" s="9"/>
      <c r="G51" s="9"/>
      <c r="H51" s="9" t="str">
        <f t="shared" si="14"/>
        <v/>
      </c>
      <c r="I51" s="9"/>
      <c r="J51" s="9" t="str">
        <f t="shared" si="15"/>
        <v/>
      </c>
      <c r="K51" s="21" t="str">
        <f>IF(H51="Location Trajet",VLOOKUP(F51,'[1]Base de donnée'!$O$3:$P$35,2,0),"")</f>
        <v/>
      </c>
    </row>
    <row r="52" spans="1:11" x14ac:dyDescent="0.3">
      <c r="A52" s="9" t="s">
        <v>55</v>
      </c>
      <c r="B52" s="9"/>
      <c r="C52" s="9" t="str">
        <f>IFERROR(VLOOKUP(B52,'[1]Base de donnée'!#REF!,2,FALSE),"")</f>
        <v/>
      </c>
      <c r="D52" s="9"/>
      <c r="E52" s="10"/>
      <c r="F52" s="9"/>
      <c r="G52" s="9"/>
      <c r="H52" s="9" t="str">
        <f t="shared" si="14"/>
        <v/>
      </c>
      <c r="I52" s="9"/>
      <c r="J52" s="9" t="str">
        <f t="shared" si="15"/>
        <v/>
      </c>
      <c r="K52" s="21" t="str">
        <f>IF(H52="Location Trajet",VLOOKUP(F52,'[1]Base de donnée'!$O$3:$P$35,2,0),"")</f>
        <v/>
      </c>
    </row>
    <row r="53" spans="1:11" x14ac:dyDescent="0.3">
      <c r="A53" s="9" t="s">
        <v>56</v>
      </c>
      <c r="B53" s="9"/>
      <c r="C53" s="9" t="str">
        <f>IFERROR(VLOOKUP(B53,'[1]Base de donnée'!#REF!,2,FALSE),"")</f>
        <v/>
      </c>
      <c r="D53" s="9"/>
      <c r="E53" s="10"/>
      <c r="F53" s="9"/>
      <c r="G53" s="9"/>
      <c r="H53" s="9" t="str">
        <f t="shared" si="14"/>
        <v/>
      </c>
      <c r="I53" s="9"/>
      <c r="J53" s="9" t="str">
        <f t="shared" si="15"/>
        <v/>
      </c>
      <c r="K53" s="21" t="str">
        <f>IF(H53="Location Trajet",VLOOKUP(F53,'[1]Base de donnée'!$O$3:$P$35,2,0),"")</f>
        <v/>
      </c>
    </row>
    <row r="54" spans="1:11" x14ac:dyDescent="0.3">
      <c r="A54" s="9" t="s">
        <v>57</v>
      </c>
      <c r="B54" s="9"/>
      <c r="C54" s="9" t="str">
        <f>IFERROR(VLOOKUP(B54,'[1]Base de donnée'!#REF!,2,FALSE),"")</f>
        <v/>
      </c>
      <c r="D54" s="9"/>
      <c r="E54" s="10"/>
      <c r="F54" s="9"/>
      <c r="G54" s="9"/>
      <c r="H54" s="9" t="str">
        <f t="shared" si="14"/>
        <v/>
      </c>
      <c r="I54" s="9"/>
      <c r="J54" s="9" t="str">
        <f t="shared" si="15"/>
        <v/>
      </c>
      <c r="K54" s="21" t="str">
        <f>IF(H54="Location Trajet",VLOOKUP(F54,'[1]Base de donnée'!$O$3:$P$35,2,0),"")</f>
        <v/>
      </c>
    </row>
    <row r="55" spans="1:11" x14ac:dyDescent="0.3">
      <c r="A55" s="9" t="s">
        <v>58</v>
      </c>
      <c r="B55" s="9"/>
      <c r="C55" s="9" t="str">
        <f>IFERROR(VLOOKUP(B55,'[1]Base de donnée'!#REF!,2,FALSE),"")</f>
        <v/>
      </c>
      <c r="D55" s="9"/>
      <c r="E55" s="10"/>
      <c r="F55" s="9"/>
      <c r="G55" s="9"/>
      <c r="H55" s="9" t="str">
        <f t="shared" si="14"/>
        <v/>
      </c>
      <c r="I55" s="9"/>
      <c r="J55" s="9" t="str">
        <f t="shared" si="15"/>
        <v/>
      </c>
      <c r="K55" s="21" t="str">
        <f>IF(H55="Location Trajet",VLOOKUP(F55,'[1]Base de donnée'!$O$3:$P$35,2,0),"")</f>
        <v/>
      </c>
    </row>
    <row r="56" spans="1:11" ht="21" x14ac:dyDescent="0.4">
      <c r="A56" s="22" t="s">
        <v>59</v>
      </c>
      <c r="B56" s="22"/>
      <c r="C56" s="22"/>
      <c r="D56" s="23"/>
      <c r="E56" s="13">
        <f>SUM(E41:E55)</f>
        <v>0</v>
      </c>
    </row>
    <row r="57" spans="1:11" ht="8.4" customHeight="1" thickBot="1" x14ac:dyDescent="0.35"/>
    <row r="58" spans="1:11" ht="16.2" thickTop="1" x14ac:dyDescent="0.3">
      <c r="A58" s="24"/>
      <c r="B58" s="24"/>
      <c r="C58" s="24"/>
      <c r="D58" s="24"/>
      <c r="E58" s="24"/>
      <c r="F58" s="24"/>
      <c r="G58" s="15" t="s">
        <v>1</v>
      </c>
      <c r="H58" s="16"/>
      <c r="I58" s="16"/>
      <c r="J58" s="16"/>
      <c r="K58" s="25"/>
    </row>
    <row r="59" spans="1:11" ht="15.6" x14ac:dyDescent="0.3">
      <c r="A59" s="20" t="s">
        <v>2</v>
      </c>
      <c r="B59" s="20" t="s">
        <v>3</v>
      </c>
      <c r="C59" s="20" t="s">
        <v>4</v>
      </c>
      <c r="D59" s="8" t="s">
        <v>5</v>
      </c>
      <c r="E59" s="20" t="s">
        <v>6</v>
      </c>
      <c r="F59" s="20" t="s">
        <v>7</v>
      </c>
      <c r="G59" s="20" t="s">
        <v>9</v>
      </c>
      <c r="H59" s="20" t="s">
        <v>10</v>
      </c>
      <c r="I59" s="20" t="s">
        <v>8</v>
      </c>
      <c r="J59" s="20" t="s">
        <v>11</v>
      </c>
      <c r="K59" s="20" t="s">
        <v>12</v>
      </c>
    </row>
    <row r="60" spans="1:11" x14ac:dyDescent="0.3">
      <c r="A60" s="9" t="s">
        <v>60</v>
      </c>
      <c r="B60" s="9"/>
      <c r="C60" s="9"/>
      <c r="D60" s="9"/>
      <c r="E60" s="10"/>
      <c r="F60" s="9"/>
      <c r="G60" s="9"/>
      <c r="H60" s="9"/>
      <c r="I60" s="9"/>
      <c r="J60" s="9"/>
      <c r="K60" s="21"/>
    </row>
    <row r="61" spans="1:11" x14ac:dyDescent="0.3">
      <c r="A61" s="9" t="s">
        <v>61</v>
      </c>
      <c r="B61" s="9"/>
      <c r="C61" s="9"/>
      <c r="D61" s="9"/>
      <c r="E61" s="10"/>
      <c r="F61" s="9"/>
      <c r="G61" s="9"/>
      <c r="H61" s="9"/>
      <c r="I61" s="9"/>
      <c r="J61" s="9"/>
      <c r="K61" s="21"/>
    </row>
    <row r="62" spans="1:11" x14ac:dyDescent="0.3">
      <c r="A62" s="9" t="s">
        <v>62</v>
      </c>
      <c r="B62" s="9"/>
      <c r="C62" s="9"/>
      <c r="D62" s="9"/>
      <c r="E62" s="10"/>
      <c r="F62" s="9"/>
      <c r="G62" s="9"/>
      <c r="H62" s="9"/>
      <c r="I62" s="9"/>
      <c r="J62" s="9"/>
      <c r="K62" s="21"/>
    </row>
    <row r="63" spans="1:11" x14ac:dyDescent="0.3">
      <c r="A63" s="9" t="s">
        <v>63</v>
      </c>
      <c r="B63" s="9"/>
      <c r="C63" s="9"/>
      <c r="D63" s="9"/>
      <c r="E63" s="10"/>
      <c r="F63" s="9"/>
      <c r="G63" s="9"/>
      <c r="H63" s="9"/>
      <c r="I63" s="9"/>
      <c r="J63" s="9"/>
      <c r="K63" s="21"/>
    </row>
    <row r="64" spans="1:11" x14ac:dyDescent="0.3">
      <c r="A64" s="9" t="s">
        <v>64</v>
      </c>
      <c r="B64" s="9"/>
      <c r="C64" s="9"/>
      <c r="D64" s="9"/>
      <c r="E64" s="10"/>
      <c r="F64" s="9"/>
      <c r="G64" s="9"/>
      <c r="H64" s="9"/>
      <c r="I64" s="9"/>
      <c r="J64" s="9"/>
      <c r="K64" s="21"/>
    </row>
    <row r="65" spans="1:11" x14ac:dyDescent="0.3">
      <c r="A65" s="9" t="s">
        <v>65</v>
      </c>
      <c r="B65" s="9"/>
      <c r="C65" s="9"/>
      <c r="D65" s="9"/>
      <c r="E65" s="10"/>
      <c r="F65" s="9"/>
      <c r="G65" s="9"/>
      <c r="H65" s="9"/>
      <c r="I65" s="9"/>
      <c r="J65" s="9"/>
      <c r="K65" s="21"/>
    </row>
    <row r="66" spans="1:11" x14ac:dyDescent="0.3">
      <c r="A66" s="9" t="s">
        <v>66</v>
      </c>
      <c r="B66" s="9"/>
      <c r="C66" s="9"/>
      <c r="D66" s="9"/>
      <c r="E66" s="10"/>
      <c r="F66" s="9"/>
      <c r="G66" s="9"/>
      <c r="H66" s="9"/>
      <c r="I66" s="9"/>
      <c r="J66" s="9"/>
      <c r="K66" s="21"/>
    </row>
    <row r="67" spans="1:11" x14ac:dyDescent="0.3">
      <c r="A67" s="9" t="s">
        <v>67</v>
      </c>
      <c r="B67" s="9"/>
      <c r="C67" s="9" t="str">
        <f>IFERROR(VLOOKUP(B67,'[1]Base de donnée'!#REF!,2,FALSE),"")</f>
        <v/>
      </c>
      <c r="D67" s="9"/>
      <c r="E67" s="10"/>
      <c r="F67" s="9"/>
      <c r="G67" s="9"/>
      <c r="H67" s="9" t="str">
        <f t="shared" ref="H67:H68" si="16">IF(G67="STDF","Location longue durée",IF(G67="SJN LOGISTIQUE","Location longue durée",IF(G67="SLASU-TRANS","Location Trajet",IF(G67="JASMINE","Location Trajet",IF(G67="TRANS ENNASER","Location Trajet",IF(G67="LDF","LDF",""))))))</f>
        <v/>
      </c>
      <c r="I67" s="9"/>
      <c r="J67" s="9" t="str">
        <f t="shared" ref="J67:J68" si="17">IFERROR(VLOOKUP(I67,matri,2,FALSE),"")</f>
        <v/>
      </c>
      <c r="K67" s="21" t="str">
        <f>IF(H67="Location Trajet",VLOOKUP(F67,'[1]Base de donnée'!$O$3:$P$35,2,0),"")</f>
        <v/>
      </c>
    </row>
    <row r="68" spans="1:11" x14ac:dyDescent="0.3">
      <c r="A68" s="9" t="s">
        <v>68</v>
      </c>
      <c r="B68" s="9"/>
      <c r="C68" s="9" t="str">
        <f>IFERROR(VLOOKUP(B68,'[1]Base de donnée'!#REF!,2,FALSE),"")</f>
        <v/>
      </c>
      <c r="D68" s="9"/>
      <c r="E68" s="10"/>
      <c r="F68" s="9"/>
      <c r="G68" s="9"/>
      <c r="H68" s="9" t="str">
        <f t="shared" si="16"/>
        <v/>
      </c>
      <c r="I68" s="9"/>
      <c r="J68" s="9" t="str">
        <f t="shared" si="17"/>
        <v/>
      </c>
      <c r="K68" s="21" t="str">
        <f>IF(H68="Location Trajet",VLOOKUP(F68,'[1]Base de donnée'!$O$3:$P$35,2,0),"")</f>
        <v/>
      </c>
    </row>
    <row r="69" spans="1:11" x14ac:dyDescent="0.3">
      <c r="A69" s="9" t="s">
        <v>69</v>
      </c>
      <c r="B69" s="9"/>
      <c r="C69" s="9"/>
      <c r="D69" s="9"/>
      <c r="E69" s="10"/>
      <c r="F69" s="9"/>
      <c r="G69" s="9"/>
      <c r="H69" s="9"/>
      <c r="I69" s="9"/>
      <c r="J69" s="9"/>
      <c r="K69" s="21"/>
    </row>
    <row r="70" spans="1:11" x14ac:dyDescent="0.3">
      <c r="A70" s="9" t="s">
        <v>70</v>
      </c>
      <c r="B70" s="9"/>
      <c r="C70" s="9"/>
      <c r="D70" s="9"/>
      <c r="E70" s="10"/>
      <c r="F70" s="9"/>
      <c r="G70" s="9"/>
      <c r="H70" s="9"/>
      <c r="I70" s="9"/>
      <c r="J70" s="9"/>
      <c r="K70" s="21"/>
    </row>
    <row r="71" spans="1:11" x14ac:dyDescent="0.3">
      <c r="A71" s="9" t="s">
        <v>71</v>
      </c>
      <c r="B71" s="9"/>
      <c r="C71" s="9"/>
      <c r="D71" s="9"/>
      <c r="E71" s="10"/>
      <c r="F71" s="9"/>
      <c r="G71" s="9"/>
      <c r="H71" s="9"/>
      <c r="I71" s="9"/>
      <c r="J71" s="9"/>
      <c r="K71" s="21"/>
    </row>
    <row r="72" spans="1:11" x14ac:dyDescent="0.3">
      <c r="A72" s="9" t="s">
        <v>72</v>
      </c>
      <c r="B72" s="9"/>
      <c r="C72" s="9"/>
      <c r="D72" s="9"/>
      <c r="E72" s="10"/>
      <c r="F72" s="9"/>
      <c r="G72" s="9"/>
      <c r="H72" s="9"/>
      <c r="I72" s="9"/>
      <c r="J72" s="9"/>
      <c r="K72" s="21"/>
    </row>
    <row r="73" spans="1:11" x14ac:dyDescent="0.3">
      <c r="A73" s="9" t="s">
        <v>73</v>
      </c>
      <c r="B73" s="9"/>
      <c r="C73" s="9"/>
      <c r="D73" s="9"/>
      <c r="E73" s="10"/>
      <c r="F73" s="9"/>
      <c r="G73" s="9"/>
      <c r="H73" s="9"/>
      <c r="I73" s="9"/>
      <c r="J73" s="9"/>
      <c r="K73" s="21"/>
    </row>
    <row r="74" spans="1:11" x14ac:dyDescent="0.3">
      <c r="A74" s="9" t="s">
        <v>74</v>
      </c>
      <c r="B74" s="9"/>
      <c r="C74" s="9"/>
      <c r="D74" s="9"/>
      <c r="E74" s="10"/>
      <c r="F74" s="9"/>
      <c r="G74" s="9"/>
      <c r="H74" s="9"/>
      <c r="I74" s="9"/>
      <c r="J74" s="9"/>
      <c r="K74" s="21"/>
    </row>
    <row r="75" spans="1:11" ht="21" x14ac:dyDescent="0.4">
      <c r="A75" s="22" t="s">
        <v>75</v>
      </c>
      <c r="B75" s="22"/>
      <c r="C75" s="22"/>
      <c r="D75" s="23"/>
      <c r="E75" s="13">
        <v>0</v>
      </c>
    </row>
    <row r="78" spans="1:11" ht="21" x14ac:dyDescent="0.4">
      <c r="A78" s="22" t="s">
        <v>76</v>
      </c>
      <c r="B78" s="22"/>
      <c r="C78" s="22"/>
      <c r="D78" s="23"/>
      <c r="E78" s="13">
        <f>SUM(E37,E56,E75)</f>
        <v>0</v>
      </c>
    </row>
  </sheetData>
  <mergeCells count="11">
    <mergeCell ref="G39:K39"/>
    <mergeCell ref="A56:C56"/>
    <mergeCell ref="G58:K58"/>
    <mergeCell ref="A75:C75"/>
    <mergeCell ref="A78:C78"/>
    <mergeCell ref="A1:K1"/>
    <mergeCell ref="G5:K5"/>
    <mergeCell ref="A17:C17"/>
    <mergeCell ref="G19:J19"/>
    <mergeCell ref="A36:C36"/>
    <mergeCell ref="A37:C37"/>
  </mergeCells>
  <dataValidations count="2">
    <dataValidation type="list" allowBlank="1" showInputMessage="1" showErrorMessage="1" sqref="B7:B16" xr:uid="{96FD8CFD-F62E-4488-9B7A-FFB917192F86}">
      <formula1>GROS</formula1>
    </dataValidation>
    <dataValidation type="textLength" allowBlank="1" showInputMessage="1" showErrorMessage="1" sqref="J60:J68" xr:uid="{939DBCED-85B8-4692-96A2-CDBFF1DED808}">
      <formula1>8</formula1>
      <formula2>10</formula2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chargement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MOUSTAHSSIN</dc:creator>
  <cp:lastModifiedBy>MOUSTAHSSIN</cp:lastModifiedBy>
  <dcterms:created xsi:type="dcterms:W3CDTF">2022-07-13T11:27:35Z</dcterms:created>
  <dcterms:modified xsi:type="dcterms:W3CDTF">2022-07-13T11:28:15Z</dcterms:modified>
</cp:coreProperties>
</file>