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7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9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10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17.xml" ContentType="application/vnd.openxmlformats-officedocument.drawingml.chartshapes+xml"/>
  <Override PartName="/xl/drawings/drawing18.xml" ContentType="application/vnd.openxmlformats-officedocument.drawing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19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saveExternalLinkValues="0" codeName="ThisWorkbook" defaultThemeVersion="124226"/>
  <bookViews>
    <workbookView xWindow="240" yWindow="105" windowWidth="14805" windowHeight="8010" tabRatio="703" firstSheet="13" activeTab="13"/>
  </bookViews>
  <sheets>
    <sheet name="MY DATA" sheetId="1" state="hidden" r:id="rId1"/>
    <sheet name="Set-up Supplier" sheetId="22" state="hidden" r:id="rId2"/>
    <sheet name="Set-up Supplier CT" sheetId="23" state="hidden" r:id="rId3"/>
    <sheet name="Timing check " sheetId="6" state="hidden" r:id="rId4"/>
    <sheet name="Sheet1" sheetId="8" state="hidden" r:id="rId5"/>
    <sheet name="DATA" sheetId="2" state="hidden" r:id="rId6"/>
    <sheet name="Sheet3" sheetId="21" state="hidden" r:id="rId7"/>
    <sheet name="Annual Indicators" sheetId="3" state="hidden" r:id="rId8"/>
    <sheet name="March" sheetId="4" state="hidden" r:id="rId9"/>
    <sheet name="APRIL" sheetId="19" state="hidden" r:id="rId10"/>
    <sheet name="MAY" sheetId="11" state="hidden" r:id="rId11"/>
    <sheet name="June" sheetId="20" state="hidden" r:id="rId12"/>
    <sheet name="Sheet2" sheetId="10" state="hidden" r:id="rId13"/>
    <sheet name="july" sheetId="13" r:id="rId14"/>
    <sheet name="August" sheetId="14" state="hidden" r:id="rId15"/>
    <sheet name="September" sheetId="15" state="hidden" r:id="rId16"/>
    <sheet name="October" sheetId="16" state="hidden" r:id="rId17"/>
    <sheet name="November" sheetId="17" state="hidden" r:id="rId18"/>
    <sheet name="December" sheetId="18" state="hidden" r:id="rId19"/>
  </sheets>
  <externalReferences>
    <externalReference r:id="rId20"/>
  </externalReferences>
  <definedNames>
    <definedName name="_xlnm._FilterDatabase" localSheetId="0" hidden="1">'MY DATA'!$A$2:$I$325</definedName>
    <definedName name="_xlnm._FilterDatabase" localSheetId="3" hidden="1">'Timing check '!$D$1:$G$1</definedName>
    <definedName name="class_1">DATA!$A$2:$A$5</definedName>
    <definedName name="Class_2_Absence">DATA!$C$50:$C$53</definedName>
    <definedName name="Class_2_G_S_S">DATA!$C$2:$C$39</definedName>
    <definedName name="Class_2_Noworkload">DATA!$C$57</definedName>
    <definedName name="class_2_others">DATA!$C$43:$C$47</definedName>
    <definedName name="Class_3_G_S_S">DATA!$E$2:$E$9</definedName>
    <definedName name="Class_4_G_S_S">DATA!$E$2:$E$9</definedName>
    <definedName name="Country">DATA!$Q$5:$Q$21</definedName>
    <definedName name="january">#REF!</definedName>
    <definedName name="Ongoing_Average_Perf">#REF!</definedName>
    <definedName name="Selected_Month">#REF!</definedName>
    <definedName name="Selected_Year">#REF!</definedName>
    <definedName name="Y_Months_List">[1]DATA!$U$1:$V$12</definedName>
  </definedNames>
  <calcPr calcId="152511"/>
</workbook>
</file>

<file path=xl/calcChain.xml><?xml version="1.0" encoding="utf-8"?>
<calcChain xmlns="http://schemas.openxmlformats.org/spreadsheetml/2006/main">
  <c r="D143" i="22" l="1"/>
  <c r="C143" i="22"/>
  <c r="B143" i="22"/>
  <c r="B167" i="22" l="1"/>
  <c r="C167" i="22"/>
  <c r="D167" i="22"/>
  <c r="B168" i="22" l="1"/>
  <c r="C168" i="22"/>
  <c r="D168" i="22"/>
  <c r="D176" i="22" l="1"/>
  <c r="D177" i="22"/>
  <c r="D178" i="22"/>
  <c r="D179" i="22"/>
  <c r="D180" i="22"/>
  <c r="D181" i="22"/>
  <c r="D182" i="22"/>
  <c r="D183" i="22"/>
  <c r="D184" i="22"/>
  <c r="D185" i="22"/>
  <c r="D186" i="22"/>
  <c r="D187" i="22"/>
  <c r="D188" i="22"/>
  <c r="D189" i="22"/>
  <c r="D190" i="22"/>
  <c r="D191" i="22"/>
  <c r="D192" i="22"/>
  <c r="D193" i="22"/>
  <c r="D194" i="22"/>
  <c r="D195" i="22"/>
  <c r="D196" i="22"/>
  <c r="D197" i="22"/>
  <c r="D198" i="22"/>
  <c r="D199" i="22"/>
  <c r="D200" i="22"/>
  <c r="D201" i="22"/>
  <c r="D202" i="22"/>
  <c r="D203" i="22"/>
  <c r="D204" i="22"/>
  <c r="D205" i="22"/>
  <c r="D206" i="22"/>
  <c r="D207" i="22"/>
  <c r="D208" i="22"/>
  <c r="D209" i="22"/>
  <c r="D210" i="22"/>
  <c r="D211" i="22"/>
  <c r="D212" i="22"/>
  <c r="D213" i="22"/>
  <c r="D214" i="22"/>
  <c r="D215" i="22"/>
  <c r="D216" i="22"/>
  <c r="D217" i="22"/>
  <c r="D218" i="22"/>
  <c r="D219" i="22"/>
  <c r="D220" i="22"/>
  <c r="D221" i="22"/>
  <c r="D222" i="22"/>
  <c r="D223" i="22"/>
  <c r="D224" i="22"/>
  <c r="D225" i="22"/>
  <c r="D226" i="22"/>
  <c r="D227" i="22"/>
  <c r="D228" i="22"/>
  <c r="D229" i="22"/>
  <c r="D230" i="22"/>
  <c r="D231" i="22"/>
  <c r="D232" i="22"/>
  <c r="D233" i="22"/>
  <c r="D234" i="22"/>
  <c r="D235" i="22"/>
  <c r="D236" i="22"/>
  <c r="D237" i="22"/>
  <c r="D238" i="22"/>
  <c r="D239" i="22"/>
  <c r="D240" i="22"/>
  <c r="D241" i="22"/>
  <c r="D242" i="22"/>
  <c r="D243" i="22"/>
  <c r="D244" i="22"/>
  <c r="D245" i="22"/>
  <c r="D246" i="22"/>
  <c r="D247" i="22"/>
  <c r="D173" i="22"/>
  <c r="D174" i="22"/>
  <c r="D175" i="22"/>
  <c r="D4" i="22"/>
  <c r="D5" i="22"/>
  <c r="D6" i="22"/>
  <c r="D7" i="22"/>
  <c r="D8" i="22"/>
  <c r="D9" i="22"/>
  <c r="D10" i="22"/>
  <c r="D11" i="22"/>
  <c r="D12" i="22"/>
  <c r="D13" i="22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29" i="22"/>
  <c r="D30" i="22"/>
  <c r="D31" i="22"/>
  <c r="D32" i="22"/>
  <c r="D33" i="22"/>
  <c r="D34" i="22"/>
  <c r="D35" i="22"/>
  <c r="D36" i="22"/>
  <c r="D37" i="22"/>
  <c r="D38" i="22"/>
  <c r="D39" i="22"/>
  <c r="D40" i="22"/>
  <c r="D41" i="22"/>
  <c r="D42" i="22"/>
  <c r="D43" i="22"/>
  <c r="D44" i="22"/>
  <c r="D45" i="22"/>
  <c r="D46" i="22"/>
  <c r="D47" i="22"/>
  <c r="D48" i="22"/>
  <c r="D49" i="22"/>
  <c r="D50" i="22"/>
  <c r="D51" i="22"/>
  <c r="D52" i="22"/>
  <c r="D53" i="22"/>
  <c r="D54" i="22"/>
  <c r="D55" i="22"/>
  <c r="D56" i="22"/>
  <c r="D57" i="22"/>
  <c r="D58" i="22"/>
  <c r="D59" i="22"/>
  <c r="D60" i="22"/>
  <c r="D61" i="22"/>
  <c r="D62" i="22"/>
  <c r="D63" i="22"/>
  <c r="D64" i="22"/>
  <c r="D65" i="22"/>
  <c r="D66" i="22"/>
  <c r="D67" i="22"/>
  <c r="D68" i="22"/>
  <c r="D69" i="22"/>
  <c r="D70" i="22"/>
  <c r="D71" i="22"/>
  <c r="D72" i="22"/>
  <c r="D73" i="22"/>
  <c r="D74" i="22"/>
  <c r="D75" i="22"/>
  <c r="D76" i="22"/>
  <c r="D77" i="22"/>
  <c r="D78" i="22"/>
  <c r="D79" i="22"/>
  <c r="D80" i="22"/>
  <c r="D81" i="22"/>
  <c r="D82" i="22"/>
  <c r="D83" i="22"/>
  <c r="D84" i="22"/>
  <c r="D85" i="22"/>
  <c r="D86" i="22"/>
  <c r="D87" i="22"/>
  <c r="D88" i="22"/>
  <c r="D89" i="22"/>
  <c r="D90" i="22"/>
  <c r="D91" i="22"/>
  <c r="D92" i="22"/>
  <c r="D93" i="22"/>
  <c r="D94" i="22"/>
  <c r="D95" i="22"/>
  <c r="D96" i="22"/>
  <c r="D97" i="22"/>
  <c r="D98" i="22"/>
  <c r="D99" i="22"/>
  <c r="D100" i="22"/>
  <c r="D101" i="22"/>
  <c r="D102" i="22"/>
  <c r="D103" i="22"/>
  <c r="D104" i="22"/>
  <c r="D105" i="22"/>
  <c r="D106" i="22"/>
  <c r="D107" i="22"/>
  <c r="D108" i="22"/>
  <c r="D109" i="22"/>
  <c r="D110" i="22"/>
  <c r="D111" i="22"/>
  <c r="D112" i="22"/>
  <c r="D113" i="22"/>
  <c r="D114" i="22"/>
  <c r="D115" i="22"/>
  <c r="D116" i="22"/>
  <c r="D117" i="22"/>
  <c r="D118" i="22"/>
  <c r="D119" i="22"/>
  <c r="D120" i="22"/>
  <c r="D121" i="22"/>
  <c r="D122" i="22"/>
  <c r="D123" i="22"/>
  <c r="D124" i="22"/>
  <c r="D125" i="22"/>
  <c r="D126" i="22"/>
  <c r="D127" i="22"/>
  <c r="D128" i="22"/>
  <c r="D129" i="22"/>
  <c r="D130" i="22"/>
  <c r="D131" i="22"/>
  <c r="D132" i="22"/>
  <c r="D133" i="22"/>
  <c r="D134" i="22"/>
  <c r="D135" i="22"/>
  <c r="D136" i="22"/>
  <c r="D137" i="22"/>
  <c r="D138" i="22"/>
  <c r="D139" i="22"/>
  <c r="D140" i="22"/>
  <c r="D141" i="22"/>
  <c r="D142" i="22"/>
  <c r="D144" i="22"/>
  <c r="D145" i="22"/>
  <c r="D146" i="22"/>
  <c r="D147" i="22"/>
  <c r="D148" i="22"/>
  <c r="D149" i="22"/>
  <c r="D150" i="22"/>
  <c r="D151" i="22"/>
  <c r="D152" i="22"/>
  <c r="D153" i="22"/>
  <c r="D154" i="22"/>
  <c r="D155" i="22"/>
  <c r="D156" i="22"/>
  <c r="D157" i="22"/>
  <c r="D158" i="22"/>
  <c r="D159" i="22"/>
  <c r="D160" i="22"/>
  <c r="D161" i="22"/>
  <c r="D162" i="22"/>
  <c r="D163" i="22"/>
  <c r="D164" i="22"/>
  <c r="D165" i="22"/>
  <c r="D166" i="22"/>
  <c r="D169" i="22"/>
  <c r="D170" i="22"/>
  <c r="D171" i="22"/>
  <c r="D172" i="22"/>
  <c r="D3" i="22"/>
  <c r="C4" i="22"/>
  <c r="C5" i="22"/>
  <c r="C6" i="22"/>
  <c r="C7" i="22"/>
  <c r="C8" i="22"/>
  <c r="C9" i="22"/>
  <c r="C10" i="22"/>
  <c r="C11" i="22"/>
  <c r="C12" i="22"/>
  <c r="C13" i="22"/>
  <c r="C14" i="22"/>
  <c r="C15" i="22"/>
  <c r="C16" i="22"/>
  <c r="C17" i="22"/>
  <c r="C18" i="22"/>
  <c r="C19" i="22"/>
  <c r="C20" i="22"/>
  <c r="C21" i="22"/>
  <c r="C22" i="22"/>
  <c r="C23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39" i="22"/>
  <c r="C40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C53" i="22"/>
  <c r="C54" i="22"/>
  <c r="C55" i="22"/>
  <c r="C56" i="22"/>
  <c r="C57" i="22"/>
  <c r="C58" i="22"/>
  <c r="C59" i="22"/>
  <c r="C60" i="22"/>
  <c r="C61" i="22"/>
  <c r="C62" i="22"/>
  <c r="C63" i="22"/>
  <c r="C64" i="22"/>
  <c r="C65" i="22"/>
  <c r="C66" i="22"/>
  <c r="C67" i="22"/>
  <c r="C68" i="22"/>
  <c r="C69" i="22"/>
  <c r="C70" i="22"/>
  <c r="C71" i="22"/>
  <c r="C72" i="22"/>
  <c r="C73" i="22"/>
  <c r="C74" i="22"/>
  <c r="C75" i="22"/>
  <c r="C76" i="22"/>
  <c r="C77" i="22"/>
  <c r="C78" i="22"/>
  <c r="C79" i="22"/>
  <c r="C80" i="22"/>
  <c r="C81" i="22"/>
  <c r="C82" i="22"/>
  <c r="C83" i="22"/>
  <c r="C84" i="22"/>
  <c r="C85" i="22"/>
  <c r="C86" i="22"/>
  <c r="C87" i="22"/>
  <c r="C88" i="22"/>
  <c r="C89" i="22"/>
  <c r="C90" i="22"/>
  <c r="C91" i="22"/>
  <c r="C92" i="22"/>
  <c r="C93" i="22"/>
  <c r="C94" i="22"/>
  <c r="C95" i="22"/>
  <c r="C96" i="22"/>
  <c r="C97" i="22"/>
  <c r="C98" i="22"/>
  <c r="C99" i="22"/>
  <c r="C100" i="22"/>
  <c r="C101" i="22"/>
  <c r="C102" i="22"/>
  <c r="C103" i="22"/>
  <c r="C104" i="22"/>
  <c r="C105" i="22"/>
  <c r="C106" i="22"/>
  <c r="C107" i="22"/>
  <c r="C108" i="22"/>
  <c r="C109" i="22"/>
  <c r="C110" i="22"/>
  <c r="C111" i="22"/>
  <c r="C112" i="22"/>
  <c r="C113" i="22"/>
  <c r="C114" i="22"/>
  <c r="C115" i="22"/>
  <c r="C116" i="22"/>
  <c r="C117" i="22"/>
  <c r="C118" i="22"/>
  <c r="C119" i="22"/>
  <c r="C120" i="22"/>
  <c r="C121" i="22"/>
  <c r="C122" i="22"/>
  <c r="C123" i="22"/>
  <c r="C124" i="22"/>
  <c r="C125" i="22"/>
  <c r="C126" i="22"/>
  <c r="C127" i="22"/>
  <c r="C128" i="22"/>
  <c r="C129" i="22"/>
  <c r="C130" i="22"/>
  <c r="C131" i="22"/>
  <c r="C132" i="22"/>
  <c r="C133" i="22"/>
  <c r="C134" i="22"/>
  <c r="C135" i="22"/>
  <c r="C136" i="22"/>
  <c r="C137" i="22"/>
  <c r="C138" i="22"/>
  <c r="C139" i="22"/>
  <c r="C140" i="22"/>
  <c r="C141" i="22"/>
  <c r="C142" i="22"/>
  <c r="C144" i="22"/>
  <c r="C145" i="22"/>
  <c r="C146" i="22"/>
  <c r="C147" i="22"/>
  <c r="C148" i="22"/>
  <c r="C149" i="22"/>
  <c r="C150" i="22"/>
  <c r="C151" i="22"/>
  <c r="C152" i="22"/>
  <c r="C153" i="22"/>
  <c r="C154" i="22"/>
  <c r="C155" i="22"/>
  <c r="C156" i="22"/>
  <c r="C157" i="22"/>
  <c r="C158" i="22"/>
  <c r="C159" i="22"/>
  <c r="C160" i="22"/>
  <c r="C161" i="22"/>
  <c r="C162" i="22"/>
  <c r="C163" i="22"/>
  <c r="C164" i="22"/>
  <c r="C165" i="22"/>
  <c r="C166" i="22"/>
  <c r="C169" i="22"/>
  <c r="C170" i="22"/>
  <c r="C171" i="22"/>
  <c r="C172" i="22"/>
  <c r="C173" i="22"/>
  <c r="C174" i="22"/>
  <c r="C175" i="22"/>
  <c r="C176" i="22"/>
  <c r="C177" i="22"/>
  <c r="C178" i="22"/>
  <c r="C179" i="22"/>
  <c r="C180" i="22"/>
  <c r="C181" i="22"/>
  <c r="C182" i="22"/>
  <c r="C183" i="22"/>
  <c r="C184" i="22"/>
  <c r="C185" i="22"/>
  <c r="C186" i="22"/>
  <c r="C187" i="22"/>
  <c r="C188" i="22"/>
  <c r="C189" i="22"/>
  <c r="C190" i="22"/>
  <c r="C191" i="22"/>
  <c r="C192" i="22"/>
  <c r="C193" i="22"/>
  <c r="C194" i="22"/>
  <c r="C195" i="22"/>
  <c r="C196" i="22"/>
  <c r="C197" i="22"/>
  <c r="C198" i="22"/>
  <c r="C199" i="22"/>
  <c r="C200" i="22"/>
  <c r="C201" i="22"/>
  <c r="C202" i="22"/>
  <c r="C203" i="22"/>
  <c r="C204" i="22"/>
  <c r="C205" i="22"/>
  <c r="C206" i="22"/>
  <c r="C207" i="22"/>
  <c r="C208" i="22"/>
  <c r="C209" i="22"/>
  <c r="C210" i="22"/>
  <c r="C211" i="22"/>
  <c r="C212" i="22"/>
  <c r="C213" i="22"/>
  <c r="C214" i="22"/>
  <c r="C215" i="22"/>
  <c r="C216" i="22"/>
  <c r="C217" i="22"/>
  <c r="C218" i="22"/>
  <c r="C219" i="22"/>
  <c r="C220" i="22"/>
  <c r="C221" i="22"/>
  <c r="C222" i="22"/>
  <c r="C223" i="22"/>
  <c r="C224" i="22"/>
  <c r="C225" i="22"/>
  <c r="C226" i="22"/>
  <c r="C227" i="22"/>
  <c r="C228" i="22"/>
  <c r="C229" i="22"/>
  <c r="C230" i="22"/>
  <c r="C231" i="22"/>
  <c r="C232" i="22"/>
  <c r="C233" i="22"/>
  <c r="C234" i="22"/>
  <c r="C235" i="22"/>
  <c r="C236" i="22"/>
  <c r="C237" i="22"/>
  <c r="C238" i="22"/>
  <c r="C239" i="22"/>
  <c r="C240" i="22"/>
  <c r="C241" i="22"/>
  <c r="C242" i="22"/>
  <c r="C243" i="22"/>
  <c r="C244" i="22"/>
  <c r="C245" i="22"/>
  <c r="C246" i="22"/>
  <c r="C247" i="22"/>
  <c r="C3" i="22"/>
  <c r="B4" i="22"/>
  <c r="B5" i="22"/>
  <c r="B6" i="22"/>
  <c r="B7" i="22"/>
  <c r="B8" i="22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B50" i="22"/>
  <c r="B51" i="22"/>
  <c r="B52" i="22"/>
  <c r="B53" i="22"/>
  <c r="B54" i="22"/>
  <c r="B55" i="22"/>
  <c r="B56" i="22"/>
  <c r="B57" i="22"/>
  <c r="B58" i="22"/>
  <c r="B59" i="22"/>
  <c r="B60" i="22"/>
  <c r="B61" i="22"/>
  <c r="B62" i="22"/>
  <c r="B63" i="22"/>
  <c r="B64" i="22"/>
  <c r="B65" i="22"/>
  <c r="B66" i="22"/>
  <c r="B67" i="22"/>
  <c r="B68" i="22"/>
  <c r="B69" i="22"/>
  <c r="B70" i="22"/>
  <c r="B71" i="22"/>
  <c r="B72" i="22"/>
  <c r="B73" i="22"/>
  <c r="B74" i="22"/>
  <c r="B75" i="22"/>
  <c r="B76" i="22"/>
  <c r="B77" i="22"/>
  <c r="B78" i="22"/>
  <c r="B79" i="22"/>
  <c r="B80" i="22"/>
  <c r="B81" i="22"/>
  <c r="B82" i="22"/>
  <c r="B83" i="22"/>
  <c r="B84" i="22"/>
  <c r="B85" i="22"/>
  <c r="B86" i="22"/>
  <c r="B87" i="22"/>
  <c r="B88" i="22"/>
  <c r="B89" i="22"/>
  <c r="B90" i="22"/>
  <c r="B91" i="22"/>
  <c r="B92" i="22"/>
  <c r="B93" i="22"/>
  <c r="B94" i="22"/>
  <c r="B95" i="22"/>
  <c r="B96" i="22"/>
  <c r="B97" i="22"/>
  <c r="B98" i="22"/>
  <c r="B99" i="22"/>
  <c r="B100" i="22"/>
  <c r="B101" i="22"/>
  <c r="B102" i="22"/>
  <c r="B103" i="22"/>
  <c r="B104" i="22"/>
  <c r="B105" i="22"/>
  <c r="B106" i="22"/>
  <c r="B107" i="22"/>
  <c r="B108" i="22"/>
  <c r="B109" i="22"/>
  <c r="B110" i="22"/>
  <c r="B111" i="22"/>
  <c r="B112" i="22"/>
  <c r="B113" i="22"/>
  <c r="B114" i="22"/>
  <c r="B115" i="22"/>
  <c r="B116" i="22"/>
  <c r="B117" i="22"/>
  <c r="B118" i="22"/>
  <c r="B119" i="22"/>
  <c r="B120" i="22"/>
  <c r="B121" i="22"/>
  <c r="B122" i="22"/>
  <c r="B123" i="22"/>
  <c r="B124" i="22"/>
  <c r="B125" i="22"/>
  <c r="B126" i="22"/>
  <c r="B127" i="22"/>
  <c r="B128" i="22"/>
  <c r="B129" i="22"/>
  <c r="B130" i="22"/>
  <c r="B131" i="22"/>
  <c r="B132" i="22"/>
  <c r="B133" i="22"/>
  <c r="B134" i="22"/>
  <c r="B135" i="22"/>
  <c r="B136" i="22"/>
  <c r="B137" i="22"/>
  <c r="B138" i="22"/>
  <c r="B139" i="22"/>
  <c r="B140" i="22"/>
  <c r="B141" i="22"/>
  <c r="B142" i="22"/>
  <c r="B144" i="22"/>
  <c r="B145" i="22"/>
  <c r="B146" i="22"/>
  <c r="B147" i="22"/>
  <c r="B148" i="22"/>
  <c r="B149" i="22"/>
  <c r="B150" i="22"/>
  <c r="B151" i="22"/>
  <c r="B152" i="22"/>
  <c r="B153" i="22"/>
  <c r="B154" i="22"/>
  <c r="B155" i="22"/>
  <c r="B156" i="22"/>
  <c r="B157" i="22"/>
  <c r="B158" i="22"/>
  <c r="B159" i="22"/>
  <c r="B160" i="22"/>
  <c r="B161" i="22"/>
  <c r="B162" i="22"/>
  <c r="B163" i="22"/>
  <c r="B164" i="22"/>
  <c r="B165" i="22"/>
  <c r="B166" i="22"/>
  <c r="B169" i="22"/>
  <c r="B170" i="22"/>
  <c r="B171" i="22"/>
  <c r="B172" i="22"/>
  <c r="B173" i="22"/>
  <c r="B174" i="22"/>
  <c r="B175" i="22"/>
  <c r="B176" i="22"/>
  <c r="B177" i="22"/>
  <c r="B178" i="22"/>
  <c r="B179" i="22"/>
  <c r="B180" i="22"/>
  <c r="B181" i="22"/>
  <c r="B182" i="22"/>
  <c r="B183" i="22"/>
  <c r="B184" i="22"/>
  <c r="B185" i="22"/>
  <c r="B186" i="22"/>
  <c r="B187" i="22"/>
  <c r="B188" i="22"/>
  <c r="B189" i="22"/>
  <c r="B190" i="22"/>
  <c r="B191" i="22"/>
  <c r="B192" i="22"/>
  <c r="B193" i="22"/>
  <c r="B194" i="22"/>
  <c r="B195" i="22"/>
  <c r="B196" i="22"/>
  <c r="B197" i="22"/>
  <c r="B198" i="22"/>
  <c r="B199" i="22"/>
  <c r="B200" i="22"/>
  <c r="B201" i="22"/>
  <c r="B202" i="22"/>
  <c r="B203" i="22"/>
  <c r="B204" i="22"/>
  <c r="B205" i="22"/>
  <c r="B206" i="22"/>
  <c r="B207" i="22"/>
  <c r="B208" i="22"/>
  <c r="B209" i="22"/>
  <c r="B210" i="22"/>
  <c r="B211" i="22"/>
  <c r="B212" i="22"/>
  <c r="B213" i="22"/>
  <c r="B214" i="22"/>
  <c r="B215" i="22"/>
  <c r="B216" i="22"/>
  <c r="B217" i="22"/>
  <c r="B218" i="22"/>
  <c r="B219" i="22"/>
  <c r="B220" i="22"/>
  <c r="B221" i="22"/>
  <c r="B222" i="22"/>
  <c r="B223" i="22"/>
  <c r="B224" i="22"/>
  <c r="B225" i="22"/>
  <c r="B226" i="22"/>
  <c r="B227" i="22"/>
  <c r="B228" i="22"/>
  <c r="B229" i="22"/>
  <c r="B230" i="22"/>
  <c r="B231" i="22"/>
  <c r="B232" i="22"/>
  <c r="B233" i="22"/>
  <c r="B234" i="22"/>
  <c r="B235" i="22"/>
  <c r="B236" i="22"/>
  <c r="B237" i="22"/>
  <c r="B238" i="22"/>
  <c r="B239" i="22"/>
  <c r="B240" i="22"/>
  <c r="B241" i="22"/>
  <c r="B242" i="22"/>
  <c r="B243" i="22"/>
  <c r="B244" i="22"/>
  <c r="B245" i="22"/>
  <c r="B246" i="22"/>
  <c r="B247" i="22"/>
  <c r="B3" i="22"/>
  <c r="J18" i="23" l="1"/>
  <c r="D18" i="23"/>
  <c r="L18" i="23"/>
  <c r="B18" i="23"/>
  <c r="I18" i="23"/>
  <c r="E18" i="23"/>
  <c r="M18" i="23"/>
  <c r="G18" i="23"/>
  <c r="K18" i="23"/>
  <c r="F18" i="23"/>
  <c r="H18" i="23"/>
  <c r="C18" i="23"/>
  <c r="J7" i="23"/>
  <c r="K5" i="23"/>
  <c r="I10" i="23"/>
  <c r="B8" i="23"/>
  <c r="L13" i="23"/>
  <c r="M11" i="23"/>
  <c r="J15" i="23"/>
  <c r="F11" i="23"/>
  <c r="K15" i="23"/>
  <c r="D13" i="23"/>
  <c r="D16" i="23"/>
  <c r="E16" i="23"/>
  <c r="M16" i="23"/>
  <c r="I7" i="23"/>
  <c r="K13" i="23"/>
  <c r="H17" i="23"/>
  <c r="B6" i="23"/>
  <c r="G10" i="23"/>
  <c r="I15" i="23"/>
  <c r="C5" i="23"/>
  <c r="E11" i="23"/>
  <c r="G3" i="23"/>
  <c r="L8" i="23"/>
  <c r="J12" i="23"/>
  <c r="B16" i="23"/>
  <c r="H4" i="23"/>
  <c r="G6" i="23"/>
  <c r="F8" i="23"/>
  <c r="J9" i="23"/>
  <c r="I12" i="23"/>
  <c r="H14" i="23"/>
  <c r="L16" i="23"/>
  <c r="K16" i="23"/>
  <c r="B7" i="23"/>
  <c r="H10" i="23"/>
  <c r="G17" i="23"/>
  <c r="I3" i="23"/>
  <c r="C7" i="23"/>
  <c r="E13" i="23"/>
  <c r="H3" i="23"/>
  <c r="L9" i="23"/>
  <c r="C15" i="23"/>
  <c r="H6" i="23"/>
  <c r="C13" i="23"/>
  <c r="B15" i="23"/>
  <c r="M5" i="23"/>
  <c r="F6" i="23"/>
  <c r="E8" i="23"/>
  <c r="D9" i="23"/>
  <c r="H12" i="23"/>
  <c r="G14" i="23"/>
  <c r="F16" i="23"/>
  <c r="M17" i="23"/>
  <c r="E5" i="23"/>
  <c r="G11" i="23"/>
  <c r="D5" i="23"/>
  <c r="J4" i="23"/>
  <c r="M8" i="23"/>
  <c r="I4" i="23"/>
  <c r="K9" i="23"/>
  <c r="B14" i="23"/>
  <c r="L5" i="23"/>
  <c r="K7" i="23"/>
  <c r="D8" i="23"/>
  <c r="C9" i="23"/>
  <c r="M13" i="23"/>
  <c r="F14" i="23"/>
  <c r="G16" i="23"/>
  <c r="F3" i="23"/>
  <c r="G4" i="23"/>
  <c r="M6" i="23"/>
  <c r="K8" i="23"/>
  <c r="I9" i="23"/>
  <c r="G12" i="23"/>
  <c r="E14" i="23"/>
  <c r="C16" i="23"/>
  <c r="M3" i="23"/>
  <c r="B4" i="23"/>
  <c r="L6" i="23"/>
  <c r="J8" i="23"/>
  <c r="H9" i="23"/>
  <c r="F12" i="23"/>
  <c r="G15" i="23"/>
  <c r="E17" i="23"/>
  <c r="B11" i="23"/>
  <c r="M4" i="23"/>
  <c r="E4" i="23"/>
  <c r="H5" i="23"/>
  <c r="K6" i="23"/>
  <c r="C6" i="23"/>
  <c r="F7" i="23"/>
  <c r="I8" i="23"/>
  <c r="L10" i="23"/>
  <c r="D10" i="23"/>
  <c r="G9" i="23"/>
  <c r="J11" i="23"/>
  <c r="M12" i="23"/>
  <c r="E12" i="23"/>
  <c r="H13" i="23"/>
  <c r="K14" i="23"/>
  <c r="C14" i="23"/>
  <c r="F15" i="23"/>
  <c r="I16" i="23"/>
  <c r="L17" i="23"/>
  <c r="D17" i="23"/>
  <c r="B13" i="23"/>
  <c r="J5" i="23"/>
  <c r="H7" i="23"/>
  <c r="F10" i="23"/>
  <c r="D11" i="23"/>
  <c r="H15" i="23"/>
  <c r="F17" i="23"/>
  <c r="B12" i="23"/>
  <c r="I5" i="23"/>
  <c r="G7" i="23"/>
  <c r="E10" i="23"/>
  <c r="C11" i="23"/>
  <c r="D14" i="23"/>
  <c r="J16" i="23"/>
  <c r="L3" i="23"/>
  <c r="K3" i="23"/>
  <c r="B9" i="23"/>
  <c r="D4" i="23"/>
  <c r="J6" i="23"/>
  <c r="M7" i="23"/>
  <c r="E7" i="23"/>
  <c r="H8" i="23"/>
  <c r="K10" i="23"/>
  <c r="C10" i="23"/>
  <c r="F9" i="23"/>
  <c r="I11" i="23"/>
  <c r="L12" i="23"/>
  <c r="D12" i="23"/>
  <c r="G13" i="23"/>
  <c r="J14" i="23"/>
  <c r="M15" i="23"/>
  <c r="E15" i="23"/>
  <c r="H16" i="23"/>
  <c r="K17" i="23"/>
  <c r="C17" i="23"/>
  <c r="B3" i="23"/>
  <c r="B5" i="23"/>
  <c r="E6" i="23"/>
  <c r="C8" i="23"/>
  <c r="L11" i="23"/>
  <c r="J13" i="23"/>
  <c r="M14" i="23"/>
  <c r="E3" i="23"/>
  <c r="F4" i="23"/>
  <c r="D6" i="23"/>
  <c r="M10" i="23"/>
  <c r="K11" i="23"/>
  <c r="I13" i="23"/>
  <c r="L14" i="23"/>
  <c r="D3" i="23"/>
  <c r="C3" i="23"/>
  <c r="L4" i="23"/>
  <c r="G5" i="23"/>
  <c r="J3" i="23"/>
  <c r="B17" i="23"/>
  <c r="B10" i="23"/>
  <c r="K4" i="23"/>
  <c r="C4" i="23"/>
  <c r="F5" i="23"/>
  <c r="I6" i="23"/>
  <c r="L7" i="23"/>
  <c r="D7" i="23"/>
  <c r="G8" i="23"/>
  <c r="J10" i="23"/>
  <c r="M9" i="23"/>
  <c r="E9" i="23"/>
  <c r="H11" i="23"/>
  <c r="K12" i="23"/>
  <c r="C12" i="23"/>
  <c r="F13" i="23"/>
  <c r="I14" i="23"/>
  <c r="L15" i="23"/>
  <c r="D15" i="23"/>
  <c r="J17" i="23"/>
  <c r="I17" i="23"/>
  <c r="I245" i="1"/>
  <c r="J245" i="1"/>
  <c r="B245" i="1"/>
  <c r="C245" i="1"/>
  <c r="D245" i="1"/>
  <c r="H2" i="23" l="1"/>
  <c r="B2" i="23"/>
  <c r="G2" i="23"/>
  <c r="C2" i="23"/>
  <c r="I2" i="23"/>
  <c r="D2" i="23"/>
  <c r="L2" i="23"/>
  <c r="E2" i="23"/>
  <c r="M2" i="23"/>
  <c r="K2" i="23"/>
  <c r="F2" i="23"/>
  <c r="J2" i="23"/>
  <c r="I146" i="1"/>
  <c r="I144" i="1" l="1"/>
  <c r="J101" i="1" l="1"/>
  <c r="J88" i="1" l="1"/>
  <c r="B23" i="1" l="1"/>
  <c r="C23" i="1"/>
  <c r="D23" i="1"/>
  <c r="I23" i="1"/>
  <c r="J23" i="1"/>
  <c r="I81" i="1" l="1"/>
  <c r="J81" i="1"/>
  <c r="I61" i="1" l="1"/>
  <c r="E79" i="6" l="1"/>
  <c r="H79" i="6" s="1"/>
  <c r="E33" i="6"/>
  <c r="H33" i="6" s="1"/>
  <c r="E38" i="6"/>
  <c r="H38" i="6" s="1"/>
  <c r="E39" i="6"/>
  <c r="H39" i="6" s="1"/>
  <c r="E40" i="6"/>
  <c r="H40" i="6" s="1"/>
  <c r="E41" i="6"/>
  <c r="H41" i="6" s="1"/>
  <c r="E42" i="6"/>
  <c r="H42" i="6" s="1"/>
  <c r="E43" i="6"/>
  <c r="H43" i="6" s="1"/>
  <c r="E44" i="6"/>
  <c r="H44" i="6" s="1"/>
  <c r="E45" i="6"/>
  <c r="H45" i="6" s="1"/>
  <c r="E46" i="6"/>
  <c r="H46" i="6" s="1"/>
  <c r="E47" i="6"/>
  <c r="H47" i="6" s="1"/>
  <c r="E48" i="6"/>
  <c r="H48" i="6" s="1"/>
  <c r="E49" i="6"/>
  <c r="H49" i="6" s="1"/>
  <c r="E50" i="6"/>
  <c r="H50" i="6" s="1"/>
  <c r="E51" i="6"/>
  <c r="H51" i="6" s="1"/>
  <c r="E52" i="6"/>
  <c r="H52" i="6" s="1"/>
  <c r="E53" i="6"/>
  <c r="H53" i="6" s="1"/>
  <c r="E54" i="6"/>
  <c r="H54" i="6" s="1"/>
  <c r="E55" i="6"/>
  <c r="H55" i="6" s="1"/>
  <c r="E56" i="6"/>
  <c r="H56" i="6" s="1"/>
  <c r="E57" i="6"/>
  <c r="H57" i="6" s="1"/>
  <c r="E58" i="6"/>
  <c r="H58" i="6" s="1"/>
  <c r="E59" i="6"/>
  <c r="H59" i="6" s="1"/>
  <c r="E60" i="6"/>
  <c r="H60" i="6" s="1"/>
  <c r="E61" i="6"/>
  <c r="H61" i="6" s="1"/>
  <c r="E62" i="6"/>
  <c r="H62" i="6" s="1"/>
  <c r="E63" i="6"/>
  <c r="H63" i="6" s="1"/>
  <c r="E64" i="6"/>
  <c r="H64" i="6" s="1"/>
  <c r="E65" i="6"/>
  <c r="H65" i="6" s="1"/>
  <c r="E66" i="6"/>
  <c r="H66" i="6" s="1"/>
  <c r="E67" i="6"/>
  <c r="H67" i="6" s="1"/>
  <c r="E68" i="6"/>
  <c r="H68" i="6" s="1"/>
  <c r="E69" i="6"/>
  <c r="H69" i="6" s="1"/>
  <c r="E70" i="6"/>
  <c r="H70" i="6" s="1"/>
  <c r="E71" i="6"/>
  <c r="H71" i="6" s="1"/>
  <c r="E72" i="6"/>
  <c r="H72" i="6" s="1"/>
  <c r="E73" i="6"/>
  <c r="H73" i="6" s="1"/>
  <c r="E74" i="6"/>
  <c r="H74" i="6" s="1"/>
  <c r="E75" i="6"/>
  <c r="H75" i="6" s="1"/>
  <c r="E76" i="6"/>
  <c r="H76" i="6" s="1"/>
  <c r="E77" i="6"/>
  <c r="H77" i="6" s="1"/>
  <c r="E78" i="6"/>
  <c r="H78" i="6" s="1"/>
  <c r="E80" i="6"/>
  <c r="H80" i="6" s="1"/>
  <c r="E81" i="6"/>
  <c r="H81" i="6" s="1"/>
  <c r="E82" i="6"/>
  <c r="H82" i="6" s="1"/>
  <c r="E83" i="6"/>
  <c r="H83" i="6" s="1"/>
  <c r="E84" i="6"/>
  <c r="H84" i="6" s="1"/>
  <c r="E85" i="6"/>
  <c r="H85" i="6" s="1"/>
  <c r="E86" i="6"/>
  <c r="H86" i="6" s="1"/>
  <c r="E87" i="6"/>
  <c r="H87" i="6" s="1"/>
  <c r="E88" i="6"/>
  <c r="H88" i="6" s="1"/>
  <c r="E89" i="6"/>
  <c r="H89" i="6" s="1"/>
  <c r="E90" i="6"/>
  <c r="H90" i="6" s="1"/>
  <c r="E91" i="6"/>
  <c r="H91" i="6" s="1"/>
  <c r="E92" i="6"/>
  <c r="H92" i="6" s="1"/>
  <c r="E93" i="6"/>
  <c r="H93" i="6" s="1"/>
  <c r="E94" i="6"/>
  <c r="H94" i="6" s="1"/>
  <c r="E95" i="6"/>
  <c r="H95" i="6" s="1"/>
  <c r="E96" i="6"/>
  <c r="H96" i="6" s="1"/>
  <c r="E97" i="6"/>
  <c r="H97" i="6" s="1"/>
  <c r="E98" i="6"/>
  <c r="H98" i="6" s="1"/>
  <c r="E99" i="6"/>
  <c r="H99" i="6" s="1"/>
  <c r="E100" i="6"/>
  <c r="H100" i="6" s="1"/>
  <c r="E101" i="6"/>
  <c r="H101" i="6" s="1"/>
  <c r="E102" i="6"/>
  <c r="H102" i="6" s="1"/>
  <c r="E103" i="6"/>
  <c r="H103" i="6" s="1"/>
  <c r="E104" i="6"/>
  <c r="H104" i="6" s="1"/>
  <c r="E105" i="6"/>
  <c r="H105" i="6" s="1"/>
  <c r="E106" i="6"/>
  <c r="H106" i="6" s="1"/>
  <c r="E107" i="6"/>
  <c r="H107" i="6" s="1"/>
  <c r="E108" i="6"/>
  <c r="H108" i="6" s="1"/>
  <c r="E109" i="6"/>
  <c r="H109" i="6" s="1"/>
  <c r="E110" i="6"/>
  <c r="H110" i="6" s="1"/>
  <c r="E111" i="6"/>
  <c r="H111" i="6" s="1"/>
  <c r="E112" i="6"/>
  <c r="H112" i="6" s="1"/>
  <c r="E113" i="6"/>
  <c r="H113" i="6" s="1"/>
  <c r="E114" i="6"/>
  <c r="H114" i="6" s="1"/>
  <c r="E115" i="6"/>
  <c r="H115" i="6" s="1"/>
  <c r="E116" i="6"/>
  <c r="H116" i="6" s="1"/>
  <c r="E117" i="6"/>
  <c r="H117" i="6" s="1"/>
  <c r="E118" i="6"/>
  <c r="H118" i="6" s="1"/>
  <c r="E119" i="6"/>
  <c r="H119" i="6" s="1"/>
  <c r="E120" i="6"/>
  <c r="H120" i="6" s="1"/>
  <c r="E121" i="6"/>
  <c r="H121" i="6" s="1"/>
  <c r="E122" i="6"/>
  <c r="H122" i="6" s="1"/>
  <c r="E123" i="6"/>
  <c r="H123" i="6" s="1"/>
  <c r="E124" i="6"/>
  <c r="H124" i="6" s="1"/>
  <c r="E125" i="6"/>
  <c r="H125" i="6" s="1"/>
  <c r="E126" i="6"/>
  <c r="H126" i="6" s="1"/>
  <c r="E127" i="6"/>
  <c r="H127" i="6" s="1"/>
  <c r="E128" i="6"/>
  <c r="H128" i="6" s="1"/>
  <c r="E129" i="6"/>
  <c r="H129" i="6" s="1"/>
  <c r="E130" i="6"/>
  <c r="H130" i="6" s="1"/>
  <c r="E131" i="6"/>
  <c r="H131" i="6" s="1"/>
  <c r="E132" i="6"/>
  <c r="H132" i="6" s="1"/>
  <c r="E133" i="6"/>
  <c r="H133" i="6" s="1"/>
  <c r="E134" i="6"/>
  <c r="H134" i="6" s="1"/>
  <c r="E135" i="6"/>
  <c r="H135" i="6" s="1"/>
  <c r="E136" i="6"/>
  <c r="H136" i="6" s="1"/>
  <c r="E137" i="6"/>
  <c r="H137" i="6" s="1"/>
  <c r="E138" i="6"/>
  <c r="H138" i="6" s="1"/>
  <c r="E139" i="6"/>
  <c r="H139" i="6" s="1"/>
  <c r="E140" i="6"/>
  <c r="H140" i="6" s="1"/>
  <c r="E141" i="6"/>
  <c r="H141" i="6" s="1"/>
  <c r="E142" i="6"/>
  <c r="H142" i="6" s="1"/>
  <c r="E143" i="6"/>
  <c r="H143" i="6" s="1"/>
  <c r="E144" i="6"/>
  <c r="H144" i="6" s="1"/>
  <c r="E145" i="6"/>
  <c r="H145" i="6" s="1"/>
  <c r="E146" i="6"/>
  <c r="H146" i="6" s="1"/>
  <c r="E147" i="6"/>
  <c r="H147" i="6" s="1"/>
  <c r="E148" i="6"/>
  <c r="H148" i="6" s="1"/>
  <c r="E149" i="6"/>
  <c r="H149" i="6" s="1"/>
  <c r="E150" i="6"/>
  <c r="H150" i="6" s="1"/>
  <c r="E151" i="6"/>
  <c r="H151" i="6" s="1"/>
  <c r="E152" i="6"/>
  <c r="H152" i="6" s="1"/>
  <c r="E153" i="6"/>
  <c r="H153" i="6" s="1"/>
  <c r="E154" i="6"/>
  <c r="H154" i="6" s="1"/>
  <c r="E155" i="6"/>
  <c r="H155" i="6" s="1"/>
  <c r="E156" i="6"/>
  <c r="H156" i="6" s="1"/>
  <c r="E157" i="6"/>
  <c r="H157" i="6" s="1"/>
  <c r="E158" i="6"/>
  <c r="H158" i="6" s="1"/>
  <c r="E159" i="6"/>
  <c r="H159" i="6" s="1"/>
  <c r="E160" i="6"/>
  <c r="H160" i="6" s="1"/>
  <c r="E161" i="6"/>
  <c r="H161" i="6" s="1"/>
  <c r="E162" i="6"/>
  <c r="H162" i="6" s="1"/>
  <c r="E163" i="6"/>
  <c r="H163" i="6" s="1"/>
  <c r="E164" i="6"/>
  <c r="H164" i="6" s="1"/>
  <c r="E165" i="6"/>
  <c r="H165" i="6" s="1"/>
  <c r="E166" i="6"/>
  <c r="H166" i="6" s="1"/>
  <c r="E167" i="6"/>
  <c r="H167" i="6" s="1"/>
  <c r="E168" i="6"/>
  <c r="H168" i="6" s="1"/>
  <c r="E169" i="6"/>
  <c r="H169" i="6" s="1"/>
  <c r="E170" i="6"/>
  <c r="H170" i="6" s="1"/>
  <c r="E171" i="6"/>
  <c r="H171" i="6" s="1"/>
  <c r="E172" i="6"/>
  <c r="H172" i="6" s="1"/>
  <c r="E173" i="6"/>
  <c r="H173" i="6" s="1"/>
  <c r="E174" i="6"/>
  <c r="H174" i="6" s="1"/>
  <c r="E175" i="6"/>
  <c r="H175" i="6" s="1"/>
  <c r="E176" i="6"/>
  <c r="H176" i="6" s="1"/>
  <c r="E177" i="6"/>
  <c r="H177" i="6" s="1"/>
  <c r="E178" i="6"/>
  <c r="H178" i="6" s="1"/>
  <c r="E179" i="6"/>
  <c r="H179" i="6" s="1"/>
  <c r="E180" i="6"/>
  <c r="H180" i="6" s="1"/>
  <c r="E181" i="6"/>
  <c r="H181" i="6" s="1"/>
  <c r="E182" i="6"/>
  <c r="H182" i="6" s="1"/>
  <c r="E183" i="6"/>
  <c r="H183" i="6" s="1"/>
  <c r="E184" i="6"/>
  <c r="H184" i="6" s="1"/>
  <c r="E185" i="6"/>
  <c r="H185" i="6" s="1"/>
  <c r="E186" i="6"/>
  <c r="H186" i="6" s="1"/>
  <c r="E187" i="6"/>
  <c r="H187" i="6" s="1"/>
  <c r="E188" i="6"/>
  <c r="H188" i="6" s="1"/>
  <c r="E189" i="6"/>
  <c r="H189" i="6" s="1"/>
  <c r="E190" i="6"/>
  <c r="H190" i="6" s="1"/>
  <c r="E191" i="6"/>
  <c r="H191" i="6" s="1"/>
  <c r="E192" i="6"/>
  <c r="H192" i="6" s="1"/>
  <c r="E193" i="6"/>
  <c r="H193" i="6" s="1"/>
  <c r="E194" i="6"/>
  <c r="H194" i="6" s="1"/>
  <c r="E195" i="6"/>
  <c r="H195" i="6" s="1"/>
  <c r="E196" i="6"/>
  <c r="H196" i="6" s="1"/>
  <c r="E197" i="6"/>
  <c r="H197" i="6" s="1"/>
  <c r="E198" i="6"/>
  <c r="H198" i="6" s="1"/>
  <c r="E199" i="6"/>
  <c r="H199" i="6" s="1"/>
  <c r="E200" i="6"/>
  <c r="H200" i="6" s="1"/>
  <c r="E201" i="6"/>
  <c r="H201" i="6" s="1"/>
  <c r="E202" i="6"/>
  <c r="H202" i="6" s="1"/>
  <c r="E203" i="6"/>
  <c r="H203" i="6" s="1"/>
  <c r="E204" i="6"/>
  <c r="H204" i="6" s="1"/>
  <c r="E205" i="6"/>
  <c r="H205" i="6" s="1"/>
  <c r="E206" i="6"/>
  <c r="H206" i="6" s="1"/>
  <c r="E207" i="6"/>
  <c r="H207" i="6" s="1"/>
  <c r="E208" i="6"/>
  <c r="H208" i="6" s="1"/>
  <c r="E209" i="6"/>
  <c r="H209" i="6" s="1"/>
  <c r="E210" i="6"/>
  <c r="H210" i="6" s="1"/>
  <c r="E211" i="6"/>
  <c r="H211" i="6" s="1"/>
  <c r="E212" i="6"/>
  <c r="H212" i="6" s="1"/>
  <c r="E213" i="6"/>
  <c r="H213" i="6" s="1"/>
  <c r="E214" i="6"/>
  <c r="H214" i="6" s="1"/>
  <c r="E215" i="6"/>
  <c r="H215" i="6" s="1"/>
  <c r="E216" i="6"/>
  <c r="H216" i="6" s="1"/>
  <c r="E217" i="6"/>
  <c r="H217" i="6" s="1"/>
  <c r="E218" i="6"/>
  <c r="H218" i="6" s="1"/>
  <c r="E219" i="6"/>
  <c r="H219" i="6" s="1"/>
  <c r="E220" i="6"/>
  <c r="H220" i="6" s="1"/>
  <c r="E221" i="6"/>
  <c r="H221" i="6" s="1"/>
  <c r="E222" i="6"/>
  <c r="H222" i="6" s="1"/>
  <c r="E223" i="6"/>
  <c r="H223" i="6" s="1"/>
  <c r="E224" i="6"/>
  <c r="H224" i="6" s="1"/>
  <c r="E225" i="6"/>
  <c r="H225" i="6" s="1"/>
  <c r="E226" i="6"/>
  <c r="H226" i="6" s="1"/>
  <c r="E227" i="6"/>
  <c r="H227" i="6" s="1"/>
  <c r="E228" i="6"/>
  <c r="H228" i="6" s="1"/>
  <c r="E229" i="6"/>
  <c r="H229" i="6" s="1"/>
  <c r="E230" i="6"/>
  <c r="H230" i="6" s="1"/>
  <c r="E231" i="6"/>
  <c r="H231" i="6" s="1"/>
  <c r="E232" i="6"/>
  <c r="H232" i="6" s="1"/>
  <c r="E233" i="6"/>
  <c r="H233" i="6" s="1"/>
  <c r="E234" i="6"/>
  <c r="H234" i="6" s="1"/>
  <c r="E235" i="6"/>
  <c r="H235" i="6" s="1"/>
  <c r="E236" i="6"/>
  <c r="H236" i="6" s="1"/>
  <c r="E237" i="6"/>
  <c r="H237" i="6" s="1"/>
  <c r="E238" i="6"/>
  <c r="H238" i="6" s="1"/>
  <c r="E239" i="6"/>
  <c r="H239" i="6" s="1"/>
  <c r="E240" i="6"/>
  <c r="H240" i="6" s="1"/>
  <c r="E241" i="6"/>
  <c r="H241" i="6" s="1"/>
  <c r="E242" i="6"/>
  <c r="H242" i="6" s="1"/>
  <c r="E243" i="6"/>
  <c r="H243" i="6" s="1"/>
  <c r="E244" i="6"/>
  <c r="H244" i="6" s="1"/>
  <c r="E245" i="6"/>
  <c r="H245" i="6" s="1"/>
  <c r="E246" i="6"/>
  <c r="H246" i="6" s="1"/>
  <c r="E247" i="6"/>
  <c r="H247" i="6" s="1"/>
  <c r="E248" i="6"/>
  <c r="H248" i="6" s="1"/>
  <c r="E249" i="6"/>
  <c r="H249" i="6" s="1"/>
  <c r="E250" i="6"/>
  <c r="H250" i="6" s="1"/>
  <c r="E251" i="6"/>
  <c r="H251" i="6" s="1"/>
  <c r="E252" i="6"/>
  <c r="H252" i="6" s="1"/>
  <c r="E253" i="6"/>
  <c r="H253" i="6" s="1"/>
  <c r="E254" i="6"/>
  <c r="H254" i="6" s="1"/>
  <c r="E255" i="6"/>
  <c r="H255" i="6" s="1"/>
  <c r="E256" i="6"/>
  <c r="H256" i="6" s="1"/>
  <c r="E257" i="6"/>
  <c r="H257" i="6" s="1"/>
  <c r="E258" i="6"/>
  <c r="H258" i="6" s="1"/>
  <c r="E259" i="6"/>
  <c r="H259" i="6" s="1"/>
  <c r="E260" i="6"/>
  <c r="H260" i="6" s="1"/>
  <c r="E261" i="6"/>
  <c r="H261" i="6" s="1"/>
  <c r="E262" i="6"/>
  <c r="H262" i="6" s="1"/>
  <c r="E263" i="6"/>
  <c r="H263" i="6" s="1"/>
  <c r="E264" i="6"/>
  <c r="H264" i="6" s="1"/>
  <c r="E265" i="6"/>
  <c r="H265" i="6" s="1"/>
  <c r="E266" i="6"/>
  <c r="H266" i="6" s="1"/>
  <c r="E267" i="6"/>
  <c r="H267" i="6" s="1"/>
  <c r="E268" i="6"/>
  <c r="H268" i="6" s="1"/>
  <c r="E269" i="6"/>
  <c r="H269" i="6" s="1"/>
  <c r="E270" i="6"/>
  <c r="H270" i="6" s="1"/>
  <c r="E271" i="6"/>
  <c r="H271" i="6" s="1"/>
  <c r="E272" i="6"/>
  <c r="H272" i="6" s="1"/>
  <c r="E273" i="6"/>
  <c r="H273" i="6" s="1"/>
  <c r="E274" i="6"/>
  <c r="H274" i="6" s="1"/>
  <c r="E275" i="6"/>
  <c r="H275" i="6" s="1"/>
  <c r="E276" i="6"/>
  <c r="H276" i="6" s="1"/>
  <c r="E277" i="6"/>
  <c r="H277" i="6" s="1"/>
  <c r="E278" i="6"/>
  <c r="H278" i="6" s="1"/>
  <c r="E279" i="6"/>
  <c r="H279" i="6" s="1"/>
  <c r="E280" i="6"/>
  <c r="H280" i="6" s="1"/>
  <c r="E281" i="6"/>
  <c r="H281" i="6" s="1"/>
  <c r="E282" i="6"/>
  <c r="H282" i="6" s="1"/>
  <c r="E283" i="6"/>
  <c r="H283" i="6" s="1"/>
  <c r="E284" i="6"/>
  <c r="H284" i="6" s="1"/>
  <c r="E285" i="6"/>
  <c r="H285" i="6" s="1"/>
  <c r="E286" i="6"/>
  <c r="H286" i="6" s="1"/>
  <c r="E287" i="6"/>
  <c r="H287" i="6" s="1"/>
  <c r="E288" i="6"/>
  <c r="H288" i="6" s="1"/>
  <c r="E289" i="6"/>
  <c r="H289" i="6" s="1"/>
  <c r="E290" i="6"/>
  <c r="H290" i="6" s="1"/>
  <c r="E291" i="6"/>
  <c r="H291" i="6" s="1"/>
  <c r="E292" i="6"/>
  <c r="H292" i="6" s="1"/>
  <c r="E293" i="6"/>
  <c r="H293" i="6" s="1"/>
  <c r="E294" i="6"/>
  <c r="H294" i="6" s="1"/>
  <c r="E295" i="6"/>
  <c r="H295" i="6" s="1"/>
  <c r="E296" i="6"/>
  <c r="H296" i="6" s="1"/>
  <c r="E297" i="6"/>
  <c r="H297" i="6" s="1"/>
  <c r="E298" i="6"/>
  <c r="H298" i="6" s="1"/>
  <c r="E299" i="6"/>
  <c r="H299" i="6" s="1"/>
  <c r="E300" i="6"/>
  <c r="H300" i="6" s="1"/>
  <c r="E301" i="6"/>
  <c r="H301" i="6" s="1"/>
  <c r="E302" i="6"/>
  <c r="H302" i="6" s="1"/>
  <c r="E303" i="6"/>
  <c r="H303" i="6" s="1"/>
  <c r="E11" i="6" l="1"/>
  <c r="H11" i="6" s="1"/>
  <c r="E12" i="6"/>
  <c r="H12" i="6" s="1"/>
  <c r="E13" i="6"/>
  <c r="H13" i="6" s="1"/>
  <c r="E14" i="6"/>
  <c r="H14" i="6" s="1"/>
  <c r="E15" i="6"/>
  <c r="H15" i="6" s="1"/>
  <c r="E16" i="6"/>
  <c r="H16" i="6" s="1"/>
  <c r="E17" i="6"/>
  <c r="H17" i="6" s="1"/>
  <c r="E18" i="6"/>
  <c r="H18" i="6" s="1"/>
  <c r="E19" i="6"/>
  <c r="H19" i="6" s="1"/>
  <c r="E20" i="6"/>
  <c r="H20" i="6" s="1"/>
  <c r="E21" i="6"/>
  <c r="H21" i="6" s="1"/>
  <c r="E22" i="6"/>
  <c r="H22" i="6" s="1"/>
  <c r="E23" i="6"/>
  <c r="H23" i="6" s="1"/>
  <c r="E24" i="6"/>
  <c r="H24" i="6" s="1"/>
  <c r="E25" i="6"/>
  <c r="H25" i="6" s="1"/>
  <c r="E26" i="6"/>
  <c r="H26" i="6" s="1"/>
  <c r="E27" i="6"/>
  <c r="H27" i="6" s="1"/>
  <c r="E28" i="6"/>
  <c r="H28" i="6" s="1"/>
  <c r="E29" i="6"/>
  <c r="H29" i="6" s="1"/>
  <c r="E30" i="6"/>
  <c r="H30" i="6" s="1"/>
  <c r="E31" i="6"/>
  <c r="H31" i="6" s="1"/>
  <c r="E32" i="6"/>
  <c r="H32" i="6" s="1"/>
  <c r="E34" i="6"/>
  <c r="H34" i="6" s="1"/>
  <c r="E35" i="6"/>
  <c r="H35" i="6" s="1"/>
  <c r="E36" i="6"/>
  <c r="H36" i="6" s="1"/>
  <c r="E37" i="6"/>
  <c r="H37" i="6" s="1"/>
  <c r="E3" i="6"/>
  <c r="H3" i="6" s="1"/>
  <c r="E4" i="6"/>
  <c r="H4" i="6" s="1"/>
  <c r="E5" i="6"/>
  <c r="H5" i="6" s="1"/>
  <c r="E6" i="6"/>
  <c r="H6" i="6" s="1"/>
  <c r="E7" i="6"/>
  <c r="H7" i="6" s="1"/>
  <c r="E8" i="6"/>
  <c r="H8" i="6" s="1"/>
  <c r="E9" i="6"/>
  <c r="H9" i="6" s="1"/>
  <c r="E10" i="6"/>
  <c r="H10" i="6" s="1"/>
  <c r="E2" i="6"/>
  <c r="H2" i="6" s="1"/>
  <c r="I38" i="1" l="1"/>
  <c r="J38" i="1"/>
  <c r="J36" i="1"/>
  <c r="I36" i="1"/>
  <c r="I34" i="1"/>
  <c r="J34" i="1"/>
  <c r="B38" i="1"/>
  <c r="C38" i="1"/>
  <c r="D38" i="1"/>
  <c r="B36" i="1"/>
  <c r="C36" i="1"/>
  <c r="D36" i="1"/>
  <c r="B34" i="1"/>
  <c r="C34" i="1"/>
  <c r="D34" i="1"/>
  <c r="B67" i="1"/>
  <c r="C67" i="1"/>
  <c r="D67" i="1"/>
  <c r="I67" i="1"/>
  <c r="J67" i="1"/>
  <c r="I52" i="1"/>
  <c r="J52" i="1"/>
  <c r="B52" i="1"/>
  <c r="C52" i="1"/>
  <c r="D52" i="1"/>
  <c r="I29" i="1"/>
  <c r="J29" i="1"/>
  <c r="B29" i="1"/>
  <c r="C29" i="1"/>
  <c r="D29" i="1"/>
  <c r="B32" i="1"/>
  <c r="C32" i="1"/>
  <c r="D32" i="1"/>
  <c r="B31" i="1"/>
  <c r="C31" i="1"/>
  <c r="D31" i="1"/>
  <c r="I32" i="1"/>
  <c r="J32" i="1"/>
  <c r="I31" i="1"/>
  <c r="J31" i="1"/>
  <c r="I41" i="1"/>
  <c r="J41" i="1"/>
  <c r="B41" i="1"/>
  <c r="C41" i="1"/>
  <c r="D41" i="1"/>
  <c r="I26" i="1"/>
  <c r="J26" i="1"/>
  <c r="B26" i="1"/>
  <c r="C26" i="1"/>
  <c r="D26" i="1"/>
  <c r="I27" i="1"/>
  <c r="J27" i="1"/>
  <c r="J25" i="1"/>
  <c r="I25" i="1"/>
  <c r="B27" i="1"/>
  <c r="C27" i="1"/>
  <c r="D27" i="1"/>
  <c r="B25" i="1"/>
  <c r="C25" i="1"/>
  <c r="D25" i="1"/>
  <c r="I15" i="1"/>
  <c r="J15" i="1"/>
  <c r="B15" i="1"/>
  <c r="C15" i="1"/>
  <c r="D15" i="1"/>
  <c r="J4" i="1"/>
  <c r="J5" i="1"/>
  <c r="J6" i="1"/>
  <c r="J7" i="1"/>
  <c r="J8" i="1"/>
  <c r="J9" i="1"/>
  <c r="J10" i="1"/>
  <c r="J11" i="1"/>
  <c r="J12" i="1"/>
  <c r="J13" i="1"/>
  <c r="J14" i="1"/>
  <c r="J16" i="1"/>
  <c r="J17" i="1"/>
  <c r="J18" i="1"/>
  <c r="J19" i="1"/>
  <c r="J20" i="1"/>
  <c r="J21" i="1"/>
  <c r="J22" i="1"/>
  <c r="J24" i="1"/>
  <c r="J28" i="1"/>
  <c r="J30" i="1"/>
  <c r="J33" i="1"/>
  <c r="J35" i="1"/>
  <c r="J37" i="1"/>
  <c r="J39" i="1"/>
  <c r="J40" i="1"/>
  <c r="J42" i="1"/>
  <c r="J43" i="1"/>
  <c r="J44" i="1"/>
  <c r="J45" i="1"/>
  <c r="J46" i="1"/>
  <c r="J47" i="1"/>
  <c r="J48" i="1"/>
  <c r="J49" i="1"/>
  <c r="J50" i="1"/>
  <c r="J51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2" i="1"/>
  <c r="J83" i="1"/>
  <c r="J84" i="1"/>
  <c r="J85" i="1"/>
  <c r="J86" i="1"/>
  <c r="J87" i="1"/>
  <c r="J89" i="1"/>
  <c r="J90" i="1"/>
  <c r="J91" i="1"/>
  <c r="J92" i="1"/>
  <c r="J93" i="1"/>
  <c r="J94" i="1"/>
  <c r="J95" i="1"/>
  <c r="J96" i="1"/>
  <c r="J97" i="1"/>
  <c r="J98" i="1"/>
  <c r="J99" i="1"/>
  <c r="J100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" i="1"/>
  <c r="I4" i="1"/>
  <c r="I5" i="1"/>
  <c r="I6" i="1"/>
  <c r="I7" i="1"/>
  <c r="I8" i="1"/>
  <c r="I9" i="1"/>
  <c r="I10" i="1"/>
  <c r="I11" i="1"/>
  <c r="I12" i="1"/>
  <c r="I13" i="1"/>
  <c r="I14" i="1"/>
  <c r="I16" i="1"/>
  <c r="I17" i="1"/>
  <c r="I18" i="1"/>
  <c r="I19" i="1"/>
  <c r="I20" i="1"/>
  <c r="I21" i="1"/>
  <c r="I22" i="1"/>
  <c r="I24" i="1"/>
  <c r="I28" i="1"/>
  <c r="I30" i="1"/>
  <c r="I33" i="1"/>
  <c r="I35" i="1"/>
  <c r="I37" i="1"/>
  <c r="I39" i="1"/>
  <c r="I40" i="1"/>
  <c r="I42" i="1"/>
  <c r="I43" i="1"/>
  <c r="I44" i="1"/>
  <c r="I45" i="1"/>
  <c r="I46" i="1"/>
  <c r="I47" i="1"/>
  <c r="I48" i="1"/>
  <c r="I49" i="1"/>
  <c r="I50" i="1"/>
  <c r="I51" i="1"/>
  <c r="I53" i="1"/>
  <c r="I54" i="1"/>
  <c r="I55" i="1"/>
  <c r="I56" i="1"/>
  <c r="I57" i="1"/>
  <c r="I58" i="1"/>
  <c r="I59" i="1"/>
  <c r="I60" i="1"/>
  <c r="I62" i="1"/>
  <c r="I63" i="1"/>
  <c r="I64" i="1"/>
  <c r="I65" i="1"/>
  <c r="I66" i="1"/>
  <c r="I68" i="1"/>
  <c r="I69" i="1"/>
  <c r="I70" i="1"/>
  <c r="I71" i="1"/>
  <c r="I72" i="1"/>
  <c r="I73" i="1"/>
  <c r="I74" i="1"/>
  <c r="I75" i="1"/>
  <c r="I76" i="1"/>
  <c r="I78" i="1"/>
  <c r="I79" i="1"/>
  <c r="I80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5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" i="1"/>
  <c r="B21" i="1"/>
  <c r="C21" i="1"/>
  <c r="D21" i="1"/>
  <c r="B19" i="1"/>
  <c r="C19" i="1"/>
  <c r="D19" i="1"/>
  <c r="B17" i="1"/>
  <c r="C17" i="1"/>
  <c r="D17" i="1"/>
  <c r="B14" i="1"/>
  <c r="C14" i="1"/>
  <c r="D14" i="1"/>
  <c r="B12" i="1"/>
  <c r="C12" i="1"/>
  <c r="D12" i="1"/>
  <c r="B10" i="1"/>
  <c r="C10" i="1"/>
  <c r="D10" i="1"/>
  <c r="B64" i="1"/>
  <c r="C64" i="1"/>
  <c r="D64" i="1"/>
  <c r="B69" i="1"/>
  <c r="C69" i="1"/>
  <c r="D69" i="1"/>
  <c r="B66" i="1"/>
  <c r="C66" i="1"/>
  <c r="D66" i="1"/>
  <c r="B63" i="1"/>
  <c r="C63" i="1"/>
  <c r="D63" i="1"/>
  <c r="B61" i="1"/>
  <c r="C61" i="1"/>
  <c r="D61" i="1"/>
  <c r="D60" i="1"/>
  <c r="C60" i="1"/>
  <c r="B60" i="1"/>
  <c r="B58" i="1"/>
  <c r="C58" i="1"/>
  <c r="D58" i="1"/>
  <c r="D56" i="1"/>
  <c r="C56" i="1"/>
  <c r="B56" i="1"/>
  <c r="D54" i="1"/>
  <c r="C54" i="1"/>
  <c r="B54" i="1"/>
  <c r="D49" i="1"/>
  <c r="D50" i="1"/>
  <c r="C49" i="1"/>
  <c r="C50" i="1"/>
  <c r="B49" i="1"/>
  <c r="B50" i="1"/>
  <c r="D48" i="1"/>
  <c r="D47" i="1"/>
  <c r="C47" i="1"/>
  <c r="C48" i="1"/>
  <c r="B47" i="1"/>
  <c r="B48" i="1"/>
  <c r="D40" i="1"/>
  <c r="D42" i="1"/>
  <c r="C40" i="1"/>
  <c r="C42" i="1"/>
  <c r="B40" i="1"/>
  <c r="B42" i="1"/>
  <c r="D44" i="1"/>
  <c r="D45" i="1"/>
  <c r="D46" i="1"/>
  <c r="D51" i="1"/>
  <c r="D53" i="1"/>
  <c r="D55" i="1"/>
  <c r="D57" i="1"/>
  <c r="D59" i="1"/>
  <c r="D62" i="1"/>
  <c r="D65" i="1"/>
  <c r="D68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C44" i="1"/>
  <c r="C45" i="1"/>
  <c r="C46" i="1"/>
  <c r="C51" i="1"/>
  <c r="C53" i="1"/>
  <c r="C55" i="1"/>
  <c r="C57" i="1"/>
  <c r="C59" i="1"/>
  <c r="C62" i="1"/>
  <c r="C65" i="1"/>
  <c r="C68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B45" i="1"/>
  <c r="B46" i="1"/>
  <c r="B51" i="1"/>
  <c r="B53" i="1"/>
  <c r="B55" i="1"/>
  <c r="B57" i="1"/>
  <c r="B59" i="1"/>
  <c r="B62" i="1"/>
  <c r="B65" i="1"/>
  <c r="B68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44" i="1"/>
  <c r="D30" i="1"/>
  <c r="C30" i="1"/>
  <c r="B30" i="1"/>
  <c r="D28" i="1"/>
  <c r="C28" i="1"/>
  <c r="B28" i="1"/>
  <c r="B16" i="1"/>
  <c r="C16" i="1"/>
  <c r="D16" i="1"/>
  <c r="B13" i="1"/>
  <c r="C13" i="1"/>
  <c r="D13" i="1"/>
  <c r="D22" i="1"/>
  <c r="C22" i="1"/>
  <c r="B22" i="1"/>
  <c r="B8" i="1"/>
  <c r="C8" i="1"/>
  <c r="D8" i="1"/>
  <c r="L20" i="3" l="1"/>
  <c r="R20" i="3"/>
  <c r="S20" i="3"/>
  <c r="Q20" i="3"/>
  <c r="M20" i="3"/>
  <c r="O20" i="3"/>
  <c r="T20" i="3"/>
  <c r="U20" i="3"/>
  <c r="K20" i="3"/>
  <c r="N20" i="3"/>
  <c r="P20" i="3"/>
  <c r="C25" i="13" s="1"/>
  <c r="J20" i="3"/>
  <c r="D37" i="1"/>
  <c r="C37" i="1"/>
  <c r="B37" i="1"/>
  <c r="B24" i="1"/>
  <c r="C24" i="1"/>
  <c r="D24" i="1"/>
  <c r="D11" i="1"/>
  <c r="C11" i="1"/>
  <c r="B11" i="1"/>
  <c r="B43" i="1"/>
  <c r="C43" i="1"/>
  <c r="D43" i="1"/>
  <c r="D4" i="1"/>
  <c r="D5" i="1"/>
  <c r="D6" i="1"/>
  <c r="D7" i="1"/>
  <c r="D9" i="1"/>
  <c r="D18" i="1"/>
  <c r="D20" i="1"/>
  <c r="D33" i="1"/>
  <c r="D35" i="1"/>
  <c r="D39" i="1"/>
  <c r="D3" i="1"/>
  <c r="C8" i="8" l="1"/>
  <c r="D8" i="8"/>
  <c r="E8" i="8"/>
  <c r="F8" i="8"/>
  <c r="V8" i="8"/>
  <c r="AD8" i="8"/>
  <c r="AL8" i="8"/>
  <c r="AT8" i="8"/>
  <c r="B8" i="8"/>
  <c r="G8" i="8"/>
  <c r="O8" i="8"/>
  <c r="W8" i="8"/>
  <c r="AE8" i="8"/>
  <c r="AM8" i="8"/>
  <c r="AU8" i="8"/>
  <c r="B7" i="8"/>
  <c r="X8" i="8"/>
  <c r="AV8" i="8"/>
  <c r="H8" i="8"/>
  <c r="I8" i="8"/>
  <c r="Q8" i="8"/>
  <c r="Y8" i="8"/>
  <c r="AG8" i="8"/>
  <c r="AO8" i="8"/>
  <c r="AW8" i="8"/>
  <c r="Z8" i="8"/>
  <c r="AP8" i="8"/>
  <c r="AA8" i="8"/>
  <c r="AQ8" i="8"/>
  <c r="AB8" i="8"/>
  <c r="AR8" i="8"/>
  <c r="AC8" i="8"/>
  <c r="AS8" i="8"/>
  <c r="P8" i="8"/>
  <c r="AN8" i="8"/>
  <c r="J8" i="8"/>
  <c r="R8" i="8"/>
  <c r="AH8" i="8"/>
  <c r="AX8" i="8"/>
  <c r="S8" i="8"/>
  <c r="AI8" i="8"/>
  <c r="AY8" i="8"/>
  <c r="T8" i="8"/>
  <c r="AJ8" i="8"/>
  <c r="AZ8" i="8"/>
  <c r="U8" i="8"/>
  <c r="AK8" i="8"/>
  <c r="BA8" i="8"/>
  <c r="AF8" i="8"/>
  <c r="BA10" i="8"/>
  <c r="B21" i="8"/>
  <c r="B14" i="8"/>
  <c r="B13" i="8"/>
  <c r="O2" i="8"/>
  <c r="I2" i="8"/>
  <c r="H2" i="8"/>
  <c r="T2" i="8"/>
  <c r="G2" i="8"/>
  <c r="Z2" i="8"/>
  <c r="F2" i="8"/>
  <c r="E2" i="8"/>
  <c r="J2" i="8"/>
  <c r="D2" i="8"/>
  <c r="S2" i="8"/>
  <c r="Q2" i="8"/>
  <c r="P2" i="8"/>
  <c r="V2" i="8"/>
  <c r="R2" i="8"/>
  <c r="U2" i="8"/>
  <c r="C2" i="8"/>
  <c r="X2" i="8"/>
  <c r="Y2" i="8"/>
  <c r="W2" i="8"/>
  <c r="AD2" i="8"/>
  <c r="AC2" i="8"/>
  <c r="AE2" i="8"/>
  <c r="AA2" i="8"/>
  <c r="AB2" i="8"/>
  <c r="C11" i="8"/>
  <c r="S11" i="8"/>
  <c r="AZ24" i="8"/>
  <c r="AR24" i="8"/>
  <c r="AJ24" i="8"/>
  <c r="AB24" i="8"/>
  <c r="T24" i="8"/>
  <c r="D24" i="8"/>
  <c r="U11" i="8"/>
  <c r="AX24" i="8"/>
  <c r="Z24" i="8"/>
  <c r="J24" i="8"/>
  <c r="F11" i="8"/>
  <c r="V11" i="8"/>
  <c r="AO24" i="8"/>
  <c r="Y24" i="8"/>
  <c r="I24" i="8"/>
  <c r="G11" i="8"/>
  <c r="W11" i="8"/>
  <c r="AN24" i="8"/>
  <c r="X24" i="8"/>
  <c r="H24" i="8"/>
  <c r="AS24" i="8"/>
  <c r="D11" i="8"/>
  <c r="T11" i="8"/>
  <c r="AY24" i="8"/>
  <c r="AQ24" i="8"/>
  <c r="AI24" i="8"/>
  <c r="AA24" i="8"/>
  <c r="S24" i="8"/>
  <c r="C24" i="8"/>
  <c r="E11" i="8"/>
  <c r="AP24" i="8"/>
  <c r="AH24" i="8"/>
  <c r="R24" i="8"/>
  <c r="B24" i="8"/>
  <c r="AW24" i="8"/>
  <c r="AG24" i="8"/>
  <c r="Q24" i="8"/>
  <c r="O11" i="8"/>
  <c r="AV24" i="8"/>
  <c r="AF24" i="8"/>
  <c r="P24" i="8"/>
  <c r="BA24" i="8"/>
  <c r="U24" i="8"/>
  <c r="H11" i="8"/>
  <c r="P11" i="8"/>
  <c r="X11" i="8"/>
  <c r="AU24" i="8"/>
  <c r="AM24" i="8"/>
  <c r="AE24" i="8"/>
  <c r="W24" i="8"/>
  <c r="O24" i="8"/>
  <c r="G24" i="8"/>
  <c r="I11" i="8"/>
  <c r="Q11" i="8"/>
  <c r="Y11" i="8"/>
  <c r="AT24" i="8"/>
  <c r="AD24" i="8"/>
  <c r="V24" i="8"/>
  <c r="F24" i="8"/>
  <c r="AC24" i="8"/>
  <c r="AL24" i="8"/>
  <c r="J11" i="8"/>
  <c r="R11" i="8"/>
  <c r="AK24" i="8"/>
  <c r="E24" i="8"/>
  <c r="C23" i="8"/>
  <c r="S23" i="8"/>
  <c r="AA23" i="8"/>
  <c r="AI23" i="8"/>
  <c r="AQ23" i="8"/>
  <c r="AY23" i="8"/>
  <c r="G22" i="8"/>
  <c r="O22" i="8"/>
  <c r="W22" i="8"/>
  <c r="AE22" i="8"/>
  <c r="AM22" i="8"/>
  <c r="AU22" i="8"/>
  <c r="C21" i="8"/>
  <c r="S21" i="8"/>
  <c r="AA21" i="8"/>
  <c r="AI21" i="8"/>
  <c r="AQ21" i="8"/>
  <c r="AY21" i="8"/>
  <c r="G20" i="8"/>
  <c r="O20" i="8"/>
  <c r="W20" i="8"/>
  <c r="AE20" i="8"/>
  <c r="AM20" i="8"/>
  <c r="AU20" i="8"/>
  <c r="C18" i="8"/>
  <c r="S18" i="8"/>
  <c r="AA18" i="8"/>
  <c r="AI18" i="8"/>
  <c r="AQ18" i="8"/>
  <c r="AY18" i="8"/>
  <c r="G17" i="8"/>
  <c r="O17" i="8"/>
  <c r="W17" i="8"/>
  <c r="AE17" i="8"/>
  <c r="AM17" i="8"/>
  <c r="AU17" i="8"/>
  <c r="C16" i="8"/>
  <c r="S16" i="8"/>
  <c r="AA16" i="8"/>
  <c r="AI16" i="8"/>
  <c r="AQ16" i="8"/>
  <c r="AY16" i="8"/>
  <c r="G15" i="8"/>
  <c r="O15" i="8"/>
  <c r="W15" i="8"/>
  <c r="AE15" i="8"/>
  <c r="AM15" i="8"/>
  <c r="AU15" i="8"/>
  <c r="C14" i="8"/>
  <c r="S14" i="8"/>
  <c r="AA14" i="8"/>
  <c r="AI14" i="8"/>
  <c r="AQ14" i="8"/>
  <c r="AY14" i="8"/>
  <c r="G13" i="8"/>
  <c r="O13" i="8"/>
  <c r="W13" i="8"/>
  <c r="AE13" i="8"/>
  <c r="AM13" i="8"/>
  <c r="AU13" i="8"/>
  <c r="AA11" i="8"/>
  <c r="AI11" i="8"/>
  <c r="AQ11" i="8"/>
  <c r="AY11" i="8"/>
  <c r="AM2" i="8"/>
  <c r="AU2" i="8"/>
  <c r="B23" i="8"/>
  <c r="Z22" i="8"/>
  <c r="D23" i="8"/>
  <c r="T23" i="8"/>
  <c r="AB23" i="8"/>
  <c r="AJ23" i="8"/>
  <c r="AR23" i="8"/>
  <c r="AZ23" i="8"/>
  <c r="H22" i="8"/>
  <c r="P22" i="8"/>
  <c r="X22" i="8"/>
  <c r="AF22" i="8"/>
  <c r="AN22" i="8"/>
  <c r="AV22" i="8"/>
  <c r="D21" i="8"/>
  <c r="T21" i="8"/>
  <c r="AB21" i="8"/>
  <c r="AJ21" i="8"/>
  <c r="AR21" i="8"/>
  <c r="AZ21" i="8"/>
  <c r="H20" i="8"/>
  <c r="P20" i="8"/>
  <c r="X20" i="8"/>
  <c r="AF20" i="8"/>
  <c r="AN20" i="8"/>
  <c r="AV20" i="8"/>
  <c r="D18" i="8"/>
  <c r="T18" i="8"/>
  <c r="AB18" i="8"/>
  <c r="AJ18" i="8"/>
  <c r="AR18" i="8"/>
  <c r="AZ18" i="8"/>
  <c r="H17" i="8"/>
  <c r="P17" i="8"/>
  <c r="X17" i="8"/>
  <c r="AF17" i="8"/>
  <c r="AN17" i="8"/>
  <c r="AV17" i="8"/>
  <c r="D16" i="8"/>
  <c r="T16" i="8"/>
  <c r="AB16" i="8"/>
  <c r="AJ16" i="8"/>
  <c r="AR16" i="8"/>
  <c r="AZ16" i="8"/>
  <c r="H15" i="8"/>
  <c r="P15" i="8"/>
  <c r="X15" i="8"/>
  <c r="AF15" i="8"/>
  <c r="AN15" i="8"/>
  <c r="AV15" i="8"/>
  <c r="D14" i="8"/>
  <c r="T14" i="8"/>
  <c r="AB14" i="8"/>
  <c r="AJ14" i="8"/>
  <c r="AR14" i="8"/>
  <c r="AZ14" i="8"/>
  <c r="H13" i="8"/>
  <c r="P13" i="8"/>
  <c r="X13" i="8"/>
  <c r="AF13" i="8"/>
  <c r="AN13" i="8"/>
  <c r="AV13" i="8"/>
  <c r="AB11" i="8"/>
  <c r="AJ11" i="8"/>
  <c r="AR11" i="8"/>
  <c r="AZ11" i="8"/>
  <c r="AF2" i="8"/>
  <c r="AN2" i="8"/>
  <c r="AV2" i="8"/>
  <c r="AT23" i="8"/>
  <c r="AH22" i="8"/>
  <c r="E23" i="8"/>
  <c r="U23" i="8"/>
  <c r="AC23" i="8"/>
  <c r="AK23" i="8"/>
  <c r="AS23" i="8"/>
  <c r="BA23" i="8"/>
  <c r="I22" i="8"/>
  <c r="Q22" i="8"/>
  <c r="Y22" i="8"/>
  <c r="AG22" i="8"/>
  <c r="AO22" i="8"/>
  <c r="AW22" i="8"/>
  <c r="E21" i="8"/>
  <c r="U21" i="8"/>
  <c r="AC21" i="8"/>
  <c r="AK21" i="8"/>
  <c r="AS21" i="8"/>
  <c r="BA21" i="8"/>
  <c r="I20" i="8"/>
  <c r="Q20" i="8"/>
  <c r="Y20" i="8"/>
  <c r="AG20" i="8"/>
  <c r="AO20" i="8"/>
  <c r="AW20" i="8"/>
  <c r="E18" i="8"/>
  <c r="U18" i="8"/>
  <c r="AC18" i="8"/>
  <c r="AK18" i="8"/>
  <c r="AS18" i="8"/>
  <c r="BA18" i="8"/>
  <c r="I17" i="8"/>
  <c r="Q17" i="8"/>
  <c r="Y17" i="8"/>
  <c r="AG17" i="8"/>
  <c r="AO17" i="8"/>
  <c r="AW17" i="8"/>
  <c r="E16" i="8"/>
  <c r="U16" i="8"/>
  <c r="AC16" i="8"/>
  <c r="AK16" i="8"/>
  <c r="AS16" i="8"/>
  <c r="BA16" i="8"/>
  <c r="I15" i="8"/>
  <c r="Q15" i="8"/>
  <c r="Y15" i="8"/>
  <c r="AG15" i="8"/>
  <c r="AO15" i="8"/>
  <c r="AW15" i="8"/>
  <c r="E14" i="8"/>
  <c r="U14" i="8"/>
  <c r="AC14" i="8"/>
  <c r="AK14" i="8"/>
  <c r="AS14" i="8"/>
  <c r="BA14" i="8"/>
  <c r="I13" i="8"/>
  <c r="Q13" i="8"/>
  <c r="Y13" i="8"/>
  <c r="AG13" i="8"/>
  <c r="AO13" i="8"/>
  <c r="AW13" i="8"/>
  <c r="AC11" i="8"/>
  <c r="AK11" i="8"/>
  <c r="AS11" i="8"/>
  <c r="BA11" i="8"/>
  <c r="AG2" i="8"/>
  <c r="AO2" i="8"/>
  <c r="AW2" i="8"/>
  <c r="F23" i="8"/>
  <c r="V23" i="8"/>
  <c r="AD23" i="8"/>
  <c r="AL23" i="8"/>
  <c r="J22" i="8"/>
  <c r="R22" i="8"/>
  <c r="H23" i="8"/>
  <c r="P23" i="8"/>
  <c r="X23" i="8"/>
  <c r="AF23" i="8"/>
  <c r="AN23" i="8"/>
  <c r="G23" i="8"/>
  <c r="Z23" i="8"/>
  <c r="AV23" i="8"/>
  <c r="AB22" i="8"/>
  <c r="AQ22" i="8"/>
  <c r="B22" i="8"/>
  <c r="P21" i="8"/>
  <c r="AD21" i="8"/>
  <c r="AO21" i="8"/>
  <c r="C20" i="8"/>
  <c r="AB20" i="8"/>
  <c r="AP20" i="8"/>
  <c r="BA20" i="8"/>
  <c r="O18" i="8"/>
  <c r="Z18" i="8"/>
  <c r="AN18" i="8"/>
  <c r="B18" i="8"/>
  <c r="AA17" i="8"/>
  <c r="AL17" i="8"/>
  <c r="AZ17" i="8"/>
  <c r="Y16" i="8"/>
  <c r="AM16" i="8"/>
  <c r="AX16" i="8"/>
  <c r="Z15" i="8"/>
  <c r="AK15" i="8"/>
  <c r="AY15" i="8"/>
  <c r="J14" i="8"/>
  <c r="X14" i="8"/>
  <c r="AL14" i="8"/>
  <c r="AW14" i="8"/>
  <c r="V13" i="8"/>
  <c r="AJ13" i="8"/>
  <c r="AX13" i="8"/>
  <c r="AH11" i="8"/>
  <c r="AV11" i="8"/>
  <c r="AI2" i="8"/>
  <c r="AT2" i="8"/>
  <c r="V21" i="8"/>
  <c r="T20" i="8"/>
  <c r="G18" i="8"/>
  <c r="AT18" i="8"/>
  <c r="AD17" i="8"/>
  <c r="Q16" i="8"/>
  <c r="D15" i="8"/>
  <c r="AQ15" i="8"/>
  <c r="AD14" i="8"/>
  <c r="BA13" i="8"/>
  <c r="AN11" i="8"/>
  <c r="H16" i="8"/>
  <c r="F15" i="8"/>
  <c r="G14" i="8"/>
  <c r="E13" i="8"/>
  <c r="B2" i="8"/>
  <c r="V22" i="8"/>
  <c r="Y21" i="8"/>
  <c r="Z20" i="8"/>
  <c r="X18" i="8"/>
  <c r="V17" i="8"/>
  <c r="W16" i="8"/>
  <c r="U15" i="8"/>
  <c r="V14" i="8"/>
  <c r="T13" i="8"/>
  <c r="I23" i="8"/>
  <c r="AE23" i="8"/>
  <c r="AW23" i="8"/>
  <c r="AC22" i="8"/>
  <c r="AR22" i="8"/>
  <c r="F21" i="8"/>
  <c r="Q21" i="8"/>
  <c r="AE21" i="8"/>
  <c r="AP21" i="8"/>
  <c r="D20" i="8"/>
  <c r="R20" i="8"/>
  <c r="AC20" i="8"/>
  <c r="AQ20" i="8"/>
  <c r="B20" i="8"/>
  <c r="P18" i="8"/>
  <c r="AD18" i="8"/>
  <c r="AO18" i="8"/>
  <c r="C17" i="8"/>
  <c r="AB17" i="8"/>
  <c r="AP17" i="8"/>
  <c r="BA17" i="8"/>
  <c r="O16" i="8"/>
  <c r="Z16" i="8"/>
  <c r="AN16" i="8"/>
  <c r="B16" i="8"/>
  <c r="AA15" i="8"/>
  <c r="AL15" i="8"/>
  <c r="AZ15" i="8"/>
  <c r="Y14" i="8"/>
  <c r="AM14" i="8"/>
  <c r="AX14" i="8"/>
  <c r="Z13" i="8"/>
  <c r="AK13" i="8"/>
  <c r="AY13" i="8"/>
  <c r="AL11" i="8"/>
  <c r="AW11" i="8"/>
  <c r="AJ2" i="8"/>
  <c r="AX2" i="8"/>
  <c r="AU21" i="8"/>
  <c r="AH20" i="8"/>
  <c r="R18" i="8"/>
  <c r="E17" i="8"/>
  <c r="F16" i="8"/>
  <c r="AP16" i="8"/>
  <c r="AC15" i="8"/>
  <c r="P14" i="8"/>
  <c r="C13" i="8"/>
  <c r="AP13" i="8"/>
  <c r="Z11" i="8"/>
  <c r="AZ2" i="8"/>
  <c r="AU16" i="8"/>
  <c r="AS15" i="8"/>
  <c r="AT14" i="8"/>
  <c r="AR13" i="8"/>
  <c r="AP11" i="8"/>
  <c r="AQ2" i="8"/>
  <c r="F22" i="8"/>
  <c r="J18" i="8"/>
  <c r="I16" i="8"/>
  <c r="J15" i="8"/>
  <c r="H14" i="8"/>
  <c r="F13" i="8"/>
  <c r="J23" i="8"/>
  <c r="AG23" i="8"/>
  <c r="AX23" i="8"/>
  <c r="AD22" i="8"/>
  <c r="AS22" i="8"/>
  <c r="G21" i="8"/>
  <c r="R21" i="8"/>
  <c r="AF21" i="8"/>
  <c r="AT21" i="8"/>
  <c r="E20" i="8"/>
  <c r="S20" i="8"/>
  <c r="AD20" i="8"/>
  <c r="AR20" i="8"/>
  <c r="F18" i="8"/>
  <c r="Q18" i="8"/>
  <c r="AE18" i="8"/>
  <c r="AP18" i="8"/>
  <c r="D17" i="8"/>
  <c r="R17" i="8"/>
  <c r="AC17" i="8"/>
  <c r="AQ17" i="8"/>
  <c r="B17" i="8"/>
  <c r="P16" i="8"/>
  <c r="AD16" i="8"/>
  <c r="AO16" i="8"/>
  <c r="C15" i="8"/>
  <c r="AB15" i="8"/>
  <c r="AP15" i="8"/>
  <c r="BA15" i="8"/>
  <c r="O14" i="8"/>
  <c r="Z14" i="8"/>
  <c r="AN14" i="8"/>
  <c r="AA13" i="8"/>
  <c r="AL13" i="8"/>
  <c r="AZ13" i="8"/>
  <c r="AM11" i="8"/>
  <c r="AX11" i="8"/>
  <c r="AK2" i="8"/>
  <c r="AY2" i="8"/>
  <c r="O23" i="8"/>
  <c r="AH23" i="8"/>
  <c r="C22" i="8"/>
  <c r="S22" i="8"/>
  <c r="AI22" i="8"/>
  <c r="AT22" i="8"/>
  <c r="H21" i="8"/>
  <c r="AG21" i="8"/>
  <c r="F20" i="8"/>
  <c r="AS20" i="8"/>
  <c r="AF18" i="8"/>
  <c r="S17" i="8"/>
  <c r="AR17" i="8"/>
  <c r="AE16" i="8"/>
  <c r="R15" i="8"/>
  <c r="B15" i="8"/>
  <c r="AO14" i="8"/>
  <c r="AB13" i="8"/>
  <c r="B11" i="8"/>
  <c r="AL2" i="8"/>
  <c r="AG16" i="8"/>
  <c r="AH15" i="8"/>
  <c r="AF14" i="8"/>
  <c r="AD13" i="8"/>
  <c r="AE11" i="8"/>
  <c r="AP23" i="8"/>
  <c r="AZ22" i="8"/>
  <c r="AX21" i="8"/>
  <c r="AY20" i="8"/>
  <c r="AW18" i="8"/>
  <c r="AX17" i="8"/>
  <c r="AV16" i="8"/>
  <c r="AT15" i="8"/>
  <c r="AU14" i="8"/>
  <c r="AS13" i="8"/>
  <c r="Q23" i="8"/>
  <c r="AM23" i="8"/>
  <c r="D22" i="8"/>
  <c r="T22" i="8"/>
  <c r="AJ22" i="8"/>
  <c r="AX22" i="8"/>
  <c r="I21" i="8"/>
  <c r="W21" i="8"/>
  <c r="AH21" i="8"/>
  <c r="AV21" i="8"/>
  <c r="J20" i="8"/>
  <c r="U20" i="8"/>
  <c r="AI20" i="8"/>
  <c r="AT20" i="8"/>
  <c r="H18" i="8"/>
  <c r="V18" i="8"/>
  <c r="AG18" i="8"/>
  <c r="AU18" i="8"/>
  <c r="F17" i="8"/>
  <c r="T17" i="8"/>
  <c r="AH17" i="8"/>
  <c r="AS17" i="8"/>
  <c r="G16" i="8"/>
  <c r="R16" i="8"/>
  <c r="AF16" i="8"/>
  <c r="AT16" i="8"/>
  <c r="E15" i="8"/>
  <c r="S15" i="8"/>
  <c r="AD15" i="8"/>
  <c r="AR15" i="8"/>
  <c r="F14" i="8"/>
  <c r="Q14" i="8"/>
  <c r="AE14" i="8"/>
  <c r="AP14" i="8"/>
  <c r="D13" i="8"/>
  <c r="R13" i="8"/>
  <c r="AC13" i="8"/>
  <c r="AQ13" i="8"/>
  <c r="AD11" i="8"/>
  <c r="AO11" i="8"/>
  <c r="AP2" i="8"/>
  <c r="BA2" i="8"/>
  <c r="R23" i="8"/>
  <c r="AO23" i="8"/>
  <c r="E22" i="8"/>
  <c r="U22" i="8"/>
  <c r="AK22" i="8"/>
  <c r="AY22" i="8"/>
  <c r="J21" i="8"/>
  <c r="X21" i="8"/>
  <c r="AL21" i="8"/>
  <c r="AW21" i="8"/>
  <c r="V20" i="8"/>
  <c r="AJ20" i="8"/>
  <c r="AX20" i="8"/>
  <c r="I18" i="8"/>
  <c r="W18" i="8"/>
  <c r="AH18" i="8"/>
  <c r="AV18" i="8"/>
  <c r="J17" i="8"/>
  <c r="U17" i="8"/>
  <c r="AI17" i="8"/>
  <c r="AT17" i="8"/>
  <c r="V16" i="8"/>
  <c r="T15" i="8"/>
  <c r="R14" i="8"/>
  <c r="S13" i="8"/>
  <c r="W23" i="8"/>
  <c r="AL22" i="8"/>
  <c r="AM21" i="8"/>
  <c r="AK20" i="8"/>
  <c r="AL18" i="8"/>
  <c r="AJ17" i="8"/>
  <c r="AH16" i="8"/>
  <c r="AI15" i="8"/>
  <c r="AG14" i="8"/>
  <c r="AH13" i="8"/>
  <c r="Y23" i="8"/>
  <c r="AN21" i="8"/>
  <c r="AM18" i="8"/>
  <c r="AL16" i="8"/>
  <c r="AH14" i="8"/>
  <c r="AF11" i="8"/>
  <c r="Y18" i="8"/>
  <c r="AU23" i="8"/>
  <c r="AX18" i="8"/>
  <c r="AW16" i="8"/>
  <c r="AV14" i="8"/>
  <c r="AG11" i="8"/>
  <c r="AH2" i="8"/>
  <c r="AA22" i="8"/>
  <c r="Z17" i="8"/>
  <c r="U13" i="8"/>
  <c r="AZ20" i="8"/>
  <c r="AT13" i="8"/>
  <c r="X16" i="8"/>
  <c r="J13" i="8"/>
  <c r="AT11" i="8"/>
  <c r="AR2" i="8"/>
  <c r="AA20" i="8"/>
  <c r="V15" i="8"/>
  <c r="AU11" i="8"/>
  <c r="AS2" i="8"/>
  <c r="AY17" i="8"/>
  <c r="J16" i="8"/>
  <c r="W14" i="8"/>
  <c r="AP22" i="8"/>
  <c r="AL20" i="8"/>
  <c r="AK17" i="8"/>
  <c r="AJ15" i="8"/>
  <c r="AI13" i="8"/>
  <c r="BA22" i="8"/>
  <c r="AX15" i="8"/>
  <c r="O21" i="8"/>
  <c r="I14" i="8"/>
  <c r="Z21" i="8"/>
  <c r="G10" i="8"/>
  <c r="O10" i="8"/>
  <c r="W10" i="8"/>
  <c r="AE10" i="8"/>
  <c r="AM10" i="8"/>
  <c r="AU10" i="8"/>
  <c r="C9" i="8"/>
  <c r="S9" i="8"/>
  <c r="AA9" i="8"/>
  <c r="AI9" i="8"/>
  <c r="AQ9" i="8"/>
  <c r="AY9" i="8"/>
  <c r="G7" i="8"/>
  <c r="O7" i="8"/>
  <c r="W7" i="8"/>
  <c r="AE7" i="8"/>
  <c r="AM7" i="8"/>
  <c r="AU7" i="8"/>
  <c r="C6" i="8"/>
  <c r="S6" i="8"/>
  <c r="AA6" i="8"/>
  <c r="AI6" i="8"/>
  <c r="AQ6" i="8"/>
  <c r="AY6" i="8"/>
  <c r="G5" i="8"/>
  <c r="O5" i="8"/>
  <c r="W5" i="8"/>
  <c r="AE5" i="8"/>
  <c r="AM5" i="8"/>
  <c r="AU5" i="8"/>
  <c r="AA4" i="8"/>
  <c r="AI4" i="8"/>
  <c r="AQ4" i="8"/>
  <c r="AY4" i="8"/>
  <c r="H4" i="8"/>
  <c r="P4" i="8"/>
  <c r="X4" i="8"/>
  <c r="Z10" i="8"/>
  <c r="AX10" i="8"/>
  <c r="V9" i="8"/>
  <c r="AT9" i="8"/>
  <c r="R7" i="8"/>
  <c r="AP7" i="8"/>
  <c r="AL6" i="8"/>
  <c r="J5" i="8"/>
  <c r="AH5" i="8"/>
  <c r="AD4" i="8"/>
  <c r="C4" i="8"/>
  <c r="B4" i="8"/>
  <c r="S10" i="8"/>
  <c r="AQ10" i="8"/>
  <c r="O9" i="8"/>
  <c r="AM9" i="8"/>
  <c r="AI7" i="8"/>
  <c r="G6" i="8"/>
  <c r="AM6" i="8"/>
  <c r="AA5" i="8"/>
  <c r="AY5" i="8"/>
  <c r="D4" i="8"/>
  <c r="D10" i="8"/>
  <c r="AB10" i="8"/>
  <c r="AZ10" i="8"/>
  <c r="X9" i="8"/>
  <c r="AV9" i="8"/>
  <c r="T7" i="8"/>
  <c r="AR7" i="8"/>
  <c r="P6" i="8"/>
  <c r="AN6" i="8"/>
  <c r="AJ5" i="8"/>
  <c r="AF4" i="8"/>
  <c r="E4" i="8"/>
  <c r="E10" i="8"/>
  <c r="AC10" i="8"/>
  <c r="Y9" i="8"/>
  <c r="AW9" i="8"/>
  <c r="AK7" i="8"/>
  <c r="H10" i="8"/>
  <c r="P10" i="8"/>
  <c r="X10" i="8"/>
  <c r="AF10" i="8"/>
  <c r="AN10" i="8"/>
  <c r="AV10" i="8"/>
  <c r="D9" i="8"/>
  <c r="T9" i="8"/>
  <c r="AB9" i="8"/>
  <c r="AJ9" i="8"/>
  <c r="AR9" i="8"/>
  <c r="AZ9" i="8"/>
  <c r="H7" i="8"/>
  <c r="P7" i="8"/>
  <c r="X7" i="8"/>
  <c r="AF7" i="8"/>
  <c r="AN7" i="8"/>
  <c r="AV7" i="8"/>
  <c r="D6" i="8"/>
  <c r="T6" i="8"/>
  <c r="AB6" i="8"/>
  <c r="AJ6" i="8"/>
  <c r="AR6" i="8"/>
  <c r="AZ6" i="8"/>
  <c r="H5" i="8"/>
  <c r="P5" i="8"/>
  <c r="X5" i="8"/>
  <c r="AF5" i="8"/>
  <c r="AN5" i="8"/>
  <c r="AV5" i="8"/>
  <c r="AB4" i="8"/>
  <c r="AJ4" i="8"/>
  <c r="AR4" i="8"/>
  <c r="AZ4" i="8"/>
  <c r="I4" i="8"/>
  <c r="Q4" i="8"/>
  <c r="Y4" i="8"/>
  <c r="R10" i="8"/>
  <c r="AH10" i="8"/>
  <c r="F9" i="8"/>
  <c r="AD9" i="8"/>
  <c r="B9" i="8"/>
  <c r="Z7" i="8"/>
  <c r="AX7" i="8"/>
  <c r="V6" i="8"/>
  <c r="AT6" i="8"/>
  <c r="Z5" i="8"/>
  <c r="AX5" i="8"/>
  <c r="AT4" i="8"/>
  <c r="S4" i="8"/>
  <c r="AI10" i="8"/>
  <c r="G9" i="8"/>
  <c r="AE9" i="8"/>
  <c r="C7" i="8"/>
  <c r="AA7" i="8"/>
  <c r="AY7" i="8"/>
  <c r="W6" i="8"/>
  <c r="AU6" i="8"/>
  <c r="S5" i="8"/>
  <c r="AQ5" i="8"/>
  <c r="AM4" i="8"/>
  <c r="AJ10" i="8"/>
  <c r="H9" i="8"/>
  <c r="AF9" i="8"/>
  <c r="D7" i="8"/>
  <c r="AB7" i="8"/>
  <c r="AZ7" i="8"/>
  <c r="X6" i="8"/>
  <c r="AV6" i="8"/>
  <c r="T5" i="8"/>
  <c r="AR5" i="8"/>
  <c r="AN4" i="8"/>
  <c r="AS10" i="8"/>
  <c r="Q9" i="8"/>
  <c r="AO9" i="8"/>
  <c r="U7" i="8"/>
  <c r="AS7" i="8"/>
  <c r="I10" i="8"/>
  <c r="Q10" i="8"/>
  <c r="Y10" i="8"/>
  <c r="AG10" i="8"/>
  <c r="AO10" i="8"/>
  <c r="AW10" i="8"/>
  <c r="E9" i="8"/>
  <c r="U9" i="8"/>
  <c r="AC9" i="8"/>
  <c r="AK9" i="8"/>
  <c r="AS9" i="8"/>
  <c r="BA9" i="8"/>
  <c r="I7" i="8"/>
  <c r="Q7" i="8"/>
  <c r="Y7" i="8"/>
  <c r="AG7" i="8"/>
  <c r="AO7" i="8"/>
  <c r="AW7" i="8"/>
  <c r="E6" i="8"/>
  <c r="U6" i="8"/>
  <c r="AC6" i="8"/>
  <c r="AK6" i="8"/>
  <c r="AS6" i="8"/>
  <c r="BA6" i="8"/>
  <c r="I5" i="8"/>
  <c r="Q5" i="8"/>
  <c r="Y5" i="8"/>
  <c r="AG5" i="8"/>
  <c r="AO5" i="8"/>
  <c r="AW5" i="8"/>
  <c r="AC4" i="8"/>
  <c r="AK4" i="8"/>
  <c r="AS4" i="8"/>
  <c r="BA4" i="8"/>
  <c r="J4" i="8"/>
  <c r="R4" i="8"/>
  <c r="Z4" i="8"/>
  <c r="J10" i="8"/>
  <c r="AP10" i="8"/>
  <c r="AL9" i="8"/>
  <c r="J7" i="8"/>
  <c r="AH7" i="8"/>
  <c r="F6" i="8"/>
  <c r="AD6" i="8"/>
  <c r="B6" i="8"/>
  <c r="R5" i="8"/>
  <c r="AP5" i="8"/>
  <c r="AL4" i="8"/>
  <c r="C10" i="8"/>
  <c r="AA10" i="8"/>
  <c r="AY10" i="8"/>
  <c r="W9" i="8"/>
  <c r="AU9" i="8"/>
  <c r="S7" i="8"/>
  <c r="AQ7" i="8"/>
  <c r="O6" i="8"/>
  <c r="AE6" i="8"/>
  <c r="C5" i="8"/>
  <c r="AI5" i="8"/>
  <c r="AE4" i="8"/>
  <c r="AU4" i="8"/>
  <c r="T4" i="8"/>
  <c r="T10" i="8"/>
  <c r="AR10" i="8"/>
  <c r="P9" i="8"/>
  <c r="AN9" i="8"/>
  <c r="AJ7" i="8"/>
  <c r="H6" i="8"/>
  <c r="AF6" i="8"/>
  <c r="D5" i="8"/>
  <c r="AB5" i="8"/>
  <c r="AZ5" i="8"/>
  <c r="AV4" i="8"/>
  <c r="U4" i="8"/>
  <c r="U10" i="8"/>
  <c r="AK10" i="8"/>
  <c r="I9" i="8"/>
  <c r="AG9" i="8"/>
  <c r="E7" i="8"/>
  <c r="AC7" i="8"/>
  <c r="F10" i="8"/>
  <c r="R9" i="8"/>
  <c r="AD7" i="8"/>
  <c r="R6" i="8"/>
  <c r="AX6" i="8"/>
  <c r="AD5" i="8"/>
  <c r="AH4" i="8"/>
  <c r="O4" i="8"/>
  <c r="Z9" i="8"/>
  <c r="AL7" i="8"/>
  <c r="V10" i="8"/>
  <c r="AH9" i="8"/>
  <c r="AT7" i="8"/>
  <c r="Z6" i="8"/>
  <c r="F5" i="8"/>
  <c r="AL5" i="8"/>
  <c r="AP4" i="8"/>
  <c r="W4" i="8"/>
  <c r="AW4" i="8"/>
  <c r="F4" i="8"/>
  <c r="V5" i="8"/>
  <c r="V7" i="8"/>
  <c r="AC5" i="8"/>
  <c r="Y6" i="8"/>
  <c r="AK5" i="8"/>
  <c r="AD10" i="8"/>
  <c r="AP9" i="8"/>
  <c r="BA7" i="8"/>
  <c r="AG6" i="8"/>
  <c r="AS5" i="8"/>
  <c r="U5" i="8"/>
  <c r="B10" i="8"/>
  <c r="AP6" i="8"/>
  <c r="G4" i="8"/>
  <c r="Q6" i="8"/>
  <c r="AG4" i="8"/>
  <c r="E5" i="8"/>
  <c r="V4" i="8"/>
  <c r="AL10" i="8"/>
  <c r="AX9" i="8"/>
  <c r="AH6" i="8"/>
  <c r="AT5" i="8"/>
  <c r="AX4" i="8"/>
  <c r="AT10" i="8"/>
  <c r="F7" i="8"/>
  <c r="I6" i="8"/>
  <c r="AO6" i="8"/>
  <c r="BA5" i="8"/>
  <c r="J6" i="8"/>
  <c r="B5" i="8"/>
  <c r="J9" i="8"/>
  <c r="AW6" i="8"/>
  <c r="AO4" i="8"/>
  <c r="C33" i="1"/>
  <c r="C35" i="1"/>
  <c r="C39" i="1"/>
  <c r="O3" i="8" l="1"/>
  <c r="AU3" i="8"/>
  <c r="W19" i="8"/>
  <c r="AP3" i="8"/>
  <c r="AG19" i="8"/>
  <c r="R19" i="8"/>
  <c r="AO19" i="8"/>
  <c r="AI12" i="8"/>
  <c r="AY19" i="8"/>
  <c r="U12" i="8"/>
  <c r="I3" i="8"/>
  <c r="AM19" i="8"/>
  <c r="AD19" i="8"/>
  <c r="O19" i="8"/>
  <c r="D19" i="8"/>
  <c r="AG12" i="8"/>
  <c r="Z12" i="8"/>
  <c r="Z19" i="8"/>
  <c r="AC12" i="8"/>
  <c r="AS19" i="8"/>
  <c r="C12" i="8"/>
  <c r="BA3" i="8"/>
  <c r="AD12" i="8"/>
  <c r="H19" i="8"/>
  <c r="AP12" i="8"/>
  <c r="AC19" i="8"/>
  <c r="AL3" i="8"/>
  <c r="AL19" i="8"/>
  <c r="I19" i="8"/>
  <c r="AO12" i="8"/>
  <c r="V19" i="8"/>
  <c r="AF19" i="8"/>
  <c r="AQ3" i="8"/>
  <c r="AK19" i="8"/>
  <c r="AF3" i="8"/>
  <c r="AA12" i="8"/>
  <c r="AQ19" i="8"/>
  <c r="J12" i="8"/>
  <c r="Q12" i="8"/>
  <c r="X12" i="8"/>
  <c r="O12" i="8"/>
  <c r="E12" i="8"/>
  <c r="D12" i="8"/>
  <c r="AB3" i="8"/>
  <c r="C3" i="8"/>
  <c r="J3" i="8"/>
  <c r="AN3" i="8"/>
  <c r="AS3" i="8"/>
  <c r="AP19" i="8"/>
  <c r="P19" i="8"/>
  <c r="AT3" i="8"/>
  <c r="AW3" i="8"/>
  <c r="AZ12" i="8"/>
  <c r="AI19" i="8"/>
  <c r="I12" i="8"/>
  <c r="P12" i="8"/>
  <c r="AA3" i="8"/>
  <c r="U3" i="8"/>
  <c r="E3" i="8"/>
  <c r="AU12" i="8"/>
  <c r="AX19" i="8"/>
  <c r="AE12" i="8"/>
  <c r="AE19" i="8"/>
  <c r="AX3" i="8"/>
  <c r="AI3" i="8"/>
  <c r="AO3" i="8"/>
  <c r="U19" i="8"/>
  <c r="AR12" i="8"/>
  <c r="AA19" i="8"/>
  <c r="H12" i="8"/>
  <c r="V12" i="8"/>
  <c r="AE3" i="8"/>
  <c r="R3" i="8"/>
  <c r="F3" i="8"/>
  <c r="Y19" i="8"/>
  <c r="AK3" i="8"/>
  <c r="F19" i="8"/>
  <c r="AW12" i="8"/>
  <c r="AH12" i="8"/>
  <c r="BA12" i="8"/>
  <c r="AB12" i="8"/>
  <c r="AR19" i="8"/>
  <c r="AM3" i="8"/>
  <c r="C19" i="8"/>
  <c r="AD3" i="8"/>
  <c r="P3" i="8"/>
  <c r="G3" i="8"/>
  <c r="T19" i="8"/>
  <c r="Y12" i="8"/>
  <c r="X3" i="8"/>
  <c r="AY3" i="8"/>
  <c r="AV12" i="8"/>
  <c r="AG3" i="8"/>
  <c r="E19" i="8"/>
  <c r="AJ12" i="8"/>
  <c r="AZ19" i="8"/>
  <c r="V3" i="8"/>
  <c r="AR3" i="8"/>
  <c r="AF12" i="8"/>
  <c r="AV19" i="8"/>
  <c r="AW19" i="8"/>
  <c r="AX12" i="8"/>
  <c r="AL12" i="8"/>
  <c r="X19" i="8"/>
  <c r="AT19" i="8"/>
  <c r="AS12" i="8"/>
  <c r="AJ19" i="8"/>
  <c r="AY12" i="8"/>
  <c r="W12" i="8"/>
  <c r="W3" i="8"/>
  <c r="Q3" i="8"/>
  <c r="T3" i="8"/>
  <c r="R12" i="8"/>
  <c r="T12" i="8"/>
  <c r="D3" i="8"/>
  <c r="Q19" i="8"/>
  <c r="AJ3" i="8"/>
  <c r="S19" i="8"/>
  <c r="F12" i="8"/>
  <c r="AC3" i="8"/>
  <c r="Z3" i="8"/>
  <c r="AT12" i="8"/>
  <c r="AH3" i="8"/>
  <c r="AH19" i="8"/>
  <c r="AU19" i="8"/>
  <c r="AM12" i="8"/>
  <c r="J19" i="8"/>
  <c r="AZ3" i="8"/>
  <c r="AN12" i="8"/>
  <c r="G19" i="8"/>
  <c r="AN19" i="8"/>
  <c r="AK12" i="8"/>
  <c r="BA19" i="8"/>
  <c r="AV3" i="8"/>
  <c r="AB19" i="8"/>
  <c r="AQ12" i="8"/>
  <c r="G12" i="8"/>
  <c r="S12" i="8"/>
  <c r="Y3" i="8"/>
  <c r="S3" i="8"/>
  <c r="H3" i="8"/>
  <c r="B19" i="8"/>
  <c r="B12" i="8"/>
  <c r="B3" i="8"/>
  <c r="C4" i="1"/>
  <c r="C5" i="1"/>
  <c r="C6" i="1"/>
  <c r="C7" i="1"/>
  <c r="C9" i="1"/>
  <c r="C18" i="1"/>
  <c r="C20" i="1"/>
  <c r="B4" i="1"/>
  <c r="B5" i="1"/>
  <c r="B6" i="1"/>
  <c r="B7" i="1"/>
  <c r="B9" i="1"/>
  <c r="B18" i="1"/>
  <c r="B20" i="1"/>
  <c r="B33" i="1"/>
  <c r="B35" i="1"/>
  <c r="B39" i="1"/>
  <c r="C3" i="1"/>
  <c r="B3" i="1"/>
  <c r="L8" i="8" l="1"/>
  <c r="M8" i="8"/>
  <c r="C36" i="13"/>
  <c r="C39" i="13"/>
  <c r="C53" i="13"/>
  <c r="C56" i="13"/>
  <c r="J15" i="3"/>
  <c r="C43" i="13"/>
  <c r="K16" i="3"/>
  <c r="C42" i="13"/>
  <c r="C69" i="13"/>
  <c r="C50" i="13"/>
  <c r="O16" i="3"/>
  <c r="C21" i="20" s="1"/>
  <c r="M16" i="3"/>
  <c r="C48" i="13"/>
  <c r="C44" i="13"/>
  <c r="C52" i="13"/>
  <c r="C60" i="13"/>
  <c r="C68" i="13"/>
  <c r="C64" i="13"/>
  <c r="C54" i="13"/>
  <c r="C57" i="13"/>
  <c r="C66" i="13"/>
  <c r="S16" i="3"/>
  <c r="C35" i="13"/>
  <c r="U16" i="3"/>
  <c r="J16" i="3"/>
  <c r="N16" i="3"/>
  <c r="C65" i="13"/>
  <c r="C7" i="13"/>
  <c r="T16" i="3"/>
  <c r="C58" i="13"/>
  <c r="C46" i="13"/>
  <c r="C37" i="13"/>
  <c r="C63" i="13"/>
  <c r="C8" i="13"/>
  <c r="R16" i="3"/>
  <c r="C38" i="13"/>
  <c r="C61" i="13"/>
  <c r="C47" i="13"/>
  <c r="C71" i="13"/>
  <c r="C49" i="13"/>
  <c r="C70" i="13"/>
  <c r="C45" i="13"/>
  <c r="L16" i="3"/>
  <c r="Q16" i="3"/>
  <c r="P16" i="3"/>
  <c r="C21" i="13" s="1"/>
  <c r="C62" i="13"/>
  <c r="C55" i="13"/>
  <c r="C9" i="13"/>
  <c r="C51" i="13"/>
  <c r="C41" i="13"/>
  <c r="C59" i="13"/>
  <c r="C40" i="13"/>
  <c r="C67" i="13"/>
  <c r="K8" i="8"/>
  <c r="C71" i="20"/>
  <c r="C35" i="20"/>
  <c r="C46" i="20"/>
  <c r="C37" i="20"/>
  <c r="C58" i="20"/>
  <c r="C44" i="20"/>
  <c r="C67" i="20"/>
  <c r="C61" i="20"/>
  <c r="C55" i="20"/>
  <c r="C43" i="20"/>
  <c r="C56" i="20"/>
  <c r="C9" i="20"/>
  <c r="C69" i="20"/>
  <c r="C66" i="20"/>
  <c r="C48" i="20"/>
  <c r="C41" i="20"/>
  <c r="C49" i="20"/>
  <c r="C51" i="20"/>
  <c r="C36" i="20"/>
  <c r="C63" i="20"/>
  <c r="C62" i="20"/>
  <c r="C45" i="20"/>
  <c r="C59" i="20"/>
  <c r="C38" i="20"/>
  <c r="C52" i="20"/>
  <c r="C70" i="20"/>
  <c r="C64" i="20"/>
  <c r="C54" i="20"/>
  <c r="C68" i="20"/>
  <c r="C57" i="20"/>
  <c r="C42" i="20"/>
  <c r="C40" i="20"/>
  <c r="C39" i="20"/>
  <c r="C53" i="20"/>
  <c r="C65" i="20"/>
  <c r="C50" i="20"/>
  <c r="C7" i="20"/>
  <c r="C47" i="20"/>
  <c r="C8" i="20"/>
  <c r="C60" i="20"/>
  <c r="N2" i="8"/>
  <c r="N8" i="8"/>
  <c r="Q8" i="3"/>
  <c r="N8" i="3"/>
  <c r="M8" i="3"/>
  <c r="P8" i="3"/>
  <c r="U8" i="3"/>
  <c r="O8" i="3"/>
  <c r="T8" i="3"/>
  <c r="S8" i="3"/>
  <c r="K8" i="3"/>
  <c r="R8" i="3"/>
  <c r="J8" i="3"/>
  <c r="L8" i="3"/>
  <c r="U10" i="3"/>
  <c r="M10" i="3"/>
  <c r="S9" i="3"/>
  <c r="K10" i="3"/>
  <c r="Q9" i="3"/>
  <c r="J10" i="3"/>
  <c r="K9" i="3"/>
  <c r="O9" i="3"/>
  <c r="T10" i="3"/>
  <c r="L10" i="3"/>
  <c r="R9" i="3"/>
  <c r="S10" i="3"/>
  <c r="R10" i="3"/>
  <c r="P9" i="3"/>
  <c r="Q10" i="3"/>
  <c r="L9" i="3"/>
  <c r="P10" i="3"/>
  <c r="J9" i="3"/>
  <c r="N9" i="3"/>
  <c r="O10" i="3"/>
  <c r="U9" i="3"/>
  <c r="M9" i="3"/>
  <c r="N10" i="3"/>
  <c r="T9" i="3"/>
  <c r="M2" i="8"/>
  <c r="C34" i="11"/>
  <c r="C55" i="11"/>
  <c r="C68" i="11"/>
  <c r="C9" i="11"/>
  <c r="C56" i="11"/>
  <c r="C67" i="4"/>
  <c r="C52" i="4"/>
  <c r="C57" i="19"/>
  <c r="C52" i="19"/>
  <c r="C38" i="4"/>
  <c r="C60" i="19"/>
  <c r="C39" i="4"/>
  <c r="C67" i="19"/>
  <c r="C37" i="19"/>
  <c r="C56" i="19"/>
  <c r="C61" i="4"/>
  <c r="C35" i="19"/>
  <c r="C59" i="11"/>
  <c r="C43" i="4"/>
  <c r="C70" i="19"/>
  <c r="C67" i="11"/>
  <c r="C51" i="4"/>
  <c r="C40" i="19"/>
  <c r="C57" i="4"/>
  <c r="C69" i="11"/>
  <c r="C59" i="4"/>
  <c r="C64" i="19"/>
  <c r="C65" i="4"/>
  <c r="C41" i="11"/>
  <c r="C7" i="11"/>
  <c r="C70" i="11"/>
  <c r="C46" i="11"/>
  <c r="C64" i="11"/>
  <c r="C39" i="19"/>
  <c r="C37" i="4"/>
  <c r="C65" i="19"/>
  <c r="C68" i="19"/>
  <c r="C46" i="4"/>
  <c r="C61" i="19"/>
  <c r="C47" i="4"/>
  <c r="C40" i="4"/>
  <c r="C45" i="19"/>
  <c r="C58" i="19"/>
  <c r="C53" i="11"/>
  <c r="C69" i="4"/>
  <c r="C60" i="4"/>
  <c r="C38" i="19"/>
  <c r="C40" i="11"/>
  <c r="C41" i="19"/>
  <c r="C48" i="19"/>
  <c r="C62" i="11"/>
  <c r="C47" i="11"/>
  <c r="C36" i="19"/>
  <c r="C59" i="19"/>
  <c r="C49" i="11"/>
  <c r="C35" i="11"/>
  <c r="C36" i="11"/>
  <c r="C8" i="11"/>
  <c r="C57" i="11"/>
  <c r="C47" i="19"/>
  <c r="C45" i="4"/>
  <c r="C54" i="4"/>
  <c r="C34" i="4"/>
  <c r="C62" i="4"/>
  <c r="C42" i="4"/>
  <c r="C55" i="4"/>
  <c r="C9" i="19"/>
  <c r="C53" i="19"/>
  <c r="C35" i="4"/>
  <c r="C46" i="19"/>
  <c r="C41" i="4"/>
  <c r="C66" i="11"/>
  <c r="C52" i="11"/>
  <c r="C66" i="19"/>
  <c r="C43" i="19"/>
  <c r="C61" i="11"/>
  <c r="C36" i="4"/>
  <c r="C64" i="4"/>
  <c r="C62" i="19"/>
  <c r="C44" i="11"/>
  <c r="C44" i="4"/>
  <c r="C44" i="19"/>
  <c r="C68" i="4"/>
  <c r="C65" i="11"/>
  <c r="C43" i="11"/>
  <c r="C37" i="11"/>
  <c r="C63" i="11"/>
  <c r="C42" i="11"/>
  <c r="C55" i="19"/>
  <c r="C53" i="4"/>
  <c r="C70" i="4"/>
  <c r="C58" i="4"/>
  <c r="C42" i="19"/>
  <c r="C66" i="4"/>
  <c r="C63" i="4"/>
  <c r="C7" i="19"/>
  <c r="C69" i="19"/>
  <c r="C50" i="11"/>
  <c r="C51" i="11"/>
  <c r="C45" i="11"/>
  <c r="C38" i="11"/>
  <c r="C58" i="11"/>
  <c r="C63" i="19"/>
  <c r="C50" i="19"/>
  <c r="C54" i="19"/>
  <c r="C50" i="4"/>
  <c r="C39" i="11"/>
  <c r="C34" i="19"/>
  <c r="C48" i="4"/>
  <c r="C49" i="4"/>
  <c r="C60" i="11"/>
  <c r="C54" i="11"/>
  <c r="C56" i="4"/>
  <c r="C51" i="19"/>
  <c r="C48" i="11"/>
  <c r="C49" i="19"/>
  <c r="C8" i="19"/>
  <c r="L2" i="8"/>
  <c r="K2" i="8"/>
  <c r="C8" i="17"/>
  <c r="C7" i="15"/>
  <c r="C7" i="14"/>
  <c r="C9" i="15"/>
  <c r="C9" i="16"/>
  <c r="C8" i="14"/>
  <c r="C8" i="16"/>
  <c r="C7" i="16"/>
  <c r="C8" i="15"/>
  <c r="C7" i="17"/>
  <c r="C8" i="18"/>
  <c r="C9" i="17"/>
  <c r="C9" i="14"/>
  <c r="C9" i="18"/>
  <c r="C7" i="18"/>
  <c r="C8" i="4"/>
  <c r="C9" i="4"/>
  <c r="C7" i="4"/>
  <c r="M11" i="8"/>
  <c r="M24" i="8"/>
  <c r="L19" i="3"/>
  <c r="T19" i="3"/>
  <c r="P18" i="3"/>
  <c r="C23" i="13" s="1"/>
  <c r="L17" i="3"/>
  <c r="T17" i="3"/>
  <c r="P15" i="3"/>
  <c r="C20" i="13" s="1"/>
  <c r="L14" i="3"/>
  <c r="T14" i="3"/>
  <c r="P13" i="3"/>
  <c r="J19" i="3"/>
  <c r="N17" i="3"/>
  <c r="C21" i="11" s="1"/>
  <c r="R15" i="3"/>
  <c r="J14" i="3"/>
  <c r="O19" i="3"/>
  <c r="C24" i="20" s="1"/>
  <c r="S18" i="3"/>
  <c r="K15" i="3"/>
  <c r="O14" i="3"/>
  <c r="C19" i="20" s="1"/>
  <c r="S13" i="3"/>
  <c r="P19" i="3"/>
  <c r="C24" i="13" s="1"/>
  <c r="T18" i="3"/>
  <c r="L15" i="3"/>
  <c r="P14" i="3"/>
  <c r="C19" i="13" s="1"/>
  <c r="T13" i="3"/>
  <c r="K14" i="3"/>
  <c r="M19" i="3"/>
  <c r="C23" i="19" s="1"/>
  <c r="U19" i="3"/>
  <c r="Q18" i="3"/>
  <c r="M17" i="3"/>
  <c r="C21" i="19" s="1"/>
  <c r="U17" i="3"/>
  <c r="Q15" i="3"/>
  <c r="M14" i="3"/>
  <c r="C19" i="19" s="1"/>
  <c r="U14" i="3"/>
  <c r="Q13" i="3"/>
  <c r="N19" i="3"/>
  <c r="C23" i="11" s="1"/>
  <c r="R18" i="3"/>
  <c r="J17" i="3"/>
  <c r="N14" i="3"/>
  <c r="C19" i="11" s="1"/>
  <c r="R13" i="3"/>
  <c r="K18" i="3"/>
  <c r="O17" i="3"/>
  <c r="C22" i="20" s="1"/>
  <c r="S15" i="3"/>
  <c r="K13" i="3"/>
  <c r="L18" i="3"/>
  <c r="P17" i="3"/>
  <c r="C22" i="13" s="1"/>
  <c r="T15" i="3"/>
  <c r="L13" i="3"/>
  <c r="O15" i="3"/>
  <c r="C20" i="20" s="1"/>
  <c r="Q19" i="3"/>
  <c r="M18" i="3"/>
  <c r="C22" i="19" s="1"/>
  <c r="U18" i="3"/>
  <c r="Q17" i="3"/>
  <c r="M15" i="3"/>
  <c r="C20" i="19" s="1"/>
  <c r="U15" i="3"/>
  <c r="Q14" i="3"/>
  <c r="M13" i="3"/>
  <c r="U13" i="3"/>
  <c r="R19" i="3"/>
  <c r="N18" i="3"/>
  <c r="C22" i="11" s="1"/>
  <c r="J18" i="3"/>
  <c r="R17" i="3"/>
  <c r="N15" i="3"/>
  <c r="C20" i="11" s="1"/>
  <c r="R14" i="3"/>
  <c r="N13" i="3"/>
  <c r="J13" i="3"/>
  <c r="O18" i="3"/>
  <c r="C23" i="20" s="1"/>
  <c r="S17" i="3"/>
  <c r="O13" i="3"/>
  <c r="K19" i="3"/>
  <c r="S19" i="3"/>
  <c r="K17" i="3"/>
  <c r="S14" i="3"/>
  <c r="L24" i="8"/>
  <c r="L11" i="8"/>
  <c r="K11" i="8"/>
  <c r="K24" i="8"/>
  <c r="N11" i="8"/>
  <c r="N24" i="8"/>
  <c r="L16" i="8"/>
  <c r="L23" i="8"/>
  <c r="L21" i="8"/>
  <c r="L17" i="8"/>
  <c r="L13" i="8"/>
  <c r="L14" i="8"/>
  <c r="L22" i="8"/>
  <c r="L18" i="8"/>
  <c r="L20" i="8"/>
  <c r="L15" i="8"/>
  <c r="M16" i="8"/>
  <c r="M20" i="8"/>
  <c r="M23" i="8"/>
  <c r="M22" i="8"/>
  <c r="M15" i="8"/>
  <c r="M17" i="8"/>
  <c r="M21" i="8"/>
  <c r="M13" i="8"/>
  <c r="M18" i="8"/>
  <c r="M14" i="8"/>
  <c r="K16" i="8"/>
  <c r="K20" i="8"/>
  <c r="K23" i="8"/>
  <c r="K14" i="8"/>
  <c r="K13" i="8"/>
  <c r="K17" i="8"/>
  <c r="K22" i="8"/>
  <c r="K18" i="8"/>
  <c r="K21" i="8"/>
  <c r="K15" i="8"/>
  <c r="N18" i="8"/>
  <c r="N16" i="8"/>
  <c r="N22" i="8"/>
  <c r="N23" i="8"/>
  <c r="N13" i="8"/>
  <c r="N17" i="8"/>
  <c r="N21" i="8"/>
  <c r="N15" i="8"/>
  <c r="N20" i="8"/>
  <c r="N14" i="8"/>
  <c r="M9" i="8"/>
  <c r="M4" i="8"/>
  <c r="M5" i="8"/>
  <c r="M7" i="8"/>
  <c r="M10" i="8"/>
  <c r="M6" i="8"/>
  <c r="L6" i="8"/>
  <c r="L5" i="8"/>
  <c r="L4" i="8"/>
  <c r="L7" i="8"/>
  <c r="L9" i="8"/>
  <c r="L10" i="8"/>
  <c r="K9" i="8"/>
  <c r="K7" i="8"/>
  <c r="K10" i="8"/>
  <c r="K6" i="8"/>
  <c r="K4" i="8"/>
  <c r="K5" i="8"/>
  <c r="N9" i="8"/>
  <c r="N10" i="8"/>
  <c r="N7" i="8"/>
  <c r="N5" i="8"/>
  <c r="N6" i="8"/>
  <c r="N4" i="8"/>
  <c r="S6" i="3" l="1"/>
  <c r="C6" i="16" s="1"/>
  <c r="L6" i="3"/>
  <c r="R6" i="3"/>
  <c r="C6" i="15" s="1"/>
  <c r="Q6" i="3"/>
  <c r="C6" i="14" s="1"/>
  <c r="C18" i="13"/>
  <c r="P6" i="3"/>
  <c r="C6" i="13" s="1"/>
  <c r="K6" i="3"/>
  <c r="J6" i="3"/>
  <c r="U6" i="3"/>
  <c r="C6" i="18" s="1"/>
  <c r="C18" i="20"/>
  <c r="O6" i="3"/>
  <c r="C6" i="20" s="1"/>
  <c r="C18" i="11"/>
  <c r="N6" i="3"/>
  <c r="C6" i="11" s="1"/>
  <c r="C18" i="19"/>
  <c r="M6" i="3"/>
  <c r="C6" i="19" s="1"/>
  <c r="T6" i="3"/>
  <c r="C6" i="17" s="1"/>
  <c r="C72" i="13"/>
  <c r="D57" i="13" s="1"/>
  <c r="C72" i="20"/>
  <c r="D72" i="20" s="1"/>
  <c r="J7" i="3"/>
  <c r="M7" i="3"/>
  <c r="T7" i="3"/>
  <c r="O7" i="3"/>
  <c r="U7" i="3"/>
  <c r="L7" i="3"/>
  <c r="P7" i="3"/>
  <c r="S7" i="3"/>
  <c r="R7" i="3"/>
  <c r="N7" i="3"/>
  <c r="K7" i="3"/>
  <c r="Q7" i="3"/>
  <c r="C71" i="4"/>
  <c r="D34" i="4" s="1"/>
  <c r="C71" i="19"/>
  <c r="D69" i="19" s="1"/>
  <c r="C71" i="11"/>
  <c r="D48" i="11" s="1"/>
  <c r="M3" i="8"/>
  <c r="N3" i="8"/>
  <c r="K3" i="8"/>
  <c r="L3" i="8"/>
  <c r="K12" i="8"/>
  <c r="N19" i="8"/>
  <c r="N12" i="8"/>
  <c r="K19" i="8"/>
  <c r="L12" i="8"/>
  <c r="M12" i="8"/>
  <c r="L19" i="8"/>
  <c r="M19" i="8"/>
  <c r="C20" i="4"/>
  <c r="C35" i="17"/>
  <c r="C35" i="16"/>
  <c r="C35" i="15"/>
  <c r="C35" i="14"/>
  <c r="C35" i="18"/>
  <c r="C23" i="4"/>
  <c r="C38" i="14"/>
  <c r="C38" i="18"/>
  <c r="C38" i="17"/>
  <c r="C38" i="16"/>
  <c r="C38" i="15"/>
  <c r="C22" i="4"/>
  <c r="C37" i="15"/>
  <c r="C37" i="14"/>
  <c r="C37" i="18"/>
  <c r="C37" i="17"/>
  <c r="C37" i="16"/>
  <c r="C24" i="4"/>
  <c r="C39" i="18"/>
  <c r="C39" i="17"/>
  <c r="C39" i="16"/>
  <c r="C39" i="15"/>
  <c r="C39" i="14"/>
  <c r="C21" i="4"/>
  <c r="C36" i="16"/>
  <c r="C36" i="15"/>
  <c r="C36" i="14"/>
  <c r="C36" i="18"/>
  <c r="C36" i="17"/>
  <c r="C25" i="4"/>
  <c r="C40" i="18"/>
  <c r="C40" i="17"/>
  <c r="C40" i="16"/>
  <c r="C40" i="15"/>
  <c r="C40" i="14"/>
  <c r="D69" i="13" l="1"/>
  <c r="D66" i="13"/>
  <c r="D67" i="13"/>
  <c r="D39" i="13"/>
  <c r="D36" i="13"/>
  <c r="D47" i="13"/>
  <c r="D52" i="13"/>
  <c r="D35" i="13"/>
  <c r="D64" i="13"/>
  <c r="D68" i="13"/>
  <c r="D55" i="13"/>
  <c r="D51" i="13"/>
  <c r="D58" i="13"/>
  <c r="D54" i="13"/>
  <c r="D59" i="13"/>
  <c r="D42" i="13"/>
  <c r="D45" i="13"/>
  <c r="D41" i="13"/>
  <c r="D65" i="13"/>
  <c r="D48" i="13"/>
  <c r="D60" i="13"/>
  <c r="D53" i="13"/>
  <c r="D50" i="13"/>
  <c r="D43" i="13"/>
  <c r="D38" i="13"/>
  <c r="D72" i="13"/>
  <c r="D37" i="13"/>
  <c r="D63" i="13"/>
  <c r="D44" i="13"/>
  <c r="D56" i="13"/>
  <c r="D46" i="13"/>
  <c r="D49" i="13"/>
  <c r="D70" i="13"/>
  <c r="D62" i="13"/>
  <c r="D40" i="13"/>
  <c r="D71" i="13"/>
  <c r="D61" i="13"/>
  <c r="C10" i="13"/>
  <c r="D6" i="13" s="1"/>
  <c r="D55" i="20"/>
  <c r="D62" i="20"/>
  <c r="D59" i="20"/>
  <c r="D35" i="20"/>
  <c r="D68" i="20"/>
  <c r="D51" i="20"/>
  <c r="D39" i="20"/>
  <c r="D65" i="20"/>
  <c r="D61" i="20"/>
  <c r="D53" i="20"/>
  <c r="D37" i="20"/>
  <c r="D70" i="20"/>
  <c r="D38" i="20"/>
  <c r="D36" i="20"/>
  <c r="D56" i="20"/>
  <c r="D45" i="20"/>
  <c r="D42" i="20"/>
  <c r="D43" i="20"/>
  <c r="D46" i="20"/>
  <c r="D50" i="20"/>
  <c r="D40" i="20"/>
  <c r="D54" i="20"/>
  <c r="D63" i="20"/>
  <c r="D57" i="20"/>
  <c r="D52" i="20"/>
  <c r="D64" i="20"/>
  <c r="D44" i="20"/>
  <c r="D41" i="20"/>
  <c r="D66" i="20"/>
  <c r="D60" i="20"/>
  <c r="D71" i="20"/>
  <c r="D58" i="20"/>
  <c r="D48" i="20"/>
  <c r="D49" i="20"/>
  <c r="D69" i="20"/>
  <c r="D47" i="20"/>
  <c r="D67" i="20"/>
  <c r="C10" i="20"/>
  <c r="D6" i="20" s="1"/>
  <c r="D53" i="11"/>
  <c r="D67" i="19"/>
  <c r="D35" i="4"/>
  <c r="D36" i="4"/>
  <c r="D47" i="4"/>
  <c r="D67" i="4"/>
  <c r="D51" i="4"/>
  <c r="D56" i="4"/>
  <c r="D64" i="4"/>
  <c r="D70" i="4"/>
  <c r="D56" i="19"/>
  <c r="D49" i="19"/>
  <c r="D48" i="19"/>
  <c r="D59" i="11"/>
  <c r="D37" i="19"/>
  <c r="D41" i="4"/>
  <c r="D46" i="11"/>
  <c r="D60" i="11"/>
  <c r="D41" i="19"/>
  <c r="D44" i="4"/>
  <c r="D57" i="19"/>
  <c r="D51" i="11"/>
  <c r="D52" i="4"/>
  <c r="D47" i="19"/>
  <c r="D56" i="11"/>
  <c r="D38" i="4"/>
  <c r="D66" i="4"/>
  <c r="D62" i="19"/>
  <c r="D42" i="11"/>
  <c r="D55" i="11"/>
  <c r="D47" i="11"/>
  <c r="D37" i="11"/>
  <c r="D63" i="19"/>
  <c r="D45" i="4"/>
  <c r="D53" i="4"/>
  <c r="D69" i="11"/>
  <c r="D39" i="19"/>
  <c r="D61" i="4"/>
  <c r="D55" i="4"/>
  <c r="D53" i="19"/>
  <c r="D35" i="11"/>
  <c r="D45" i="19"/>
  <c r="D67" i="11"/>
  <c r="D43" i="11"/>
  <c r="D66" i="11"/>
  <c r="D50" i="4"/>
  <c r="D46" i="4"/>
  <c r="D58" i="11"/>
  <c r="D55" i="19"/>
  <c r="D40" i="19"/>
  <c r="D40" i="11"/>
  <c r="D50" i="11"/>
  <c r="D39" i="4"/>
  <c r="D61" i="11"/>
  <c r="D44" i="11"/>
  <c r="D66" i="19"/>
  <c r="D41" i="11"/>
  <c r="D42" i="19"/>
  <c r="D64" i="11"/>
  <c r="D60" i="19"/>
  <c r="D60" i="4"/>
  <c r="D49" i="4"/>
  <c r="D59" i="4"/>
  <c r="D70" i="11"/>
  <c r="D54" i="11"/>
  <c r="D43" i="4"/>
  <c r="D70" i="19"/>
  <c r="D65" i="11"/>
  <c r="D50" i="19"/>
  <c r="D51" i="19"/>
  <c r="D68" i="19"/>
  <c r="D38" i="11"/>
  <c r="D36" i="11"/>
  <c r="D62" i="11"/>
  <c r="D59" i="19"/>
  <c r="D63" i="4"/>
  <c r="D44" i="19"/>
  <c r="D61" i="19"/>
  <c r="D35" i="19"/>
  <c r="D58" i="19"/>
  <c r="D65" i="4"/>
  <c r="D58" i="4"/>
  <c r="D52" i="19"/>
  <c r="D64" i="19"/>
  <c r="D69" i="4"/>
  <c r="D48" i="4"/>
  <c r="D52" i="11"/>
  <c r="D43" i="19"/>
  <c r="D54" i="4"/>
  <c r="D57" i="4"/>
  <c r="D68" i="11"/>
  <c r="D38" i="19"/>
  <c r="D42" i="4"/>
  <c r="D68" i="4"/>
  <c r="D65" i="19"/>
  <c r="D45" i="11"/>
  <c r="D40" i="4"/>
  <c r="D57" i="11"/>
  <c r="D36" i="19"/>
  <c r="D63" i="11"/>
  <c r="D54" i="19"/>
  <c r="D39" i="11"/>
  <c r="D46" i="19"/>
  <c r="D62" i="4"/>
  <c r="D37" i="4"/>
  <c r="D49" i="11"/>
  <c r="D34" i="11"/>
  <c r="D71" i="19"/>
  <c r="D71" i="11"/>
  <c r="D34" i="19"/>
  <c r="D71" i="4"/>
  <c r="C10" i="11"/>
  <c r="D6" i="11" s="1"/>
  <c r="C10" i="19"/>
  <c r="D6" i="19" s="1"/>
  <c r="C6" i="4"/>
  <c r="D10" i="13" l="1"/>
  <c r="D8" i="13"/>
  <c r="D9" i="13"/>
  <c r="D7" i="13"/>
  <c r="D10" i="20"/>
  <c r="D9" i="20"/>
  <c r="D7" i="20"/>
  <c r="D8" i="20"/>
  <c r="D10" i="11"/>
  <c r="D7" i="11"/>
  <c r="D8" i="11"/>
  <c r="D9" i="11"/>
  <c r="D10" i="19"/>
  <c r="D8" i="19"/>
  <c r="D9" i="19"/>
  <c r="D7" i="19"/>
</calcChain>
</file>

<file path=xl/sharedStrings.xml><?xml version="1.0" encoding="utf-8"?>
<sst xmlns="http://schemas.openxmlformats.org/spreadsheetml/2006/main" count="1952" uniqueCount="172">
  <si>
    <t>DATE</t>
  </si>
  <si>
    <t>WEEK</t>
  </si>
  <si>
    <t>MONTH</t>
  </si>
  <si>
    <t>YEAR</t>
  </si>
  <si>
    <t>DURATION</t>
  </si>
  <si>
    <t xml:space="preserve">CLASS 1 </t>
  </si>
  <si>
    <t>Global Sourcing Support</t>
  </si>
  <si>
    <t>Others</t>
  </si>
  <si>
    <t>Absence</t>
  </si>
  <si>
    <t>No workload</t>
  </si>
  <si>
    <t>Trainings</t>
  </si>
  <si>
    <t>Meetings</t>
  </si>
  <si>
    <t>Break</t>
  </si>
  <si>
    <t>Authorization</t>
  </si>
  <si>
    <t>Leave</t>
  </si>
  <si>
    <t>Lateness</t>
  </si>
  <si>
    <t>Holiday</t>
  </si>
  <si>
    <t>NA</t>
  </si>
  <si>
    <t>FATNASSI Hamdi</t>
  </si>
  <si>
    <t xml:space="preserve">Class _1 </t>
  </si>
  <si>
    <t>Class_2_G_S_S</t>
  </si>
  <si>
    <t>class_2_others</t>
  </si>
  <si>
    <t>Class_2_Absence</t>
  </si>
  <si>
    <t>Class_2_Noworkload</t>
  </si>
  <si>
    <t>IT</t>
  </si>
  <si>
    <t>Class_3_G_S_S</t>
  </si>
  <si>
    <t>Central Purchasing</t>
  </si>
  <si>
    <t>Automation Components</t>
  </si>
  <si>
    <t>Castings</t>
  </si>
  <si>
    <t>Drives and Gears</t>
  </si>
  <si>
    <t>Electronic Subassembly</t>
  </si>
  <si>
    <t>Electronic</t>
  </si>
  <si>
    <t>C-Parts</t>
  </si>
  <si>
    <t>Films</t>
  </si>
  <si>
    <t>Filters</t>
  </si>
  <si>
    <t>Drainage and Woven Materials</t>
  </si>
  <si>
    <t>Glass</t>
  </si>
  <si>
    <t>Assembled Metal Parts</t>
  </si>
  <si>
    <t>Turned and Milled Parts</t>
  </si>
  <si>
    <t>Magnets</t>
  </si>
  <si>
    <t>Mechanical Subassemblies</t>
  </si>
  <si>
    <t>Membrane</t>
  </si>
  <si>
    <t>Operating Supplies and Add Material</t>
  </si>
  <si>
    <t>Packaging</t>
  </si>
  <si>
    <t>Palletank</t>
  </si>
  <si>
    <t>Plastic Parts</t>
  </si>
  <si>
    <t>Plate Processing</t>
  </si>
  <si>
    <t>Printed Materials and Labels</t>
  </si>
  <si>
    <t>Pumps</t>
  </si>
  <si>
    <t>Raw Materials</t>
  </si>
  <si>
    <t>Sealings</t>
  </si>
  <si>
    <t>Sensors</t>
  </si>
  <si>
    <t>Services</t>
  </si>
  <si>
    <t>Tools and Molds</t>
  </si>
  <si>
    <t>Trading Goods</t>
  </si>
  <si>
    <t>Tubing</t>
  </si>
  <si>
    <t>Valves</t>
  </si>
  <si>
    <t>Connections</t>
  </si>
  <si>
    <t>Bearings</t>
  </si>
  <si>
    <t>Sterilization</t>
  </si>
  <si>
    <t>HVAC</t>
  </si>
  <si>
    <t>Prototyping, 3D Printing</t>
  </si>
  <si>
    <t>Class_5_G_S_S</t>
  </si>
  <si>
    <t>Class_4_G_S_S</t>
  </si>
  <si>
    <t>Bricka</t>
  </si>
  <si>
    <t xml:space="preserve">Bernd Engelhardt </t>
  </si>
  <si>
    <t>Thorsten Klein</t>
  </si>
  <si>
    <t>Jannis Buberti</t>
  </si>
  <si>
    <t>Lynn Elligsen</t>
  </si>
  <si>
    <t>Nils Koeneke</t>
  </si>
  <si>
    <t>Niels Schemmerling</t>
  </si>
  <si>
    <t>Mathias Behrens</t>
  </si>
  <si>
    <t>Kai Bergheim</t>
  </si>
  <si>
    <t>Gunther Griesel</t>
  </si>
  <si>
    <t>Herve Luzzi</t>
  </si>
  <si>
    <t>Yernaux Pierre-Francois</t>
  </si>
  <si>
    <t xml:space="preserve"> Manuel Hanke</t>
  </si>
  <si>
    <t>Sabine Lorrain</t>
  </si>
  <si>
    <t>Marco Senhen</t>
  </si>
  <si>
    <t>Neal Kidman</t>
  </si>
  <si>
    <t>Steffen Schlieker</t>
  </si>
  <si>
    <t>Category code</t>
  </si>
  <si>
    <t>Comment</t>
  </si>
  <si>
    <t>Diagrams preparation for suppliers visit</t>
  </si>
  <si>
    <t>Linear Performance pricing</t>
  </si>
  <si>
    <t xml:space="preserve">Preparation for calculation </t>
  </si>
  <si>
    <t>Task</t>
  </si>
  <si>
    <t>Second training session in Goettingen</t>
  </si>
  <si>
    <t xml:space="preserve">CLASS 2 </t>
  </si>
  <si>
    <t>Duration [H]</t>
  </si>
  <si>
    <t>No Workload</t>
  </si>
  <si>
    <t>Tasks</t>
  </si>
  <si>
    <t>x</t>
  </si>
  <si>
    <t>March l Global KPIs</t>
  </si>
  <si>
    <t>March  l   Global Sourcing Support</t>
  </si>
  <si>
    <t>January</t>
  </si>
  <si>
    <t>March</t>
  </si>
  <si>
    <t>April</t>
  </si>
  <si>
    <t>June</t>
  </si>
  <si>
    <t>May</t>
  </si>
  <si>
    <t>July</t>
  </si>
  <si>
    <t>September</t>
  </si>
  <si>
    <t>October</t>
  </si>
  <si>
    <t>November</t>
  </si>
  <si>
    <t>February</t>
  </si>
  <si>
    <t>August</t>
  </si>
  <si>
    <r>
      <t xml:space="preserve">Training " Set up suppliers in SAP " with </t>
    </r>
    <r>
      <rPr>
        <b/>
        <sz val="11"/>
        <color theme="5" tint="-0.499984740745262"/>
        <rFont val="Calibri"/>
        <family val="2"/>
        <scheme val="minor"/>
      </rPr>
      <t>Kai</t>
    </r>
    <r>
      <rPr>
        <sz val="11"/>
        <color theme="5" tint="-0.499984740745262"/>
        <rFont val="Calibri"/>
        <family val="2"/>
        <scheme val="minor"/>
      </rPr>
      <t xml:space="preserve"> via skype</t>
    </r>
  </si>
  <si>
    <t xml:space="preserve">Data collection via SAP / BW </t>
  </si>
  <si>
    <t>File the full sourcing text from for Top 500 supplier</t>
  </si>
  <si>
    <t>developing my performance indicator</t>
  </si>
  <si>
    <t>Meeting with Tunisian colleague to discus ideas about global sourcing indicators</t>
  </si>
  <si>
    <t>English courses</t>
  </si>
  <si>
    <t>Category Manager (requestor)</t>
  </si>
  <si>
    <t>Presentation / training on the organization and roles and responsibilities of the SQM group</t>
  </si>
  <si>
    <t>Solve the problem of dysfunction of cost data with kai</t>
  </si>
  <si>
    <t>INPUT</t>
  </si>
  <si>
    <t>Add. time in hrs</t>
  </si>
  <si>
    <t>Real hrs</t>
  </si>
  <si>
    <t xml:space="preserve"> December</t>
  </si>
  <si>
    <t>Months</t>
  </si>
  <si>
    <t>Cost Calculation for new component</t>
  </si>
  <si>
    <t xml:space="preserve">Set up new supplier in SAP </t>
  </si>
  <si>
    <t xml:space="preserve">Set up New supplier in SAP </t>
  </si>
  <si>
    <t xml:space="preserve">Annual Tasks 2018                                                      Global KPIs                    </t>
  </si>
  <si>
    <t xml:space="preserve">Annual Tasks 2018                                                      Global KPIs       </t>
  </si>
  <si>
    <t>Poland</t>
  </si>
  <si>
    <t>GP1</t>
  </si>
  <si>
    <t>Brazil</t>
  </si>
  <si>
    <t>Argentina</t>
  </si>
  <si>
    <t>Australia</t>
  </si>
  <si>
    <t>April   Global KPIs</t>
  </si>
  <si>
    <t>Total</t>
  </si>
  <si>
    <t>April  l   Global Sourcing Support Tasks</t>
  </si>
  <si>
    <t>April  l   Global Sourcing Support Tasks by Category</t>
  </si>
  <si>
    <t>Category</t>
  </si>
  <si>
    <t>Na</t>
  </si>
  <si>
    <t>MAY  l   Global Sourcing Support Tasks by Category</t>
  </si>
  <si>
    <t>MAY  l   Global Sourcing Support Tasks</t>
  </si>
  <si>
    <t>MAY   Global KPIs</t>
  </si>
  <si>
    <t>No workload / Others / Absence</t>
  </si>
  <si>
    <t>June   Global KPIs</t>
  </si>
  <si>
    <t>June  l   Global Sourcing Support Tasks</t>
  </si>
  <si>
    <t>June  l   Global Sourcing Support Tasks by Category</t>
  </si>
  <si>
    <t>Developing platform for tasks cordinations</t>
  </si>
  <si>
    <t>Preparation cahier de charge</t>
  </si>
  <si>
    <t>Connection Problem</t>
  </si>
  <si>
    <t xml:space="preserve">Hackel Heiko </t>
  </si>
  <si>
    <t>Dividing Category</t>
  </si>
  <si>
    <t>July   Global KPIs</t>
  </si>
  <si>
    <t>July  l   Global Sourcing Support Tasks</t>
  </si>
  <si>
    <t>July  l   Global Sourcing Support Tasks by Category</t>
  </si>
  <si>
    <t>Update session / session expired</t>
  </si>
  <si>
    <t>Sweden</t>
  </si>
  <si>
    <t>Country</t>
  </si>
  <si>
    <t>Number</t>
  </si>
  <si>
    <t>Aubagne</t>
  </si>
  <si>
    <t>Denmark</t>
  </si>
  <si>
    <t>Germany</t>
  </si>
  <si>
    <t>Guxhagen</t>
  </si>
  <si>
    <t>Hungary</t>
  </si>
  <si>
    <t>India</t>
  </si>
  <si>
    <t>Portugal</t>
  </si>
  <si>
    <t>Switzerland</t>
  </si>
  <si>
    <t>Tunisia</t>
  </si>
  <si>
    <t>US</t>
  </si>
  <si>
    <t xml:space="preserve"> Month</t>
  </si>
  <si>
    <t>Spain</t>
  </si>
  <si>
    <t>Monthly Meeting</t>
  </si>
  <si>
    <t xml:space="preserve">Global Sourcing Support </t>
  </si>
  <si>
    <t>Project Task Reservation</t>
  </si>
  <si>
    <t>Mexico</t>
  </si>
  <si>
    <t>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</si>
</sst>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-* #,##0\ _€_-;\-* #,##0\ _€_-;_-* &quot;-&quot;\ _€_-;_-@_-"/>
    <numFmt numFmtId="164" formatCode="ddd\ dd/mm/yyyy"/>
    <numFmt numFmtId="165" formatCode="h:mm;@"/>
    <numFmt numFmtId="166" formatCode="&quot;W&quot;#"/>
    <numFmt numFmtId="167" formatCode="0.00;[Red]0.00"/>
    <numFmt numFmtId="168" formatCode="&quot;January&quot;"/>
    <numFmt numFmtId="169" formatCode="&quot;February&quot;"/>
    <numFmt numFmtId="170" formatCode="&quot;March&quot;"/>
    <numFmt numFmtId="171" formatCode="&quot;April&quot;"/>
    <numFmt numFmtId="172" formatCode="&quot;Mai&quot;"/>
    <numFmt numFmtId="173" formatCode="&quot;June&quot;"/>
    <numFmt numFmtId="174" formatCode="&quot;July&quot;"/>
    <numFmt numFmtId="175" formatCode="&quot;August&quot;"/>
    <numFmt numFmtId="176" formatCode="&quot;September&quot;"/>
    <numFmt numFmtId="177" formatCode="&quot;October&quot;"/>
    <numFmt numFmtId="178" formatCode="&quot;November&quot;"/>
    <numFmt numFmtId="179" formatCode="&quot;December&quot;"/>
  </numFmts>
  <fonts count="2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0"/>
      <color theme="0"/>
      <name val="Segoe UI Semibold"/>
      <family val="2"/>
    </font>
    <font>
      <b/>
      <sz val="10"/>
      <color theme="1"/>
      <name val="Segoe UI Semibold"/>
      <family val="2"/>
    </font>
    <font>
      <sz val="36"/>
      <color theme="9" tint="-0.499984740745262"/>
      <name val="Calibri"/>
      <family val="2"/>
      <scheme val="minor"/>
    </font>
    <font>
      <sz val="12"/>
      <color theme="5" tint="-0.49998474074526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36"/>
      <color theme="5" tint="-0.499984740745262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sz val="11"/>
      <color theme="0"/>
      <name val="SartoriusRotisSans"/>
    </font>
    <font>
      <b/>
      <sz val="11"/>
      <color theme="5" tint="-0.499984740745262"/>
      <name val="Calibri"/>
      <family val="2"/>
      <scheme val="minor"/>
    </font>
    <font>
      <sz val="10"/>
      <color rgb="FFF0F0F0"/>
      <name val="Segoe UI"/>
      <family val="2"/>
    </font>
    <font>
      <sz val="10"/>
      <color theme="5" tint="-0.499984740745262"/>
      <name val="Segoe UI"/>
      <family val="2"/>
    </font>
    <font>
      <sz val="11"/>
      <color rgb="FF9C0006"/>
      <name val="Calibri"/>
      <family val="2"/>
      <scheme val="minor"/>
    </font>
    <font>
      <b/>
      <sz val="11"/>
      <color theme="0"/>
      <name val="Segoe UI"/>
      <family val="2"/>
    </font>
    <font>
      <sz val="10"/>
      <color theme="0"/>
      <name val="Segoe UI"/>
      <family val="2"/>
    </font>
    <font>
      <b/>
      <sz val="12"/>
      <color theme="1" tint="0.249977111117893"/>
      <name val="Segoe UI"/>
      <family val="2"/>
    </font>
    <font>
      <b/>
      <sz val="12"/>
      <color theme="1"/>
      <name val="Segoe UI"/>
      <family val="2"/>
    </font>
    <font>
      <sz val="11"/>
      <color theme="5" tint="-0.499984740745262"/>
      <name val="SartoriusRotisSans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9" tint="-0.499984740745262"/>
      <name val="SartoriusRotisSans"/>
    </font>
    <font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BF4845"/>
        <bgColor indexed="64"/>
      </patternFill>
    </fill>
    <fill>
      <patternFill patternType="solid">
        <fgColor rgb="FF98B957"/>
        <bgColor indexed="64"/>
      </patternFill>
    </fill>
    <fill>
      <patternFill patternType="solid">
        <fgColor rgb="FF8D72AA"/>
        <bgColor indexed="64"/>
      </patternFill>
    </fill>
    <fill>
      <patternFill patternType="solid">
        <fgColor rgb="FF4DB0C7"/>
        <bgColor indexed="64"/>
      </patternFill>
    </fill>
    <fill>
      <patternFill patternType="solid">
        <fgColor rgb="FFF7994B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BED39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BD5907"/>
        <bgColor indexed="64"/>
      </patternFill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499984740745262"/>
      </top>
      <bottom/>
      <diagonal/>
    </border>
    <border>
      <left/>
      <right/>
      <top/>
      <bottom style="thin">
        <color theme="1" tint="0.499984740745262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ck">
        <color rgb="FFFFC000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6" fillId="14" borderId="0" applyNumberFormat="0" applyBorder="0" applyAlignment="0" applyProtection="0"/>
    <xf numFmtId="9" fontId="25" fillId="0" borderId="0" applyFont="0" applyFill="0" applyBorder="0" applyAlignment="0" applyProtection="0"/>
    <xf numFmtId="41" fontId="25" fillId="0" borderId="0" applyFont="0" applyFill="0" applyBorder="0" applyAlignment="0" applyProtection="0"/>
  </cellStyleXfs>
  <cellXfs count="161">
    <xf numFmtId="0" fontId="0" fillId="0" borderId="0" xfId="0"/>
    <xf numFmtId="0" fontId="1" fillId="2" borderId="2" xfId="0" applyFont="1" applyFill="1" applyBorder="1"/>
    <xf numFmtId="0" fontId="0" fillId="4" borderId="2" xfId="0" applyFill="1" applyBorder="1"/>
    <xf numFmtId="0" fontId="0" fillId="6" borderId="2" xfId="0" applyFill="1" applyBorder="1"/>
    <xf numFmtId="0" fontId="0" fillId="0" borderId="2" xfId="0" applyBorder="1"/>
    <xf numFmtId="0" fontId="0" fillId="3" borderId="2" xfId="0" applyFill="1" applyBorder="1"/>
    <xf numFmtId="0" fontId="1" fillId="2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7" borderId="2" xfId="0" applyFill="1" applyBorder="1"/>
    <xf numFmtId="0" fontId="0" fillId="0" borderId="0" xfId="0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center"/>
    </xf>
    <xf numFmtId="0" fontId="0" fillId="0" borderId="8" xfId="0" applyBorder="1"/>
    <xf numFmtId="0" fontId="0" fillId="10" borderId="2" xfId="0" applyFill="1" applyBorder="1" applyAlignment="1">
      <alignment horizontal="left" vertical="center"/>
    </xf>
    <xf numFmtId="0" fontId="3" fillId="9" borderId="2" xfId="0" applyFont="1" applyFill="1" applyBorder="1" applyAlignment="1" applyProtection="1">
      <alignment horizontal="center" vertical="center"/>
      <protection locked="0"/>
    </xf>
    <xf numFmtId="0" fontId="3" fillId="5" borderId="2" xfId="0" applyFont="1" applyFill="1" applyBorder="1" applyAlignment="1" applyProtection="1">
      <alignment horizontal="center" vertical="center"/>
      <protection locked="0"/>
    </xf>
    <xf numFmtId="20" fontId="8" fillId="5" borderId="2" xfId="0" applyNumberFormat="1" applyFont="1" applyFill="1" applyBorder="1" applyAlignment="1" applyProtection="1">
      <alignment horizontal="center" vertical="center"/>
      <protection locked="0"/>
    </xf>
    <xf numFmtId="14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5" fillId="7" borderId="6" xfId="0" applyFont="1" applyFill="1" applyBorder="1" applyAlignment="1" applyProtection="1">
      <alignment horizontal="center" vertical="center"/>
      <protection locked="0"/>
    </xf>
    <xf numFmtId="0" fontId="5" fillId="7" borderId="9" xfId="0" applyFont="1" applyFill="1" applyBorder="1" applyAlignment="1" applyProtection="1">
      <alignment horizontal="center" vertical="center"/>
      <protection locked="0"/>
    </xf>
    <xf numFmtId="0" fontId="6" fillId="7" borderId="6" xfId="0" applyFont="1" applyFill="1" applyBorder="1" applyAlignment="1" applyProtection="1">
      <alignment horizontal="center" vertical="center"/>
      <protection locked="0"/>
    </xf>
    <xf numFmtId="0" fontId="0" fillId="5" borderId="2" xfId="0" applyFill="1" applyBorder="1" applyProtection="1"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0" fillId="5" borderId="3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8" fillId="5" borderId="2" xfId="0" applyFont="1" applyFill="1" applyBorder="1" applyAlignment="1" applyProtection="1">
      <alignment horizontal="center" vertical="center"/>
      <protection hidden="1"/>
    </xf>
    <xf numFmtId="0" fontId="0" fillId="6" borderId="2" xfId="0" applyFill="1" applyBorder="1" applyProtection="1">
      <protection locked="0"/>
    </xf>
    <xf numFmtId="0" fontId="0" fillId="5" borderId="2" xfId="0" applyFont="1" applyFill="1" applyBorder="1"/>
    <xf numFmtId="0" fontId="9" fillId="5" borderId="2" xfId="0" applyFont="1" applyFill="1" applyBorder="1"/>
    <xf numFmtId="0" fontId="0" fillId="11" borderId="2" xfId="0" applyFill="1" applyBorder="1" applyAlignment="1">
      <alignment horizontal="center"/>
    </xf>
    <xf numFmtId="0" fontId="0" fillId="5" borderId="2" xfId="0" applyFill="1" applyBorder="1" applyAlignment="1" applyProtection="1">
      <alignment horizontal="center" vertical="center"/>
      <protection locked="0"/>
    </xf>
    <xf numFmtId="0" fontId="0" fillId="6" borderId="2" xfId="0" applyFill="1" applyBorder="1" applyAlignment="1" applyProtection="1">
      <alignment horizontal="center" vertical="center"/>
      <protection locked="0"/>
    </xf>
    <xf numFmtId="0" fontId="0" fillId="5" borderId="4" xfId="0" applyFill="1" applyBorder="1" applyAlignment="1" applyProtection="1">
      <alignment horizontal="center" vertical="center"/>
      <protection locked="0"/>
    </xf>
    <xf numFmtId="0" fontId="7" fillId="8" borderId="0" xfId="0" applyFont="1" applyFill="1" applyBorder="1" applyAlignment="1" applyProtection="1">
      <alignment horizontal="center" vertical="top"/>
      <protection locked="0"/>
    </xf>
    <xf numFmtId="0" fontId="2" fillId="9" borderId="2" xfId="0" applyFont="1" applyFill="1" applyBorder="1" applyAlignment="1" applyProtection="1">
      <alignment horizontal="center"/>
      <protection locked="0"/>
    </xf>
    <xf numFmtId="0" fontId="2" fillId="9" borderId="1" xfId="0" applyFont="1" applyFill="1" applyBorder="1" applyAlignment="1" applyProtection="1">
      <alignment horizontal="center"/>
      <protection locked="0"/>
    </xf>
    <xf numFmtId="0" fontId="11" fillId="6" borderId="2" xfId="0" applyFont="1" applyFill="1" applyBorder="1" applyProtection="1">
      <protection locked="0"/>
    </xf>
    <xf numFmtId="0" fontId="11" fillId="5" borderId="2" xfId="0" applyFont="1" applyFill="1" applyBorder="1" applyProtection="1">
      <protection locked="0"/>
    </xf>
    <xf numFmtId="0" fontId="11" fillId="5" borderId="3" xfId="0" applyFont="1" applyFill="1" applyBorder="1" applyProtection="1">
      <protection locked="0"/>
    </xf>
    <xf numFmtId="0" fontId="11" fillId="8" borderId="0" xfId="0" applyFont="1" applyFill="1" applyBorder="1" applyAlignment="1" applyProtection="1">
      <alignment horizontal="center"/>
      <protection locked="0"/>
    </xf>
    <xf numFmtId="0" fontId="11" fillId="5" borderId="2" xfId="0" applyFont="1" applyFill="1" applyBorder="1" applyAlignment="1" applyProtection="1">
      <alignment horizontal="center"/>
      <protection locked="0"/>
    </xf>
    <xf numFmtId="0" fontId="11" fillId="6" borderId="2" xfId="0" applyFont="1" applyFill="1" applyBorder="1" applyAlignment="1" applyProtection="1">
      <alignment horizontal="center"/>
      <protection locked="0"/>
    </xf>
    <xf numFmtId="0" fontId="11" fillId="5" borderId="3" xfId="0" applyFont="1" applyFill="1" applyBorder="1" applyAlignment="1" applyProtection="1">
      <alignment horizontal="center"/>
      <protection locked="0"/>
    </xf>
    <xf numFmtId="0" fontId="10" fillId="8" borderId="0" xfId="0" applyFont="1" applyFill="1" applyBorder="1" applyAlignment="1" applyProtection="1">
      <alignment horizontal="center" vertical="top"/>
      <protection locked="0"/>
    </xf>
    <xf numFmtId="0" fontId="8" fillId="5" borderId="2" xfId="0" applyFont="1" applyFill="1" applyBorder="1" applyAlignment="1" applyProtection="1">
      <alignment horizontal="center" vertical="center"/>
      <protection locked="0"/>
    </xf>
    <xf numFmtId="20" fontId="11" fillId="5" borderId="2" xfId="0" applyNumberFormat="1" applyFont="1" applyFill="1" applyBorder="1" applyAlignment="1" applyProtection="1">
      <alignment horizontal="center"/>
      <protection locked="0"/>
    </xf>
    <xf numFmtId="0" fontId="11" fillId="5" borderId="5" xfId="0" applyFont="1" applyFill="1" applyBorder="1" applyAlignment="1" applyProtection="1">
      <alignment horizontal="center"/>
      <protection locked="0"/>
    </xf>
    <xf numFmtId="0" fontId="11" fillId="5" borderId="2" xfId="0" applyFont="1" applyFill="1" applyBorder="1" applyAlignment="1" applyProtection="1">
      <alignment horizontal="center"/>
    </xf>
    <xf numFmtId="0" fontId="12" fillId="3" borderId="8" xfId="0" applyFont="1" applyFill="1" applyBorder="1"/>
    <xf numFmtId="0" fontId="12" fillId="12" borderId="8" xfId="0" applyFont="1" applyFill="1" applyBorder="1"/>
    <xf numFmtId="0" fontId="12" fillId="12" borderId="8" xfId="0" applyFont="1" applyFill="1" applyBorder="1" applyAlignment="1">
      <alignment horizontal="center" vertical="center"/>
    </xf>
    <xf numFmtId="0" fontId="0" fillId="8" borderId="0" xfId="0" applyFill="1"/>
    <xf numFmtId="0" fontId="12" fillId="8" borderId="8" xfId="0" applyFont="1" applyFill="1" applyBorder="1"/>
    <xf numFmtId="0" fontId="12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/>
    </xf>
    <xf numFmtId="0" fontId="3" fillId="9" borderId="2" xfId="0" applyFont="1" applyFill="1" applyBorder="1" applyAlignment="1" applyProtection="1">
      <alignment horizontal="center" vertical="center"/>
    </xf>
    <xf numFmtId="0" fontId="2" fillId="9" borderId="2" xfId="0" applyFont="1" applyFill="1" applyBorder="1" applyAlignment="1" applyProtection="1">
      <alignment horizontal="center"/>
    </xf>
    <xf numFmtId="0" fontId="0" fillId="10" borderId="0" xfId="0" applyFill="1"/>
    <xf numFmtId="20" fontId="15" fillId="13" borderId="10" xfId="0" applyNumberFormat="1" applyFont="1" applyFill="1" applyBorder="1" applyAlignment="1" applyProtection="1">
      <alignment horizontal="center" vertical="center" wrapText="1"/>
      <protection locked="0"/>
    </xf>
    <xf numFmtId="0" fontId="11" fillId="10" borderId="0" xfId="0" applyFont="1" applyFill="1"/>
    <xf numFmtId="164" fontId="14" fillId="3" borderId="10" xfId="0" applyNumberFormat="1" applyFont="1" applyFill="1" applyBorder="1" applyAlignment="1" applyProtection="1">
      <alignment horizontal="center" vertical="center" wrapText="1"/>
    </xf>
    <xf numFmtId="165" fontId="11" fillId="5" borderId="8" xfId="0" applyNumberFormat="1" applyFont="1" applyFill="1" applyBorder="1"/>
    <xf numFmtId="20" fontId="17" fillId="15" borderId="12" xfId="1" applyNumberFormat="1" applyFont="1" applyFill="1" applyBorder="1" applyAlignment="1" applyProtection="1">
      <alignment horizontal="center" vertical="center" wrapText="1"/>
    </xf>
    <xf numFmtId="0" fontId="1" fillId="15" borderId="0" xfId="0" applyFont="1" applyFill="1" applyAlignment="1">
      <alignment horizontal="center"/>
    </xf>
    <xf numFmtId="20" fontId="17" fillId="15" borderId="0" xfId="1" applyNumberFormat="1" applyFont="1" applyFill="1" applyBorder="1" applyAlignment="1" applyProtection="1">
      <alignment horizontal="center" vertical="center" wrapText="1"/>
    </xf>
    <xf numFmtId="0" fontId="0" fillId="11" borderId="11" xfId="0" applyFill="1" applyBorder="1"/>
    <xf numFmtId="164" fontId="18" fillId="7" borderId="10" xfId="0" applyNumberFormat="1" applyFont="1" applyFill="1" applyBorder="1" applyAlignment="1" applyProtection="1">
      <alignment horizontal="center" vertical="center" wrapText="1"/>
    </xf>
    <xf numFmtId="0" fontId="19" fillId="4" borderId="0" xfId="0" applyNumberFormat="1" applyFont="1" applyFill="1" applyAlignment="1">
      <alignment vertical="center"/>
    </xf>
    <xf numFmtId="2" fontId="21" fillId="8" borderId="8" xfId="0" applyNumberFormat="1" applyFont="1" applyFill="1" applyBorder="1" applyAlignment="1">
      <alignment horizontal="center" vertical="center"/>
    </xf>
    <xf numFmtId="0" fontId="21" fillId="8" borderId="8" xfId="0" applyFont="1" applyFill="1" applyBorder="1"/>
    <xf numFmtId="0" fontId="0" fillId="15" borderId="0" xfId="0" applyFill="1" applyBorder="1" applyAlignment="1"/>
    <xf numFmtId="166" fontId="0" fillId="3" borderId="0" xfId="0" applyNumberFormat="1" applyFill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4" fillId="12" borderId="0" xfId="0" applyFont="1" applyFill="1"/>
    <xf numFmtId="0" fontId="4" fillId="2" borderId="13" xfId="0" applyFont="1" applyFill="1" applyBorder="1" applyAlignment="1"/>
    <xf numFmtId="0" fontId="23" fillId="5" borderId="2" xfId="0" applyFont="1" applyFill="1" applyBorder="1" applyAlignment="1">
      <alignment horizontal="left" vertical="center"/>
    </xf>
    <xf numFmtId="0" fontId="10" fillId="8" borderId="0" xfId="0" applyFont="1" applyFill="1" applyBorder="1" applyAlignment="1" applyProtection="1">
      <alignment vertical="center"/>
      <protection locked="0"/>
    </xf>
    <xf numFmtId="0" fontId="22" fillId="3" borderId="0" xfId="0" applyFont="1" applyFill="1" applyAlignment="1">
      <alignment horizontal="center" vertical="center"/>
    </xf>
    <xf numFmtId="2" fontId="0" fillId="10" borderId="0" xfId="0" applyNumberFormat="1" applyFill="1" applyAlignment="1">
      <alignment horizontal="center"/>
    </xf>
    <xf numFmtId="167" fontId="0" fillId="4" borderId="0" xfId="0" applyNumberFormat="1" applyFill="1" applyAlignment="1">
      <alignment horizontal="center"/>
    </xf>
    <xf numFmtId="167" fontId="0" fillId="10" borderId="0" xfId="0" applyNumberFormat="1" applyFill="1" applyAlignment="1">
      <alignment horizontal="center"/>
    </xf>
    <xf numFmtId="0" fontId="20" fillId="22" borderId="0" xfId="0" applyNumberFormat="1" applyFont="1" applyFill="1" applyAlignment="1">
      <alignment vertical="center"/>
    </xf>
    <xf numFmtId="0" fontId="0" fillId="22" borderId="2" xfId="0" applyFill="1" applyBorder="1"/>
    <xf numFmtId="167" fontId="0" fillId="22" borderId="0" xfId="0" applyNumberFormat="1" applyFill="1" applyAlignment="1">
      <alignment horizontal="center"/>
    </xf>
    <xf numFmtId="167" fontId="0" fillId="5" borderId="0" xfId="0" applyNumberFormat="1" applyFill="1" applyAlignment="1">
      <alignment horizontal="center"/>
    </xf>
    <xf numFmtId="0" fontId="0" fillId="23" borderId="2" xfId="0" applyFill="1" applyBorder="1"/>
    <xf numFmtId="0" fontId="20" fillId="23" borderId="0" xfId="0" applyNumberFormat="1" applyFont="1" applyFill="1" applyAlignment="1">
      <alignment vertical="center"/>
    </xf>
    <xf numFmtId="2" fontId="0" fillId="23" borderId="0" xfId="0" applyNumberFormat="1" applyFill="1" applyBorder="1" applyAlignment="1">
      <alignment horizontal="center"/>
    </xf>
    <xf numFmtId="168" fontId="4" fillId="12" borderId="0" xfId="0" applyNumberFormat="1" applyFont="1" applyFill="1"/>
    <xf numFmtId="169" fontId="4" fillId="12" borderId="0" xfId="0" applyNumberFormat="1" applyFont="1" applyFill="1"/>
    <xf numFmtId="170" fontId="4" fillId="12" borderId="0" xfId="0" applyNumberFormat="1" applyFont="1" applyFill="1"/>
    <xf numFmtId="171" fontId="4" fillId="12" borderId="0" xfId="0" applyNumberFormat="1" applyFont="1" applyFill="1"/>
    <xf numFmtId="172" fontId="4" fillId="12" borderId="0" xfId="0" applyNumberFormat="1" applyFont="1" applyFill="1"/>
    <xf numFmtId="173" fontId="4" fillId="12" borderId="0" xfId="0" applyNumberFormat="1" applyFont="1" applyFill="1"/>
    <xf numFmtId="174" fontId="4" fillId="12" borderId="0" xfId="0" applyNumberFormat="1" applyFont="1" applyFill="1"/>
    <xf numFmtId="175" fontId="4" fillId="12" borderId="0" xfId="0" applyNumberFormat="1" applyFont="1" applyFill="1"/>
    <xf numFmtId="176" fontId="4" fillId="12" borderId="0" xfId="0" applyNumberFormat="1" applyFont="1" applyFill="1"/>
    <xf numFmtId="177" fontId="4" fillId="12" borderId="0" xfId="0" applyNumberFormat="1" applyFont="1" applyFill="1"/>
    <xf numFmtId="178" fontId="4" fillId="12" borderId="0" xfId="0" applyNumberFormat="1" applyFont="1" applyFill="1"/>
    <xf numFmtId="179" fontId="4" fillId="12" borderId="0" xfId="0" applyNumberFormat="1" applyFont="1" applyFill="1"/>
    <xf numFmtId="0" fontId="4" fillId="2" borderId="8" xfId="0" applyFont="1" applyFill="1" applyBorder="1" applyAlignment="1">
      <alignment horizontal="left"/>
    </xf>
    <xf numFmtId="0" fontId="20" fillId="5" borderId="0" xfId="0" applyNumberFormat="1" applyFont="1" applyFill="1" applyAlignment="1">
      <alignment vertical="center"/>
    </xf>
    <xf numFmtId="167" fontId="2" fillId="16" borderId="8" xfId="0" applyNumberFormat="1" applyFont="1" applyFill="1" applyBorder="1" applyAlignment="1">
      <alignment horizontal="center"/>
    </xf>
    <xf numFmtId="167" fontId="2" fillId="17" borderId="8" xfId="0" applyNumberFormat="1" applyFont="1" applyFill="1" applyBorder="1" applyAlignment="1">
      <alignment horizontal="center"/>
    </xf>
    <xf numFmtId="167" fontId="2" fillId="18" borderId="8" xfId="0" applyNumberFormat="1" applyFont="1" applyFill="1" applyBorder="1" applyAlignment="1">
      <alignment horizontal="center"/>
    </xf>
    <xf numFmtId="167" fontId="2" fillId="19" borderId="8" xfId="0" applyNumberFormat="1" applyFont="1" applyFill="1" applyBorder="1" applyAlignment="1">
      <alignment horizontal="center"/>
    </xf>
    <xf numFmtId="167" fontId="2" fillId="20" borderId="8" xfId="0" applyNumberFormat="1" applyFont="1" applyFill="1" applyBorder="1" applyAlignment="1">
      <alignment horizontal="center"/>
    </xf>
    <xf numFmtId="167" fontId="2" fillId="21" borderId="8" xfId="0" applyNumberFormat="1" applyFont="1" applyFill="1" applyBorder="1" applyAlignment="1">
      <alignment horizontal="center"/>
    </xf>
    <xf numFmtId="0" fontId="10" fillId="8" borderId="0" xfId="0" applyFont="1" applyFill="1" applyBorder="1" applyAlignment="1" applyProtection="1">
      <alignment horizontal="center"/>
      <protection locked="0"/>
    </xf>
    <xf numFmtId="0" fontId="24" fillId="8" borderId="0" xfId="0" applyFont="1" applyFill="1" applyBorder="1" applyAlignment="1" applyProtection="1">
      <alignment horizontal="center"/>
      <protection locked="0"/>
    </xf>
    <xf numFmtId="167" fontId="21" fillId="8" borderId="8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/>
    </xf>
    <xf numFmtId="167" fontId="3" fillId="9" borderId="8" xfId="0" applyNumberFormat="1" applyFont="1" applyFill="1" applyBorder="1" applyAlignment="1">
      <alignment horizontal="center"/>
    </xf>
    <xf numFmtId="0" fontId="4" fillId="2" borderId="11" xfId="0" applyFont="1" applyFill="1" applyBorder="1" applyAlignment="1">
      <alignment horizontal="left"/>
    </xf>
    <xf numFmtId="0" fontId="4" fillId="2" borderId="13" xfId="0" applyFont="1" applyFill="1" applyBorder="1" applyAlignment="1">
      <alignment horizontal="left"/>
    </xf>
    <xf numFmtId="0" fontId="21" fillId="10" borderId="8" xfId="0" applyFont="1" applyFill="1" applyBorder="1"/>
    <xf numFmtId="9" fontId="21" fillId="10" borderId="8" xfId="2" applyFont="1" applyFill="1" applyBorder="1" applyAlignment="1">
      <alignment horizontal="center" vertical="center"/>
    </xf>
    <xf numFmtId="2" fontId="21" fillId="10" borderId="8" xfId="0" applyNumberFormat="1" applyFont="1" applyFill="1" applyBorder="1" applyAlignment="1">
      <alignment horizontal="center" vertical="center"/>
    </xf>
    <xf numFmtId="9" fontId="0" fillId="10" borderId="0" xfId="2" applyFont="1" applyFill="1"/>
    <xf numFmtId="2" fontId="0" fillId="10" borderId="0" xfId="0" applyNumberFormat="1" applyFill="1"/>
    <xf numFmtId="167" fontId="21" fillId="10" borderId="8" xfId="0" applyNumberFormat="1" applyFont="1" applyFill="1" applyBorder="1" applyAlignment="1">
      <alignment horizontal="center" vertical="center"/>
    </xf>
    <xf numFmtId="0" fontId="12" fillId="10" borderId="8" xfId="0" applyFont="1" applyFill="1" applyBorder="1"/>
    <xf numFmtId="0" fontId="23" fillId="8" borderId="0" xfId="0" applyFont="1" applyFill="1"/>
    <xf numFmtId="167" fontId="2" fillId="24" borderId="8" xfId="0" applyNumberFormat="1" applyFont="1" applyFill="1" applyBorder="1" applyAlignment="1">
      <alignment horizontal="center"/>
    </xf>
    <xf numFmtId="0" fontId="21" fillId="5" borderId="8" xfId="0" applyFont="1" applyFill="1" applyBorder="1"/>
    <xf numFmtId="0" fontId="21" fillId="3" borderId="8" xfId="0" applyFont="1" applyFill="1" applyBorder="1"/>
    <xf numFmtId="0" fontId="21" fillId="11" borderId="8" xfId="0" applyFont="1" applyFill="1" applyBorder="1"/>
    <xf numFmtId="0" fontId="0" fillId="0" borderId="0" xfId="0" applyFill="1"/>
    <xf numFmtId="2" fontId="0" fillId="0" borderId="0" xfId="0" applyNumberFormat="1" applyFill="1" applyAlignment="1">
      <alignment horizontal="center"/>
    </xf>
    <xf numFmtId="9" fontId="21" fillId="10" borderId="0" xfId="2" applyFont="1" applyFill="1" applyBorder="1" applyAlignment="1">
      <alignment horizontal="center" vertical="center"/>
    </xf>
    <xf numFmtId="9" fontId="21" fillId="0" borderId="0" xfId="2" applyFont="1" applyFill="1" applyBorder="1" applyAlignment="1">
      <alignment horizontal="center" vertical="center"/>
    </xf>
    <xf numFmtId="0" fontId="26" fillId="8" borderId="8" xfId="0" applyFont="1" applyFill="1" applyBorder="1"/>
    <xf numFmtId="2" fontId="21" fillId="10" borderId="14" xfId="0" applyNumberFormat="1" applyFont="1" applyFill="1" applyBorder="1" applyAlignment="1">
      <alignment horizontal="center" vertical="center"/>
    </xf>
    <xf numFmtId="2" fontId="21" fillId="10" borderId="13" xfId="0" applyNumberFormat="1" applyFont="1" applyFill="1" applyBorder="1" applyAlignment="1">
      <alignment horizontal="center" vertical="center"/>
    </xf>
    <xf numFmtId="0" fontId="5" fillId="7" borderId="0" xfId="0" applyFont="1" applyFill="1" applyBorder="1" applyAlignment="1" applyProtection="1">
      <alignment horizontal="center" vertical="center"/>
      <protection locked="0"/>
    </xf>
    <xf numFmtId="0" fontId="0" fillId="25" borderId="0" xfId="0" applyFill="1"/>
    <xf numFmtId="0" fontId="0" fillId="11" borderId="0" xfId="0" applyFill="1"/>
    <xf numFmtId="41" fontId="8" fillId="5" borderId="2" xfId="3" applyFont="1" applyFill="1" applyBorder="1" applyAlignment="1" applyProtection="1">
      <alignment horizontal="center" vertical="center"/>
      <protection locked="0"/>
    </xf>
    <xf numFmtId="41" fontId="0" fillId="0" borderId="0" xfId="0" applyNumberFormat="1"/>
    <xf numFmtId="0" fontId="27" fillId="12" borderId="15" xfId="0" applyFont="1" applyFill="1" applyBorder="1"/>
    <xf numFmtId="168" fontId="27" fillId="12" borderId="0" xfId="0" applyNumberFormat="1" applyFont="1" applyFill="1"/>
    <xf numFmtId="169" fontId="27" fillId="12" borderId="0" xfId="0" applyNumberFormat="1" applyFont="1" applyFill="1"/>
    <xf numFmtId="170" fontId="27" fillId="12" borderId="0" xfId="0" applyNumberFormat="1" applyFont="1" applyFill="1"/>
    <xf numFmtId="171" fontId="27" fillId="12" borderId="0" xfId="0" applyNumberFormat="1" applyFont="1" applyFill="1"/>
    <xf numFmtId="172" fontId="27" fillId="12" borderId="0" xfId="0" applyNumberFormat="1" applyFont="1" applyFill="1"/>
    <xf numFmtId="173" fontId="27" fillId="12" borderId="0" xfId="0" applyNumberFormat="1" applyFont="1" applyFill="1"/>
    <xf numFmtId="174" fontId="27" fillId="12" borderId="0" xfId="0" applyNumberFormat="1" applyFont="1" applyFill="1"/>
    <xf numFmtId="175" fontId="27" fillId="12" borderId="0" xfId="0" applyNumberFormat="1" applyFont="1" applyFill="1"/>
    <xf numFmtId="176" fontId="27" fillId="12" borderId="0" xfId="0" applyNumberFormat="1" applyFont="1" applyFill="1"/>
    <xf numFmtId="177" fontId="27" fillId="12" borderId="0" xfId="0" applyNumberFormat="1" applyFont="1" applyFill="1"/>
    <xf numFmtId="178" fontId="27" fillId="12" borderId="0" xfId="0" applyNumberFormat="1" applyFont="1" applyFill="1"/>
    <xf numFmtId="179" fontId="27" fillId="12" borderId="0" xfId="0" applyNumberFormat="1" applyFont="1" applyFill="1"/>
    <xf numFmtId="0" fontId="23" fillId="0" borderId="0" xfId="0" applyFont="1"/>
    <xf numFmtId="0" fontId="2" fillId="16" borderId="8" xfId="0" applyNumberFormat="1" applyFont="1" applyFill="1" applyBorder="1" applyAlignment="1">
      <alignment horizontal="center"/>
    </xf>
    <xf numFmtId="0" fontId="2" fillId="6" borderId="2" xfId="0" applyFont="1" applyFill="1" applyBorder="1" applyAlignment="1" applyProtection="1">
      <alignment horizontal="center"/>
      <protection locked="0"/>
    </xf>
    <xf numFmtId="0" fontId="0" fillId="6" borderId="0" xfId="0" applyFill="1"/>
    <xf numFmtId="0" fontId="4" fillId="12" borderId="0" xfId="0" applyNumberFormat="1" applyFont="1" applyFill="1"/>
    <xf numFmtId="0" fontId="28" fillId="8" borderId="0" xfId="0" applyFont="1" applyFill="1"/>
    <xf numFmtId="167" fontId="2" fillId="26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4">
    <cellStyle name="Bad" xfId="1" builtinId="27"/>
    <cellStyle name="Comma [0]" xfId="3" builtinId="6"/>
    <cellStyle name="Normal" xfId="0" builtinId="0"/>
    <cellStyle name="Percent" xfId="2" builtinId="5"/>
  </cellStyles>
  <dxfs count="11"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colors>
    <mruColors>
      <color rgb="FF4DB0C7"/>
      <color rgb="FFBD5907"/>
      <color rgb="FF777777"/>
      <color rgb="FF9966FF"/>
      <color rgb="FFACC777"/>
      <color rgb="FFFFFF66"/>
      <color rgb="FFF8A764"/>
      <color rgb="FFF7994B"/>
      <color rgb="FFBED395"/>
      <color rgb="FF98B9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jpeg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1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5.xml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7.xml"/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9.xml"/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32655109538787"/>
          <c:y val="3.5566034175777805E-2"/>
          <c:w val="0.54806051752239016"/>
          <c:h val="0.91979109847120399"/>
        </c:manualLayout>
      </c:layout>
      <c:radarChart>
        <c:radarStyle val="marker"/>
        <c:varyColors val="0"/>
        <c:ser>
          <c:idx val="0"/>
          <c:order val="0"/>
          <c:spPr>
            <a:ln w="9525" cap="flat" cmpd="sng" algn="ctr">
              <a:solidFill>
                <a:schemeClr val="accent6">
                  <a:shade val="95000"/>
                  <a:satMod val="105000"/>
                </a:schemeClr>
              </a:solidFill>
              <a:prstDash val="solid"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3"/>
              <c:layout>
                <c:manualLayout>
                  <c:x val="0.1427760148355498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4.7594483348250595E-2"/>
                  <c:y val="2.17815527989616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8.6462082185042189E-3"/>
                  <c:y val="-6.35349695173372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1.838505034106672E-2"/>
                  <c:y val="0.3049902743539881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'Set-up Supplier CT'!$B$1:$M$1</c:f>
              <c:numCache>
                <c:formatCode>"February"</c:formatCode>
                <c:ptCount val="12"/>
                <c:pt idx="0" formatCode="&quot;January&quot;">
                  <c:v>1</c:v>
                </c:pt>
                <c:pt idx="1">
                  <c:v>2</c:v>
                </c:pt>
                <c:pt idx="2" formatCode="&quot;March&quot;">
                  <c:v>3</c:v>
                </c:pt>
                <c:pt idx="3" formatCode="&quot;April&quot;">
                  <c:v>4</c:v>
                </c:pt>
                <c:pt idx="4" formatCode="&quot;Mai&quot;">
                  <c:v>5</c:v>
                </c:pt>
                <c:pt idx="5" formatCode="&quot;June&quot;">
                  <c:v>6</c:v>
                </c:pt>
                <c:pt idx="6" formatCode="&quot;July&quot;">
                  <c:v>7</c:v>
                </c:pt>
                <c:pt idx="7" formatCode="&quot;August&quot;">
                  <c:v>8</c:v>
                </c:pt>
                <c:pt idx="8" formatCode="&quot;September&quot;">
                  <c:v>9</c:v>
                </c:pt>
                <c:pt idx="9" formatCode="&quot;October&quot;">
                  <c:v>10</c:v>
                </c:pt>
                <c:pt idx="10" formatCode="&quot;November&quot;">
                  <c:v>11</c:v>
                </c:pt>
                <c:pt idx="11" formatCode="&quot;December&quot;">
                  <c:v>12</c:v>
                </c:pt>
              </c:numCache>
            </c:numRef>
          </c:cat>
          <c:val>
            <c:numRef>
              <c:f>'Set-up Supplier CT'!$B$2:$M$2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42</c:v>
                </c:pt>
                <c:pt idx="4">
                  <c:v>75</c:v>
                </c:pt>
                <c:pt idx="5">
                  <c:v>100</c:v>
                </c:pt>
                <c:pt idx="6">
                  <c:v>58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439440"/>
        <c:axId val="156440224"/>
      </c:radarChart>
      <c:catAx>
        <c:axId val="156439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chemeClr val="bg1"/>
                    </a:solidFill>
                  </a:rPr>
                  <a:t>Month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&quot;January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440224"/>
        <c:crosses val="autoZero"/>
        <c:auto val="1"/>
        <c:lblAlgn val="ctr"/>
        <c:lblOffset val="100"/>
        <c:noMultiLvlLbl val="0"/>
      </c:catAx>
      <c:valAx>
        <c:axId val="156440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ZA">
                    <a:solidFill>
                      <a:schemeClr val="bg1"/>
                    </a:solidFill>
                  </a:rPr>
                  <a:t>Number of Suppliers 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439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>
        <a:lumMod val="75000"/>
        <a:lumOff val="2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n-ZA"/>
              <a:t>Global Sourcing Support by week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Sheet1!$A$2</c:f>
              <c:strCache>
                <c:ptCount val="1"/>
                <c:pt idx="0">
                  <c:v>Global Sourcing Support</c:v>
                </c:pt>
              </c:strCache>
            </c:strRef>
          </c:tx>
          <c:spPr>
            <a:solidFill>
              <a:srgbClr val="F8A764"/>
            </a:solidFill>
            <a:ln>
              <a:solidFill>
                <a:srgbClr val="F8A764"/>
              </a:solidFill>
            </a:ln>
            <a:effectLst/>
          </c:spPr>
          <c:invertIfNegative val="0"/>
          <c:dPt>
            <c:idx val="12"/>
            <c:invertIfNegative val="0"/>
            <c:bubble3D val="0"/>
            <c:spPr>
              <a:solidFill>
                <a:srgbClr val="F8A764"/>
              </a:solidFill>
              <a:ln>
                <a:solidFill>
                  <a:srgbClr val="F8A764"/>
                </a:solidFill>
              </a:ln>
              <a:effectLst/>
            </c:spPr>
          </c:dPt>
          <c:dPt>
            <c:idx val="13"/>
            <c:invertIfNegative val="0"/>
            <c:bubble3D val="0"/>
            <c:spPr>
              <a:solidFill>
                <a:srgbClr val="F8A764"/>
              </a:solidFill>
              <a:ln>
                <a:solidFill>
                  <a:srgbClr val="F8A764"/>
                </a:solidFill>
              </a:ln>
              <a:effectLst/>
            </c:spPr>
          </c:dPt>
          <c:dPt>
            <c:idx val="14"/>
            <c:invertIfNegative val="0"/>
            <c:bubble3D val="0"/>
            <c:spPr>
              <a:solidFill>
                <a:srgbClr val="F8A764"/>
              </a:solidFill>
              <a:ln>
                <a:solidFill>
                  <a:srgbClr val="F8A764"/>
                </a:solidFill>
              </a:ln>
              <a:effectLst/>
            </c:spPr>
          </c:dPt>
          <c:dPt>
            <c:idx val="15"/>
            <c:invertIfNegative val="0"/>
            <c:bubble3D val="0"/>
            <c:spPr>
              <a:solidFill>
                <a:srgbClr val="F8A764"/>
              </a:solidFill>
              <a:ln>
                <a:solidFill>
                  <a:srgbClr val="F8A764"/>
                </a:solidFill>
              </a:ln>
              <a:effectLst/>
            </c:spPr>
          </c:dPt>
          <c:dLbls>
            <c:delete val="1"/>
          </c:dLbls>
          <c:cat>
            <c:numRef>
              <c:f>Sheet1!$B$1:$BA$1</c:f>
              <c:numCache>
                <c:formatCode>"W"#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Sheet1!$B$2:$BA$2</c:f>
              <c:numCache>
                <c:formatCode>0.00;[Red]0.00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4.666666666666667</c:v>
                </c:pt>
                <c:pt idx="13">
                  <c:v>50</c:v>
                </c:pt>
                <c:pt idx="14">
                  <c:v>20.583333333333332</c:v>
                </c:pt>
                <c:pt idx="15">
                  <c:v>14.5</c:v>
                </c:pt>
                <c:pt idx="16">
                  <c:v>5.833333333333333</c:v>
                </c:pt>
                <c:pt idx="17">
                  <c:v>4.416666666666667</c:v>
                </c:pt>
                <c:pt idx="18">
                  <c:v>33.916666666666664</c:v>
                </c:pt>
                <c:pt idx="19">
                  <c:v>47.5</c:v>
                </c:pt>
                <c:pt idx="20">
                  <c:v>7.5</c:v>
                </c:pt>
                <c:pt idx="21">
                  <c:v>31.666666666666668</c:v>
                </c:pt>
                <c:pt idx="22">
                  <c:v>41</c:v>
                </c:pt>
                <c:pt idx="23">
                  <c:v>14.5</c:v>
                </c:pt>
                <c:pt idx="24">
                  <c:v>38.833333333333336</c:v>
                </c:pt>
                <c:pt idx="25">
                  <c:v>24.583333333333332</c:v>
                </c:pt>
                <c:pt idx="26">
                  <c:v>5.583333333333333</c:v>
                </c:pt>
                <c:pt idx="27">
                  <c:v>3.75</c:v>
                </c:pt>
                <c:pt idx="28">
                  <c:v>7.5</c:v>
                </c:pt>
                <c:pt idx="29">
                  <c:v>40.916666666666664</c:v>
                </c:pt>
                <c:pt idx="30">
                  <c:v>26.833333333333332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</c:ser>
        <c:ser>
          <c:idx val="1"/>
          <c:order val="1"/>
          <c:tx>
            <c:strRef>
              <c:f>Sheet1!$A$11</c:f>
              <c:strCache>
                <c:ptCount val="1"/>
                <c:pt idx="0">
                  <c:v>Others</c:v>
                </c:pt>
              </c:strCache>
            </c:strRef>
          </c:tx>
          <c:spPr>
            <a:solidFill>
              <a:srgbClr val="4DB0C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Sheet1!$B$1:$BA$1</c:f>
              <c:numCache>
                <c:formatCode>"W"#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Sheet1!$B$11:$BA$11</c:f>
              <c:numCache>
                <c:formatCode>0.00;[Red]0.00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47.583333333333336</c:v>
                </c:pt>
                <c:pt idx="10">
                  <c:v>4</c:v>
                </c:pt>
                <c:pt idx="11">
                  <c:v>7</c:v>
                </c:pt>
                <c:pt idx="12">
                  <c:v>3</c:v>
                </c:pt>
                <c:pt idx="13">
                  <c:v>6.5</c:v>
                </c:pt>
                <c:pt idx="14">
                  <c:v>14.416666666666666</c:v>
                </c:pt>
                <c:pt idx="15">
                  <c:v>7.916666666666667</c:v>
                </c:pt>
                <c:pt idx="16">
                  <c:v>4</c:v>
                </c:pt>
                <c:pt idx="17">
                  <c:v>3.5</c:v>
                </c:pt>
                <c:pt idx="18">
                  <c:v>4</c:v>
                </c:pt>
                <c:pt idx="19">
                  <c:v>1.5</c:v>
                </c:pt>
                <c:pt idx="20">
                  <c:v>1.5</c:v>
                </c:pt>
                <c:pt idx="21">
                  <c:v>8.0833333333333339</c:v>
                </c:pt>
                <c:pt idx="22">
                  <c:v>3</c:v>
                </c:pt>
                <c:pt idx="23">
                  <c:v>1</c:v>
                </c:pt>
                <c:pt idx="24">
                  <c:v>8.25</c:v>
                </c:pt>
                <c:pt idx="25">
                  <c:v>11.416666666666666</c:v>
                </c:pt>
                <c:pt idx="26">
                  <c:v>3</c:v>
                </c:pt>
                <c:pt idx="27">
                  <c:v>6.25</c:v>
                </c:pt>
                <c:pt idx="28">
                  <c:v>4.5</c:v>
                </c:pt>
                <c:pt idx="29">
                  <c:v>2</c:v>
                </c:pt>
                <c:pt idx="30">
                  <c:v>1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</c:ser>
        <c:ser>
          <c:idx val="2"/>
          <c:order val="2"/>
          <c:tx>
            <c:strRef>
              <c:f>Sheet1!$A$18</c:f>
              <c:strCache>
                <c:ptCount val="1"/>
                <c:pt idx="0">
                  <c:v>Absence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chemeClr val="bg1"/>
              </a:solidFill>
            </a:ln>
            <a:effectLst/>
          </c:spPr>
          <c:invertIfNegative val="0"/>
          <c:dPt>
            <c:idx val="11"/>
            <c:invertIfNegative val="0"/>
            <c:bubble3D val="0"/>
            <c:spPr>
              <a:solidFill>
                <a:srgbClr val="FFFF66"/>
              </a:solidFill>
              <a:ln>
                <a:noFill/>
              </a:ln>
              <a:effectLst/>
            </c:spPr>
          </c:dPt>
          <c:dPt>
            <c:idx val="12"/>
            <c:invertIfNegative val="0"/>
            <c:bubble3D val="0"/>
            <c:spPr>
              <a:solidFill>
                <a:srgbClr val="FFFF66"/>
              </a:solidFill>
              <a:ln w="0"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Sheet1!$B$1:$BA$1</c:f>
              <c:numCache>
                <c:formatCode>"W"#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Sheet1!$B$18:$BA$18</c:f>
              <c:numCache>
                <c:formatCode>0.00;[Red]0.00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9.4166666666666661</c:v>
                </c:pt>
                <c:pt idx="12">
                  <c:v>18.833333333333332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29</c:v>
                </c:pt>
                <c:pt idx="24">
                  <c:v>0</c:v>
                </c:pt>
                <c:pt idx="25">
                  <c:v>0</c:v>
                </c:pt>
                <c:pt idx="26">
                  <c:v>9.4166666666666661</c:v>
                </c:pt>
                <c:pt idx="27">
                  <c:v>0</c:v>
                </c:pt>
                <c:pt idx="28">
                  <c:v>0</c:v>
                </c:pt>
                <c:pt idx="29">
                  <c:v>9.4166666666666661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</c:ser>
        <c:ser>
          <c:idx val="3"/>
          <c:order val="3"/>
          <c:tx>
            <c:strRef>
              <c:f>Sheet1!$A$24</c:f>
              <c:strCache>
                <c:ptCount val="1"/>
                <c:pt idx="0">
                  <c:v>No workload</c:v>
                </c:pt>
              </c:strCache>
            </c:strRef>
          </c:tx>
          <c:spPr>
            <a:solidFill>
              <a:srgbClr val="ACC77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Sheet1!$B$1:$BA$1</c:f>
              <c:numCache>
                <c:formatCode>"W"#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Sheet1!$B$24:$BA$24</c:f>
              <c:numCache>
                <c:formatCode>0.00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8.9166666666666661</c:v>
                </c:pt>
                <c:pt idx="10">
                  <c:v>43.083333333333336</c:v>
                </c:pt>
                <c:pt idx="11">
                  <c:v>39.083333333333336</c:v>
                </c:pt>
                <c:pt idx="12">
                  <c:v>20.583333333333332</c:v>
                </c:pt>
                <c:pt idx="13">
                  <c:v>0</c:v>
                </c:pt>
                <c:pt idx="14">
                  <c:v>12.083333333333334</c:v>
                </c:pt>
                <c:pt idx="15">
                  <c:v>29.916666666666668</c:v>
                </c:pt>
                <c:pt idx="16">
                  <c:v>37.25</c:v>
                </c:pt>
                <c:pt idx="17">
                  <c:v>35</c:v>
                </c:pt>
                <c:pt idx="18">
                  <c:v>9.1666666666666661</c:v>
                </c:pt>
                <c:pt idx="19">
                  <c:v>0</c:v>
                </c:pt>
                <c:pt idx="20">
                  <c:v>35</c:v>
                </c:pt>
                <c:pt idx="21">
                  <c:v>4.25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16.333333333333332</c:v>
                </c:pt>
                <c:pt idx="26">
                  <c:v>29.083333333333332</c:v>
                </c:pt>
                <c:pt idx="27">
                  <c:v>42.333333333333336</c:v>
                </c:pt>
                <c:pt idx="28">
                  <c:v>35.083333333333336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56442184"/>
        <c:axId val="156442576"/>
      </c:barChart>
      <c:catAx>
        <c:axId val="156442184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&quot;W&quot;#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442576"/>
        <c:crosses val="autoZero"/>
        <c:auto val="1"/>
        <c:lblAlgn val="ctr"/>
        <c:lblOffset val="100"/>
        <c:noMultiLvlLbl val="0"/>
      </c:catAx>
      <c:valAx>
        <c:axId val="156442576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tx1">
                      <a:lumMod val="5000"/>
                      <a:lumOff val="95000"/>
                    </a:schemeClr>
                  </a:gs>
                  <a:gs pos="0">
                    <a:schemeClr val="tx1">
                      <a:lumMod val="25000"/>
                      <a:lumOff val="7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;[Red]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442184"/>
        <c:crosses val="autoZero"/>
        <c:crossBetween val="between"/>
      </c:valAx>
      <c:spPr>
        <a:noFill/>
        <a:ln>
          <a:solidFill>
            <a:schemeClr val="accent1"/>
          </a:solidFill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zero"/>
    <c:showDLblsOverMax val="0"/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n-ZA"/>
              <a:t>Global</a:t>
            </a:r>
            <a:r>
              <a:rPr lang="en-ZA" baseline="0"/>
              <a:t> sourcing sourcing by week</a:t>
            </a:r>
            <a:endParaRPr lang="en-ZA"/>
          </a:p>
        </c:rich>
      </c:tx>
      <c:layout>
        <c:manualLayout>
          <c:xMode val="edge"/>
          <c:yMode val="edge"/>
          <c:x val="0.44844905220180814"/>
          <c:y val="9.606987229893313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Sheet1!$A$2</c:f>
              <c:strCache>
                <c:ptCount val="1"/>
                <c:pt idx="0">
                  <c:v>Global Sourcing Support</c:v>
                </c:pt>
              </c:strCache>
            </c:strRef>
          </c:tx>
          <c:spPr>
            <a:ln w="28575" cap="rnd">
              <a:solidFill>
                <a:srgbClr val="F8A764"/>
              </a:solidFill>
              <a:round/>
            </a:ln>
            <a:effectLst/>
          </c:spPr>
          <c:marker>
            <c:symbol val="none"/>
          </c:marker>
          <c:dPt>
            <c:idx val="12"/>
            <c:marker>
              <c:symbol val="none"/>
            </c:marker>
            <c:bubble3D val="0"/>
            <c:spPr>
              <a:ln w="28575" cap="rnd">
                <a:solidFill>
                  <a:srgbClr val="F8A764"/>
                </a:solidFill>
                <a:round/>
              </a:ln>
              <a:effectLst/>
            </c:spPr>
          </c:dPt>
          <c:dPt>
            <c:idx val="13"/>
            <c:marker>
              <c:symbol val="none"/>
            </c:marker>
            <c:bubble3D val="0"/>
            <c:spPr>
              <a:ln w="28575" cap="rnd">
                <a:solidFill>
                  <a:srgbClr val="F8A764"/>
                </a:solidFill>
                <a:round/>
              </a:ln>
              <a:effectLst/>
            </c:spPr>
          </c:dPt>
          <c:dPt>
            <c:idx val="14"/>
            <c:marker>
              <c:symbol val="none"/>
            </c:marker>
            <c:bubble3D val="0"/>
            <c:spPr>
              <a:ln w="28575" cap="rnd">
                <a:solidFill>
                  <a:srgbClr val="F8A764"/>
                </a:solidFill>
                <a:round/>
              </a:ln>
              <a:effectLst/>
            </c:spPr>
          </c:dPt>
          <c:dPt>
            <c:idx val="15"/>
            <c:marker>
              <c:symbol val="none"/>
            </c:marker>
            <c:bubble3D val="0"/>
            <c:spPr>
              <a:ln w="28575" cap="rnd">
                <a:solidFill>
                  <a:srgbClr val="F8A764"/>
                </a:solidFill>
                <a:round/>
              </a:ln>
              <a:effectLst/>
            </c:spPr>
          </c:dPt>
          <c:dLbls>
            <c:dLbl>
              <c:idx val="12"/>
              <c:layout>
                <c:manualLayout>
                  <c:x val="-8.7138702528365836E-3"/>
                  <c:y val="-1.84014149755784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4"/>
              <c:layout>
                <c:manualLayout>
                  <c:x val="-2.8755356573440007E-3"/>
                  <c:y val="-1.51990858989473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5"/>
              <c:layout>
                <c:manualLayout>
                  <c:x val="-3.1429402953055473E-3"/>
                  <c:y val="-1.51990858989473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Sheet1!$B$1:$BA$1</c:f>
              <c:numCache>
                <c:formatCode>"W"#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Sheet1!$B$2:$BA$2</c:f>
              <c:numCache>
                <c:formatCode>0.00;[Red]0.00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4.666666666666667</c:v>
                </c:pt>
                <c:pt idx="13">
                  <c:v>50</c:v>
                </c:pt>
                <c:pt idx="14">
                  <c:v>20.583333333333332</c:v>
                </c:pt>
                <c:pt idx="15">
                  <c:v>14.5</c:v>
                </c:pt>
                <c:pt idx="16">
                  <c:v>5.833333333333333</c:v>
                </c:pt>
                <c:pt idx="17">
                  <c:v>4.416666666666667</c:v>
                </c:pt>
                <c:pt idx="18">
                  <c:v>33.916666666666664</c:v>
                </c:pt>
                <c:pt idx="19">
                  <c:v>47.5</c:v>
                </c:pt>
                <c:pt idx="20">
                  <c:v>7.5</c:v>
                </c:pt>
                <c:pt idx="21">
                  <c:v>31.666666666666668</c:v>
                </c:pt>
                <c:pt idx="22">
                  <c:v>41</c:v>
                </c:pt>
                <c:pt idx="23">
                  <c:v>14.5</c:v>
                </c:pt>
                <c:pt idx="24">
                  <c:v>38.833333333333336</c:v>
                </c:pt>
                <c:pt idx="25">
                  <c:v>24.583333333333332</c:v>
                </c:pt>
                <c:pt idx="26">
                  <c:v>5.583333333333333</c:v>
                </c:pt>
                <c:pt idx="27">
                  <c:v>3.75</c:v>
                </c:pt>
                <c:pt idx="28">
                  <c:v>7.5</c:v>
                </c:pt>
                <c:pt idx="29">
                  <c:v>40.916666666666664</c:v>
                </c:pt>
                <c:pt idx="30">
                  <c:v>26.833333333333332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Sheet1!$A$11</c:f>
              <c:strCache>
                <c:ptCount val="1"/>
                <c:pt idx="0">
                  <c:v>Others</c:v>
                </c:pt>
              </c:strCache>
            </c:strRef>
          </c:tx>
          <c:spPr>
            <a:ln w="28575" cap="rnd">
              <a:solidFill>
                <a:srgbClr val="4DB0C7"/>
              </a:solidFill>
              <a:round/>
            </a:ln>
            <a:effectLst/>
          </c:spPr>
          <c:marker>
            <c:symbol val="none"/>
          </c:marker>
          <c:dLbls>
            <c:dLbl>
              <c:idx val="10"/>
              <c:layout>
                <c:manualLayout>
                  <c:x val="-3.1429402953054657E-3"/>
                  <c:y val="-2.160374405220956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>
                <c:manualLayout>
                  <c:x val="-4.6285216173137834E-3"/>
                  <c:y val="-1.03955922840006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2"/>
              <c:layout>
                <c:manualLayout>
                  <c:x val="-4.6285216173137834E-3"/>
                  <c:y val="-1.51990858989473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3"/>
              <c:layout>
                <c:manualLayout>
                  <c:x val="-8.3424749223345099E-3"/>
                  <c:y val="-1.84014149755784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4"/>
              <c:layout>
                <c:manualLayout>
                  <c:x val="-4.3611169793522911E-3"/>
                  <c:y val="-1.68002504372629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Sheet1!$B$1:$BA$1</c:f>
              <c:numCache>
                <c:formatCode>"W"#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Sheet1!$B$11:$BA$11</c:f>
              <c:numCache>
                <c:formatCode>0.00;[Red]0.00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47.583333333333336</c:v>
                </c:pt>
                <c:pt idx="10">
                  <c:v>4</c:v>
                </c:pt>
                <c:pt idx="11">
                  <c:v>7</c:v>
                </c:pt>
                <c:pt idx="12">
                  <c:v>3</c:v>
                </c:pt>
                <c:pt idx="13">
                  <c:v>6.5</c:v>
                </c:pt>
                <c:pt idx="14">
                  <c:v>14.416666666666666</c:v>
                </c:pt>
                <c:pt idx="15">
                  <c:v>7.916666666666667</c:v>
                </c:pt>
                <c:pt idx="16">
                  <c:v>4</c:v>
                </c:pt>
                <c:pt idx="17">
                  <c:v>3.5</c:v>
                </c:pt>
                <c:pt idx="18">
                  <c:v>4</c:v>
                </c:pt>
                <c:pt idx="19">
                  <c:v>1.5</c:v>
                </c:pt>
                <c:pt idx="20">
                  <c:v>1.5</c:v>
                </c:pt>
                <c:pt idx="21">
                  <c:v>8.0833333333333339</c:v>
                </c:pt>
                <c:pt idx="22">
                  <c:v>3</c:v>
                </c:pt>
                <c:pt idx="23">
                  <c:v>1</c:v>
                </c:pt>
                <c:pt idx="24">
                  <c:v>8.25</c:v>
                </c:pt>
                <c:pt idx="25">
                  <c:v>11.416666666666666</c:v>
                </c:pt>
                <c:pt idx="26">
                  <c:v>3</c:v>
                </c:pt>
                <c:pt idx="27">
                  <c:v>6.25</c:v>
                </c:pt>
                <c:pt idx="28">
                  <c:v>4.5</c:v>
                </c:pt>
                <c:pt idx="29">
                  <c:v>2</c:v>
                </c:pt>
                <c:pt idx="30">
                  <c:v>1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Sheet1!$A$18</c:f>
              <c:strCache>
                <c:ptCount val="1"/>
                <c:pt idx="0">
                  <c:v>Absence</c:v>
                </c:pt>
              </c:strCache>
            </c:strRef>
          </c:tx>
          <c:spPr>
            <a:ln w="28575" cap="rnd">
              <a:solidFill>
                <a:srgbClr val="FFFF66"/>
              </a:solidFill>
              <a:round/>
            </a:ln>
            <a:effectLst/>
          </c:spPr>
          <c:marker>
            <c:symbol val="none"/>
          </c:marker>
          <c:dPt>
            <c:idx val="11"/>
            <c:marker>
              <c:symbol val="none"/>
            </c:marker>
            <c:bubble3D val="0"/>
            <c:spPr>
              <a:ln w="28575" cap="rnd">
                <a:solidFill>
                  <a:srgbClr val="FFFF66"/>
                </a:solidFill>
                <a:round/>
              </a:ln>
              <a:effectLst/>
            </c:spPr>
          </c:dPt>
          <c:dPt>
            <c:idx val="12"/>
            <c:marker>
              <c:symbol val="none"/>
            </c:marker>
            <c:bubble3D val="0"/>
            <c:spPr>
              <a:ln w="28575" cap="rnd">
                <a:solidFill>
                  <a:srgbClr val="FFFF66"/>
                </a:solidFill>
                <a:round/>
              </a:ln>
              <a:effectLst/>
            </c:spPr>
          </c:dPt>
          <c:dLbls>
            <c:dLbl>
              <c:idx val="11"/>
              <c:layout>
                <c:manualLayout>
                  <c:x val="-8.7138702528366096E-3"/>
                  <c:y val="-1.35979213606318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2"/>
              <c:layout>
                <c:manualLayout>
                  <c:x val="-1.1789023589393745E-2"/>
                  <c:y val="-8.7944277456851461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Sheet1!$B$1:$BA$1</c:f>
              <c:numCache>
                <c:formatCode>"W"#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Sheet1!$B$18:$BA$18</c:f>
              <c:numCache>
                <c:formatCode>0.00;[Red]0.00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9.4166666666666661</c:v>
                </c:pt>
                <c:pt idx="12">
                  <c:v>18.833333333333332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29</c:v>
                </c:pt>
                <c:pt idx="24">
                  <c:v>0</c:v>
                </c:pt>
                <c:pt idx="25">
                  <c:v>0</c:v>
                </c:pt>
                <c:pt idx="26">
                  <c:v>9.4166666666666661</c:v>
                </c:pt>
                <c:pt idx="27">
                  <c:v>0</c:v>
                </c:pt>
                <c:pt idx="28">
                  <c:v>0</c:v>
                </c:pt>
                <c:pt idx="29">
                  <c:v>9.4166666666666661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Sheet1!$A$24</c:f>
              <c:strCache>
                <c:ptCount val="1"/>
                <c:pt idx="0">
                  <c:v>No workload</c:v>
                </c:pt>
              </c:strCache>
            </c:strRef>
          </c:tx>
          <c:spPr>
            <a:ln w="28575" cap="rnd">
              <a:solidFill>
                <a:srgbClr val="ACC777"/>
              </a:solidFill>
              <a:round/>
            </a:ln>
            <a:effectLst/>
          </c:spPr>
          <c:marker>
            <c:symbol val="none"/>
          </c:marker>
          <c:dLbls>
            <c:dLbl>
              <c:idx val="9"/>
              <c:layout>
                <c:manualLayout>
                  <c:x val="-1.1685032896853164E-2"/>
                  <c:y val="-8.7944277456851461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2"/>
              <c:layout>
                <c:manualLayout>
                  <c:x val="-3.246930987846073E-3"/>
                  <c:y val="-1.199675682231624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Sheet1!$B$1:$BA$1</c:f>
              <c:numCache>
                <c:formatCode>"W"#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Sheet1!$B$24:$BA$24</c:f>
              <c:numCache>
                <c:formatCode>0.00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8.9166666666666661</c:v>
                </c:pt>
                <c:pt idx="10">
                  <c:v>43.083333333333336</c:v>
                </c:pt>
                <c:pt idx="11">
                  <c:v>39.083333333333336</c:v>
                </c:pt>
                <c:pt idx="12">
                  <c:v>20.583333333333332</c:v>
                </c:pt>
                <c:pt idx="13">
                  <c:v>0</c:v>
                </c:pt>
                <c:pt idx="14">
                  <c:v>12.083333333333334</c:v>
                </c:pt>
                <c:pt idx="15">
                  <c:v>29.916666666666668</c:v>
                </c:pt>
                <c:pt idx="16">
                  <c:v>37.25</c:v>
                </c:pt>
                <c:pt idx="17">
                  <c:v>35</c:v>
                </c:pt>
                <c:pt idx="18">
                  <c:v>9.1666666666666661</c:v>
                </c:pt>
                <c:pt idx="19">
                  <c:v>0</c:v>
                </c:pt>
                <c:pt idx="20">
                  <c:v>35</c:v>
                </c:pt>
                <c:pt idx="21">
                  <c:v>4.25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16.333333333333332</c:v>
                </c:pt>
                <c:pt idx="26">
                  <c:v>29.083333333333332</c:v>
                </c:pt>
                <c:pt idx="27">
                  <c:v>42.333333333333336</c:v>
                </c:pt>
                <c:pt idx="28">
                  <c:v>35.083333333333336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smooth val="0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6442968"/>
        <c:axId val="156443360"/>
      </c:lineChart>
      <c:catAx>
        <c:axId val="156442968"/>
        <c:scaling>
          <c:orientation val="minMax"/>
        </c:scaling>
        <c:delete val="0"/>
        <c:axPos val="b"/>
        <c:title>
          <c:tx>
            <c:rich>
              <a:bodyPr rot="-5400000" spcFirstLastPara="1" vertOverflow="ellipsis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ZA"/>
                  <a:t>Week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&quot;W&quot;#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443360"/>
        <c:crosses val="autoZero"/>
        <c:auto val="1"/>
        <c:lblAlgn val="ctr"/>
        <c:lblOffset val="100"/>
        <c:noMultiLvlLbl val="0"/>
      </c:catAx>
      <c:valAx>
        <c:axId val="15644336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tx1">
                      <a:lumMod val="5000"/>
                      <a:lumOff val="95000"/>
                    </a:schemeClr>
                  </a:gs>
                  <a:gs pos="0">
                    <a:schemeClr val="tx1">
                      <a:lumMod val="25000"/>
                      <a:lumOff val="7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 hours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;[Red]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442968"/>
        <c:crosses val="autoZero"/>
        <c:crossBetween val="between"/>
      </c:valAx>
      <c:spPr>
        <a:noFill/>
        <a:ln>
          <a:solidFill>
            <a:schemeClr val="accent1"/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zero"/>
    <c:showDLblsOverMax val="0"/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Overview Global Sourcing Support per hours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'Annual Indicators'!$I$6:$I$6</c:f>
              <c:strCache>
                <c:ptCount val="1"/>
                <c:pt idx="0">
                  <c:v>Global Sourcing Support </c:v>
                </c:pt>
              </c:strCache>
            </c:strRef>
          </c:tx>
          <c:spPr>
            <a:ln w="22225" cap="rnd">
              <a:solidFill>
                <a:schemeClr val="accent6">
                  <a:shade val="76000"/>
                </a:schemeClr>
              </a:solidFill>
            </a:ln>
            <a:effectLst>
              <a:glow rad="139700">
                <a:schemeClr val="accent6">
                  <a:shade val="76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dLbl>
              <c:idx val="6"/>
              <c:layout>
                <c:manualLayout>
                  <c:x val="7.2603822322543318E-4"/>
                  <c:y val="-1.44616599632296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'Annual Indicators'!$J$5:$U$5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 December</c:v>
                </c:pt>
              </c:strCache>
            </c:strRef>
          </c:cat>
          <c:val>
            <c:numRef>
              <c:f>'Annual Indicators'!$J$6:$U$6</c:f>
              <c:numCache>
                <c:formatCode>0.00;[Red]0.00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5.666666666666667</c:v>
                </c:pt>
                <c:pt idx="3">
                  <c:v>90.916666666666671</c:v>
                </c:pt>
                <c:pt idx="4">
                  <c:v>113.33333333333334</c:v>
                </c:pt>
                <c:pt idx="5">
                  <c:v>130.58333333333334</c:v>
                </c:pt>
                <c:pt idx="6">
                  <c:v>74.583333333333329</c:v>
                </c:pt>
                <c:pt idx="7">
                  <c:v>8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'Annual Indicators'!$I$7</c:f>
              <c:strCache>
                <c:ptCount val="1"/>
                <c:pt idx="0">
                  <c:v>No workload / Others / Absence</c:v>
                </c:pt>
              </c:strCache>
            </c:strRef>
          </c:tx>
          <c:spPr>
            <a:ln w="22225" cap="rnd">
              <a:solidFill>
                <a:schemeClr val="accent6">
                  <a:tint val="77000"/>
                </a:schemeClr>
              </a:solidFill>
            </a:ln>
            <a:effectLst>
              <a:glow rad="139700">
                <a:schemeClr val="accent6">
                  <a:tint val="77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'Annual Indicators'!$J$5:$U$5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 December</c:v>
                </c:pt>
              </c:strCache>
            </c:strRef>
          </c:cat>
          <c:val>
            <c:numRef>
              <c:f>'Annual Indicators'!$J$7:$U$7</c:f>
              <c:numCache>
                <c:formatCode>0.00;[Red]0.00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201.5</c:v>
                </c:pt>
                <c:pt idx="3">
                  <c:v>121.5</c:v>
                </c:pt>
                <c:pt idx="4">
                  <c:v>91.25</c:v>
                </c:pt>
                <c:pt idx="5">
                  <c:v>70.333333333333329</c:v>
                </c:pt>
                <c:pt idx="6">
                  <c:v>142.08333333333331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dLblPos val="r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6444144"/>
        <c:axId val="156444536"/>
      </c:lineChart>
      <c:catAx>
        <c:axId val="1564441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ZA"/>
                  <a:t>Month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444536"/>
        <c:crosses val="autoZero"/>
        <c:auto val="1"/>
        <c:lblAlgn val="ctr"/>
        <c:lblOffset val="100"/>
        <c:noMultiLvlLbl val="0"/>
      </c:catAx>
      <c:valAx>
        <c:axId val="15644453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 hours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;[Red]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444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n-ZA"/>
              <a:t>Global sourcing support tasks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'Annual Indicators'!$I$13</c:f>
              <c:strCache>
                <c:ptCount val="1"/>
                <c:pt idx="0">
                  <c:v>Diagrams preparation for suppliers visit</c:v>
                </c:pt>
              </c:strCache>
            </c:strRef>
          </c:tx>
          <c:spPr>
            <a:gradFill flip="none" rotWithShape="1">
              <a:gsLst>
                <a:gs pos="0">
                  <a:schemeClr val="accent1"/>
                </a:gs>
                <a:gs pos="75000">
                  <a:schemeClr val="accent1">
                    <a:lumMod val="60000"/>
                    <a:lumOff val="40000"/>
                  </a:schemeClr>
                </a:gs>
                <a:gs pos="51000">
                  <a:schemeClr val="accent1">
                    <a:alpha val="75000"/>
                  </a:schemeClr>
                </a:gs>
                <a:gs pos="100000">
                  <a:schemeClr val="accent1"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'Annual Indicators'!$J$12:$U$12</c:f>
              <c:numCache>
                <c:formatCode>"February"</c:formatCode>
                <c:ptCount val="12"/>
                <c:pt idx="0" formatCode="&quot;January&quot;">
                  <c:v>1</c:v>
                </c:pt>
                <c:pt idx="1">
                  <c:v>2</c:v>
                </c:pt>
                <c:pt idx="2" formatCode="&quot;March&quot;">
                  <c:v>3</c:v>
                </c:pt>
                <c:pt idx="3" formatCode="&quot;April&quot;">
                  <c:v>4</c:v>
                </c:pt>
                <c:pt idx="4" formatCode="&quot;Mai&quot;">
                  <c:v>5</c:v>
                </c:pt>
                <c:pt idx="5" formatCode="&quot;June&quot;">
                  <c:v>6</c:v>
                </c:pt>
                <c:pt idx="6" formatCode="&quot;July&quot;">
                  <c:v>7</c:v>
                </c:pt>
                <c:pt idx="7" formatCode="&quot;August&quot;">
                  <c:v>8</c:v>
                </c:pt>
                <c:pt idx="8" formatCode="&quot;September&quot;">
                  <c:v>9</c:v>
                </c:pt>
                <c:pt idx="9" formatCode="&quot;October&quot;">
                  <c:v>10</c:v>
                </c:pt>
                <c:pt idx="10" formatCode="&quot;November&quot;">
                  <c:v>11</c:v>
                </c:pt>
                <c:pt idx="11" formatCode="&quot;December&quot;">
                  <c:v>12</c:v>
                </c:pt>
              </c:numCache>
            </c:numRef>
          </c:cat>
          <c:val>
            <c:numRef>
              <c:f>'Annual Indicators'!$J$13:$U$13</c:f>
              <c:numCache>
                <c:formatCode>0.00;[Red]0.00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4.583333333333333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'Annual Indicators'!$I$14</c:f>
              <c:strCache>
                <c:ptCount val="1"/>
                <c:pt idx="0">
                  <c:v>Linear Performance pricing</c:v>
                </c:pt>
              </c:strCache>
            </c:strRef>
          </c:tx>
          <c:spPr>
            <a:gradFill flip="none" rotWithShape="1">
              <a:gsLst>
                <a:gs pos="0">
                  <a:schemeClr val="accent2"/>
                </a:gs>
                <a:gs pos="75000">
                  <a:schemeClr val="accent2">
                    <a:lumMod val="60000"/>
                    <a:lumOff val="40000"/>
                  </a:schemeClr>
                </a:gs>
                <a:gs pos="51000">
                  <a:schemeClr val="accent2">
                    <a:alpha val="75000"/>
                  </a:schemeClr>
                </a:gs>
                <a:gs pos="100000">
                  <a:schemeClr val="accent2"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'Annual Indicators'!$J$12:$U$12</c:f>
              <c:numCache>
                <c:formatCode>"February"</c:formatCode>
                <c:ptCount val="12"/>
                <c:pt idx="0" formatCode="&quot;January&quot;">
                  <c:v>1</c:v>
                </c:pt>
                <c:pt idx="1">
                  <c:v>2</c:v>
                </c:pt>
                <c:pt idx="2" formatCode="&quot;March&quot;">
                  <c:v>3</c:v>
                </c:pt>
                <c:pt idx="3" formatCode="&quot;April&quot;">
                  <c:v>4</c:v>
                </c:pt>
                <c:pt idx="4" formatCode="&quot;Mai&quot;">
                  <c:v>5</c:v>
                </c:pt>
                <c:pt idx="5" formatCode="&quot;June&quot;">
                  <c:v>6</c:v>
                </c:pt>
                <c:pt idx="6" formatCode="&quot;July&quot;">
                  <c:v>7</c:v>
                </c:pt>
                <c:pt idx="7" formatCode="&quot;August&quot;">
                  <c:v>8</c:v>
                </c:pt>
                <c:pt idx="8" formatCode="&quot;September&quot;">
                  <c:v>9</c:v>
                </c:pt>
                <c:pt idx="9" formatCode="&quot;October&quot;">
                  <c:v>10</c:v>
                </c:pt>
                <c:pt idx="10" formatCode="&quot;November&quot;">
                  <c:v>11</c:v>
                </c:pt>
                <c:pt idx="11" formatCode="&quot;December&quot;">
                  <c:v>12</c:v>
                </c:pt>
              </c:numCache>
            </c:numRef>
          </c:cat>
          <c:val>
            <c:numRef>
              <c:f>'Annual Indicators'!$J$14:$U$14</c:f>
              <c:numCache>
                <c:formatCode>0.00;[Red]0.00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4.666666666666667</c:v>
                </c:pt>
                <c:pt idx="3">
                  <c:v>41.083333333333336</c:v>
                </c:pt>
                <c:pt idx="4">
                  <c:v>4.666666666666667</c:v>
                </c:pt>
                <c:pt idx="5">
                  <c:v>0</c:v>
                </c:pt>
                <c:pt idx="6">
                  <c:v>5.916666666666667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strRef>
              <c:f>'Annual Indicators'!$I$15</c:f>
              <c:strCache>
                <c:ptCount val="1"/>
                <c:pt idx="0">
                  <c:v>Data collection via SAP / BW </c:v>
                </c:pt>
              </c:strCache>
            </c:strRef>
          </c:tx>
          <c:spPr>
            <a:gradFill flip="none" rotWithShape="1">
              <a:gsLst>
                <a:gs pos="0">
                  <a:schemeClr val="accent3"/>
                </a:gs>
                <a:gs pos="75000">
                  <a:schemeClr val="accent3">
                    <a:lumMod val="60000"/>
                    <a:lumOff val="40000"/>
                  </a:schemeClr>
                </a:gs>
                <a:gs pos="51000">
                  <a:schemeClr val="accent3">
                    <a:alpha val="75000"/>
                  </a:schemeClr>
                </a:gs>
                <a:gs pos="100000">
                  <a:schemeClr val="accent3"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'Annual Indicators'!$J$12:$U$12</c:f>
              <c:numCache>
                <c:formatCode>"February"</c:formatCode>
                <c:ptCount val="12"/>
                <c:pt idx="0" formatCode="&quot;January&quot;">
                  <c:v>1</c:v>
                </c:pt>
                <c:pt idx="1">
                  <c:v>2</c:v>
                </c:pt>
                <c:pt idx="2" formatCode="&quot;March&quot;">
                  <c:v>3</c:v>
                </c:pt>
                <c:pt idx="3" formatCode="&quot;April&quot;">
                  <c:v>4</c:v>
                </c:pt>
                <c:pt idx="4" formatCode="&quot;Mai&quot;">
                  <c:v>5</c:v>
                </c:pt>
                <c:pt idx="5" formatCode="&quot;June&quot;">
                  <c:v>6</c:v>
                </c:pt>
                <c:pt idx="6" formatCode="&quot;July&quot;">
                  <c:v>7</c:v>
                </c:pt>
                <c:pt idx="7" formatCode="&quot;August&quot;">
                  <c:v>8</c:v>
                </c:pt>
                <c:pt idx="8" formatCode="&quot;September&quot;">
                  <c:v>9</c:v>
                </c:pt>
                <c:pt idx="9" formatCode="&quot;October&quot;">
                  <c:v>10</c:v>
                </c:pt>
                <c:pt idx="10" formatCode="&quot;November&quot;">
                  <c:v>11</c:v>
                </c:pt>
                <c:pt idx="11" formatCode="&quot;December&quot;">
                  <c:v>12</c:v>
                </c:pt>
              </c:numCache>
            </c:numRef>
          </c:cat>
          <c:val>
            <c:numRef>
              <c:f>'Annual Indicators'!$J$15:$U$15</c:f>
              <c:numCache>
                <c:formatCode>0.00;[Red]0.00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29.5</c:v>
                </c:pt>
                <c:pt idx="4">
                  <c:v>78.916666666666671</c:v>
                </c:pt>
                <c:pt idx="5">
                  <c:v>0</c:v>
                </c:pt>
                <c:pt idx="6">
                  <c:v>23.166666666666668</c:v>
                </c:pt>
                <c:pt idx="7">
                  <c:v>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'Annual Indicators'!$I$17</c:f>
              <c:strCache>
                <c:ptCount val="1"/>
                <c:pt idx="0">
                  <c:v>Preparation for calculation </c:v>
                </c:pt>
              </c:strCache>
            </c:strRef>
          </c:tx>
          <c:spPr>
            <a:gradFill flip="none" rotWithShape="1">
              <a:gsLst>
                <a:gs pos="0">
                  <a:schemeClr val="accent4"/>
                </a:gs>
                <a:gs pos="75000">
                  <a:schemeClr val="accent4">
                    <a:lumMod val="60000"/>
                    <a:lumOff val="40000"/>
                  </a:schemeClr>
                </a:gs>
                <a:gs pos="51000">
                  <a:schemeClr val="accent4">
                    <a:alpha val="75000"/>
                  </a:schemeClr>
                </a:gs>
                <a:gs pos="100000">
                  <a:schemeClr val="accent4"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'Annual Indicators'!$J$12:$U$12</c:f>
              <c:numCache>
                <c:formatCode>"February"</c:formatCode>
                <c:ptCount val="12"/>
                <c:pt idx="0" formatCode="&quot;January&quot;">
                  <c:v>1</c:v>
                </c:pt>
                <c:pt idx="1">
                  <c:v>2</c:v>
                </c:pt>
                <c:pt idx="2" formatCode="&quot;March&quot;">
                  <c:v>3</c:v>
                </c:pt>
                <c:pt idx="3" formatCode="&quot;April&quot;">
                  <c:v>4</c:v>
                </c:pt>
                <c:pt idx="4" formatCode="&quot;Mai&quot;">
                  <c:v>5</c:v>
                </c:pt>
                <c:pt idx="5" formatCode="&quot;June&quot;">
                  <c:v>6</c:v>
                </c:pt>
                <c:pt idx="6" formatCode="&quot;July&quot;">
                  <c:v>7</c:v>
                </c:pt>
                <c:pt idx="7" formatCode="&quot;August&quot;">
                  <c:v>8</c:v>
                </c:pt>
                <c:pt idx="8" formatCode="&quot;September&quot;">
                  <c:v>9</c:v>
                </c:pt>
                <c:pt idx="9" formatCode="&quot;October&quot;">
                  <c:v>10</c:v>
                </c:pt>
                <c:pt idx="10" formatCode="&quot;November&quot;">
                  <c:v>11</c:v>
                </c:pt>
                <c:pt idx="11" formatCode="&quot;December&quot;">
                  <c:v>12</c:v>
                </c:pt>
              </c:numCache>
            </c:numRef>
          </c:cat>
          <c:val>
            <c:numRef>
              <c:f>'Annual Indicators'!$J$17:$U$17</c:f>
              <c:numCache>
                <c:formatCode>0.00;[Red]0.00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8.9166666666666661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4"/>
          <c:order val="4"/>
          <c:tx>
            <c:strRef>
              <c:f>'Annual Indicators'!$I$18</c:f>
              <c:strCache>
                <c:ptCount val="1"/>
                <c:pt idx="0">
                  <c:v>Set up New supplier in SAP </c:v>
                </c:pt>
              </c:strCache>
            </c:strRef>
          </c:tx>
          <c:spPr>
            <a:gradFill flip="none" rotWithShape="1">
              <a:gsLst>
                <a:gs pos="0">
                  <a:schemeClr val="accent5"/>
                </a:gs>
                <a:gs pos="75000">
                  <a:schemeClr val="accent5">
                    <a:lumMod val="60000"/>
                    <a:lumOff val="40000"/>
                  </a:schemeClr>
                </a:gs>
                <a:gs pos="51000">
                  <a:schemeClr val="accent5">
                    <a:alpha val="75000"/>
                  </a:schemeClr>
                </a:gs>
                <a:gs pos="100000">
                  <a:schemeClr val="accent5"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'Annual Indicators'!$J$12:$U$12</c:f>
              <c:numCache>
                <c:formatCode>"February"</c:formatCode>
                <c:ptCount val="12"/>
                <c:pt idx="0" formatCode="&quot;January&quot;">
                  <c:v>1</c:v>
                </c:pt>
                <c:pt idx="1">
                  <c:v>2</c:v>
                </c:pt>
                <c:pt idx="2" formatCode="&quot;March&quot;">
                  <c:v>3</c:v>
                </c:pt>
                <c:pt idx="3" formatCode="&quot;April&quot;">
                  <c:v>4</c:v>
                </c:pt>
                <c:pt idx="4" formatCode="&quot;Mai&quot;">
                  <c:v>5</c:v>
                </c:pt>
                <c:pt idx="5" formatCode="&quot;June&quot;">
                  <c:v>6</c:v>
                </c:pt>
                <c:pt idx="6" formatCode="&quot;July&quot;">
                  <c:v>7</c:v>
                </c:pt>
                <c:pt idx="7" formatCode="&quot;August&quot;">
                  <c:v>8</c:v>
                </c:pt>
                <c:pt idx="8" formatCode="&quot;September&quot;">
                  <c:v>9</c:v>
                </c:pt>
                <c:pt idx="9" formatCode="&quot;October&quot;">
                  <c:v>10</c:v>
                </c:pt>
                <c:pt idx="10" formatCode="&quot;November&quot;">
                  <c:v>11</c:v>
                </c:pt>
                <c:pt idx="11" formatCode="&quot;December&quot;">
                  <c:v>12</c:v>
                </c:pt>
              </c:numCache>
            </c:numRef>
          </c:cat>
          <c:val>
            <c:numRef>
              <c:f>'Annual Indicators'!$J$18:$U$18</c:f>
              <c:numCache>
                <c:formatCode>0.00;[Red]0.00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20.333333333333332</c:v>
                </c:pt>
                <c:pt idx="4">
                  <c:v>22</c:v>
                </c:pt>
                <c:pt idx="5">
                  <c:v>32.583333333333336</c:v>
                </c:pt>
                <c:pt idx="6">
                  <c:v>27.75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5"/>
          <c:order val="5"/>
          <c:tx>
            <c:strRef>
              <c:f>'Annual Indicators'!$I$19</c:f>
              <c:strCache>
                <c:ptCount val="1"/>
                <c:pt idx="0">
                  <c:v>Cost Calculation for new component</c:v>
                </c:pt>
              </c:strCache>
            </c:strRef>
          </c:tx>
          <c:spPr>
            <a:gradFill flip="none" rotWithShape="1">
              <a:gsLst>
                <a:gs pos="0">
                  <a:schemeClr val="accent6"/>
                </a:gs>
                <a:gs pos="75000">
                  <a:schemeClr val="accent6">
                    <a:lumMod val="60000"/>
                    <a:lumOff val="40000"/>
                  </a:schemeClr>
                </a:gs>
                <a:gs pos="51000">
                  <a:schemeClr val="accent6">
                    <a:alpha val="75000"/>
                  </a:schemeClr>
                </a:gs>
                <a:gs pos="100000">
                  <a:schemeClr val="accent6"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'Annual Indicators'!$J$12:$U$12</c:f>
              <c:numCache>
                <c:formatCode>"February"</c:formatCode>
                <c:ptCount val="12"/>
                <c:pt idx="0" formatCode="&quot;January&quot;">
                  <c:v>1</c:v>
                </c:pt>
                <c:pt idx="1">
                  <c:v>2</c:v>
                </c:pt>
                <c:pt idx="2" formatCode="&quot;March&quot;">
                  <c:v>3</c:v>
                </c:pt>
                <c:pt idx="3" formatCode="&quot;April&quot;">
                  <c:v>4</c:v>
                </c:pt>
                <c:pt idx="4" formatCode="&quot;Mai&quot;">
                  <c:v>5</c:v>
                </c:pt>
                <c:pt idx="5" formatCode="&quot;June&quot;">
                  <c:v>6</c:v>
                </c:pt>
                <c:pt idx="6" formatCode="&quot;July&quot;">
                  <c:v>7</c:v>
                </c:pt>
                <c:pt idx="7" formatCode="&quot;August&quot;">
                  <c:v>8</c:v>
                </c:pt>
                <c:pt idx="8" formatCode="&quot;September&quot;">
                  <c:v>9</c:v>
                </c:pt>
                <c:pt idx="9" formatCode="&quot;October&quot;">
                  <c:v>10</c:v>
                </c:pt>
                <c:pt idx="10" formatCode="&quot;November&quot;">
                  <c:v>11</c:v>
                </c:pt>
                <c:pt idx="11" formatCode="&quot;December&quot;">
                  <c:v>12</c:v>
                </c:pt>
              </c:numCache>
            </c:numRef>
          </c:cat>
          <c:val>
            <c:numRef>
              <c:f>'Annual Indicators'!$J$19:$U$19</c:f>
              <c:numCache>
                <c:formatCode>0.00;[Red]0.00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6"/>
          <c:order val="6"/>
          <c:tx>
            <c:strRef>
              <c:f>'Annual Indicators'!$I$16</c:f>
              <c:strCache>
                <c:ptCount val="1"/>
                <c:pt idx="0">
                  <c:v>Dividing Category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lumMod val="60000"/>
                  </a:schemeClr>
                </a:gs>
                <a:gs pos="75000">
                  <a:schemeClr val="accent1">
                    <a:lumMod val="60000"/>
                    <a:lumMod val="60000"/>
                    <a:lumOff val="40000"/>
                  </a:schemeClr>
                </a:gs>
                <a:gs pos="51000">
                  <a:schemeClr val="accent1">
                    <a:lumMod val="60000"/>
                    <a:alpha val="75000"/>
                  </a:schemeClr>
                </a:gs>
                <a:gs pos="100000">
                  <a:schemeClr val="accent1">
                    <a:lumMod val="60000"/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Pt>
            <c:idx val="4"/>
            <c:invertIfNegative val="0"/>
            <c:bubble3D val="0"/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'Annual Indicators'!$J$12:$U$12</c:f>
              <c:numCache>
                <c:formatCode>"February"</c:formatCode>
                <c:ptCount val="12"/>
                <c:pt idx="0" formatCode="&quot;January&quot;">
                  <c:v>1</c:v>
                </c:pt>
                <c:pt idx="1">
                  <c:v>2</c:v>
                </c:pt>
                <c:pt idx="2" formatCode="&quot;March&quot;">
                  <c:v>3</c:v>
                </c:pt>
                <c:pt idx="3" formatCode="&quot;April&quot;">
                  <c:v>4</c:v>
                </c:pt>
                <c:pt idx="4" formatCode="&quot;Mai&quot;">
                  <c:v>5</c:v>
                </c:pt>
                <c:pt idx="5" formatCode="&quot;June&quot;">
                  <c:v>6</c:v>
                </c:pt>
                <c:pt idx="6" formatCode="&quot;July&quot;">
                  <c:v>7</c:v>
                </c:pt>
                <c:pt idx="7" formatCode="&quot;August&quot;">
                  <c:v>8</c:v>
                </c:pt>
                <c:pt idx="8" formatCode="&quot;September&quot;">
                  <c:v>9</c:v>
                </c:pt>
                <c:pt idx="9" formatCode="&quot;October&quot;">
                  <c:v>10</c:v>
                </c:pt>
                <c:pt idx="10" formatCode="&quot;November&quot;">
                  <c:v>11</c:v>
                </c:pt>
                <c:pt idx="11" formatCode="&quot;December&quot;">
                  <c:v>12</c:v>
                </c:pt>
              </c:numCache>
            </c:numRef>
          </c:cat>
          <c:val>
            <c:numRef>
              <c:f>'Annual Indicators'!$J$16:$U$16</c:f>
              <c:numCache>
                <c:formatCode>0.00;[Red]0.00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7.75</c:v>
                </c:pt>
                <c:pt idx="5">
                  <c:v>93.416666666666671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7"/>
          <c:order val="7"/>
          <c:tx>
            <c:strRef>
              <c:f>'Annual Indicators'!$I$20</c:f>
              <c:strCache>
                <c:ptCount val="1"/>
                <c:pt idx="0">
                  <c:v>Project</c:v>
                </c:pt>
              </c:strCache>
            </c:strRef>
          </c:tx>
          <c:spPr>
            <a:gradFill flip="none" rotWithShape="1">
              <a:gsLst>
                <a:gs pos="0">
                  <a:schemeClr val="accent2">
                    <a:lumMod val="60000"/>
                  </a:schemeClr>
                </a:gs>
                <a:gs pos="75000">
                  <a:schemeClr val="accent2">
                    <a:lumMod val="60000"/>
                    <a:lumMod val="60000"/>
                    <a:lumOff val="40000"/>
                  </a:schemeClr>
                </a:gs>
                <a:gs pos="51000">
                  <a:schemeClr val="accent2">
                    <a:lumMod val="60000"/>
                    <a:alpha val="75000"/>
                  </a:schemeClr>
                </a:gs>
                <a:gs pos="100000">
                  <a:schemeClr val="accent2">
                    <a:lumMod val="60000"/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'Annual Indicators'!$J$12:$U$12</c:f>
              <c:numCache>
                <c:formatCode>"February"</c:formatCode>
                <c:ptCount val="12"/>
                <c:pt idx="0" formatCode="&quot;January&quot;">
                  <c:v>1</c:v>
                </c:pt>
                <c:pt idx="1">
                  <c:v>2</c:v>
                </c:pt>
                <c:pt idx="2" formatCode="&quot;March&quot;">
                  <c:v>3</c:v>
                </c:pt>
                <c:pt idx="3" formatCode="&quot;April&quot;">
                  <c:v>4</c:v>
                </c:pt>
                <c:pt idx="4" formatCode="&quot;Mai&quot;">
                  <c:v>5</c:v>
                </c:pt>
                <c:pt idx="5" formatCode="&quot;June&quot;">
                  <c:v>6</c:v>
                </c:pt>
                <c:pt idx="6" formatCode="&quot;July&quot;">
                  <c:v>7</c:v>
                </c:pt>
                <c:pt idx="7" formatCode="&quot;August&quot;">
                  <c:v>8</c:v>
                </c:pt>
                <c:pt idx="8" formatCode="&quot;September&quot;">
                  <c:v>9</c:v>
                </c:pt>
                <c:pt idx="9" formatCode="&quot;October&quot;">
                  <c:v>10</c:v>
                </c:pt>
                <c:pt idx="10" formatCode="&quot;November&quot;">
                  <c:v>11</c:v>
                </c:pt>
                <c:pt idx="11" formatCode="&quot;December&quot;">
                  <c:v>12</c:v>
                </c:pt>
              </c:numCache>
            </c:numRef>
          </c:cat>
          <c:val>
            <c:numRef>
              <c:f>'Annual Indicators'!$J$20:$U$20</c:f>
              <c:numCache>
                <c:formatCode>0.00;[Red]0.00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8.8333333333333339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88281288"/>
        <c:axId val="188281680"/>
      </c:barChart>
      <c:catAx>
        <c:axId val="188281288"/>
        <c:scaling>
          <c:orientation val="minMax"/>
        </c:scaling>
        <c:delete val="0"/>
        <c:axPos val="b"/>
        <c:title>
          <c:tx>
            <c:rich>
              <a:bodyPr rot="-5400000" spcFirstLastPara="1" vertOverflow="ellipsis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ZA"/>
                  <a:t>Month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&quot;January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281680"/>
        <c:crosses val="autoZero"/>
        <c:auto val="1"/>
        <c:lblAlgn val="ctr"/>
        <c:lblOffset val="100"/>
        <c:noMultiLvlLbl val="0"/>
      </c:catAx>
      <c:valAx>
        <c:axId val="18828168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tx1">
                      <a:lumMod val="5000"/>
                      <a:lumOff val="95000"/>
                    </a:schemeClr>
                  </a:gs>
                  <a:gs pos="0">
                    <a:schemeClr val="tx1">
                      <a:lumMod val="25000"/>
                      <a:lumOff val="7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 hours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;[Red]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281288"/>
        <c:crosses val="autoZero"/>
        <c:crossBetween val="between"/>
      </c:valAx>
      <c:spPr>
        <a:noFill/>
        <a:ln>
          <a:solidFill>
            <a:schemeClr val="accent1"/>
          </a:solidFill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/>
              <a:t>Global sourcing Support Tasks (March) </a:t>
            </a:r>
          </a:p>
        </c:rich>
      </c:tx>
      <c:layout>
        <c:manualLayout>
          <c:xMode val="edge"/>
          <c:yMode val="edge"/>
          <c:x val="0.32793043814308487"/>
          <c:y val="0.909090909090909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March!$C$19</c:f>
              <c:strCache>
                <c:ptCount val="1"/>
                <c:pt idx="0">
                  <c:v>Duration [H]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-0.12350401352221421"/>
                  <c:y val="0.11989367692674778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3169976500778092"/>
                      <c:h val="0.12274509803921566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0.29194978605448352"/>
                  <c:y val="-0.33221837270341215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892724747933495"/>
                      <c:h val="0.12274509803921566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0.29419412345378848"/>
                  <c:y val="-1.46976855165831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8FBAEFB9-F657-45AD-BFD6-6AE435A0ED36}" type="CATEGORYNAME">
                      <a:rPr lang="en-US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="1" baseline="0"/>
                      <a:t> </a:t>
                    </a:r>
                    <a:fld id="{0EF8E32E-D728-4510-A0B2-509B5E267954}" type="PERCENTAGE">
                      <a:rPr lang="en-US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b="1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1161290719691862"/>
                      <c:h val="6.5333333333333327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3"/>
              <c:layout>
                <c:manualLayout>
                  <c:x val="0.31539778006717917"/>
                  <c:y val="-0.11894001431639227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000F2824-F2E3-4D32-BE67-A2261F38AEB8}" type="CATEGORYNAME">
                      <a:rPr lang="en-US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="1" baseline="0"/>
                      <a:t>  </a:t>
                    </a:r>
                    <a:fld id="{E221D038-F849-4415-A44E-16235CB9D498}" type="PERCENTAGE">
                      <a:rPr lang="en-US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b="1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148897689149393"/>
                      <c:h val="4.3515151515151514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4"/>
              <c:layout>
                <c:manualLayout>
                  <c:x val="0.31477706419924256"/>
                  <c:y val="-6.337389644476258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72310DBD-0C78-4280-9B89-A2DCE6B56AD3}" type="CATEGORYNAME">
                      <a:rPr lang="en-US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="1" baseline="0"/>
                      <a:t>  </a:t>
                    </a:r>
                    <a:fld id="{3124EC86-22EE-4A87-B4C2-14431AD6A4DD}" type="PERCENTAGE">
                      <a:rPr lang="en-US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b="1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295924703145085"/>
                      <c:h val="4.593939393939394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layout>
                <c:manualLayout>
                  <c:x val="-0.30136399763331639"/>
                  <c:y val="-0.10125029825817228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3A3C7C45-5B43-4F48-AC62-E012D61B7484}" type="CATEGORYNAME">
                      <a:rPr lang="en-US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="1" baseline="0"/>
                      <a:t>  </a:t>
                    </a:r>
                    <a:fld id="{FC8DE303-A103-4750-9567-E9F672D571ED}" type="PERCENTAGE">
                      <a:rPr lang="en-US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b="1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9727328707169579"/>
                      <c:h val="4.8363636363636366E-2"/>
                    </c:manualLayout>
                  </c15:layout>
                  <c15:dlblFieldTable/>
                  <c15:showDataLabelsRange val="0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t" anchorCtr="0">
                <a:spAutoFit/>
              </a:bodyPr>
              <a:lstStyle/>
              <a:p>
                <a:pPr algn="l"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1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March!$B$20:$B$25</c:f>
              <c:strCache>
                <c:ptCount val="6"/>
                <c:pt idx="0">
                  <c:v>Diagrams preparation for suppliers visit</c:v>
                </c:pt>
                <c:pt idx="1">
                  <c:v>Linear Performance pricing</c:v>
                </c:pt>
                <c:pt idx="2">
                  <c:v>Data collection via SAP / BW </c:v>
                </c:pt>
                <c:pt idx="3">
                  <c:v>Preparation for calculation </c:v>
                </c:pt>
                <c:pt idx="4">
                  <c:v>Set up New supplier in SAP </c:v>
                </c:pt>
                <c:pt idx="5">
                  <c:v>Cost Calculation for new component</c:v>
                </c:pt>
              </c:strCache>
            </c:strRef>
          </c:cat>
          <c:val>
            <c:numRef>
              <c:f>March!$C$20:$C$25</c:f>
              <c:numCache>
                <c:formatCode>0.00</c:formatCode>
                <c:ptCount val="6"/>
                <c:pt idx="0">
                  <c:v>1</c:v>
                </c:pt>
                <c:pt idx="1">
                  <c:v>4.666666666666667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65000"/>
      </a:schemeClr>
    </a:soli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ZA" sz="1600" b="1" i="0" u="none" strike="noStrike" kern="1200" cap="all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rPr>
              <a:t>Global sourcing Support (March) </a:t>
            </a:r>
          </a:p>
        </c:rich>
      </c:tx>
      <c:layout>
        <c:manualLayout>
          <c:xMode val="edge"/>
          <c:yMode val="edge"/>
          <c:x val="0.32793043814308487"/>
          <c:y val="0.909090909090909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ZA" sz="1600" b="1" i="0" u="none" strike="noStrike" kern="1200" cap="all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March!$C$19</c:f>
              <c:strCache>
                <c:ptCount val="1"/>
                <c:pt idx="0">
                  <c:v>Duration [H]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layout>
                <c:manualLayout>
                  <c:x val="5.9372809934882097E-3"/>
                  <c:y val="-1.7152510070602502E-2"/>
                </c:manualLayout>
              </c:layout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5959982837183811"/>
                  <c:y val="3.6363636363636362E-2"/>
                </c:manualLayout>
              </c:layout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20053487675700449"/>
                  <c:y val="-0.25138991045000397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spc="0" baseline="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5D042EAA-CA80-44CF-9C2F-8D37051E28C3}" type="CATEGORYNAME">
                      <a:rPr lang="en-US" sz="1200" b="1" i="0" u="none" strike="noStrike" kern="1200" spc="0" baseline="0">
                        <a:solidFill>
                          <a:sysClr val="windowText" lastClr="000000">
                            <a:lumMod val="95000"/>
                            <a:lumOff val="5000"/>
                          </a:sysClr>
                        </a:solidFill>
                      </a:rPr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[CATEGORY NAME]</a:t>
                    </a:fld>
                    <a:r>
                      <a:rPr lang="en-US" sz="1200" b="1" i="0" u="none" strike="noStrike" kern="1200" spc="0" baseline="0">
                        <a:solidFill>
                          <a:sysClr val="windowText" lastClr="000000">
                            <a:lumMod val="95000"/>
                            <a:lumOff val="5000"/>
                          </a:sysClr>
                        </a:solidFill>
                      </a:rPr>
                      <a:t>(holiday)  </a:t>
                    </a:r>
                    <a:r>
                      <a:rPr lang="en-US" sz="1200"/>
                      <a:t> </a:t>
                    </a:r>
                    <a:r>
                      <a:rPr lang="en-US" sz="1200" baseline="0"/>
                      <a:t>
</a:t>
                    </a:r>
                    <a:fld id="{B89D9FD8-0434-4C4C-AD7D-D2C2180AF1F3}" type="PERCENTAGE">
                      <a:rPr lang="en-US" sz="1200" baseline="0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[PERCENTAGE]</a:t>
                    </a:fld>
                    <a:endParaRPr lang="en-US" sz="1200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612245616652921"/>
                      <c:h val="0.1040081849882897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3"/>
              <c:layout>
                <c:manualLayout>
                  <c:x val="0.18728551288532022"/>
                  <c:y val="-6.7878787878787886E-2"/>
                </c:manualLayout>
              </c:layout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l">
                  <a:defRPr sz="1200" b="1" i="0" u="none" strike="noStrike" kern="1200" spc="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1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March!$B$6:$B$9</c:f>
              <c:strCache>
                <c:ptCount val="4"/>
                <c:pt idx="0">
                  <c:v>Global Sourcing Support</c:v>
                </c:pt>
                <c:pt idx="1">
                  <c:v>Others</c:v>
                </c:pt>
                <c:pt idx="2">
                  <c:v>Absence</c:v>
                </c:pt>
                <c:pt idx="3">
                  <c:v>No Workload</c:v>
                </c:pt>
              </c:strCache>
            </c:strRef>
          </c:cat>
          <c:val>
            <c:numRef>
              <c:f>March!$C$6:$C$9</c:f>
              <c:numCache>
                <c:formatCode>0.00;[Red]0.00</c:formatCode>
                <c:ptCount val="4"/>
                <c:pt idx="0" formatCode="0.00">
                  <c:v>5.666666666666667</c:v>
                </c:pt>
                <c:pt idx="1">
                  <c:v>61.583333333333336</c:v>
                </c:pt>
                <c:pt idx="2" formatCode="0.00">
                  <c:v>28.25</c:v>
                </c:pt>
                <c:pt idx="3" formatCode="0.00">
                  <c:v>111.66666666666667</c:v>
                </c:pt>
              </c:numCache>
            </c:numRef>
          </c:val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6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ln>
                  <a:noFill/>
                </a:ln>
                <a:solidFill>
                  <a:schemeClr val="bg1"/>
                </a:solidFill>
                <a:effectLst>
                  <a:outerShdw blurRad="50800" dist="38100" dir="5400000" algn="ctr" rotWithShape="0">
                    <a:srgbClr val="000000">
                      <a:alpha val="43137"/>
                    </a:srgb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bg1"/>
                </a:solidFill>
              </a:rPr>
              <a:t>Overview Global sourcing support by category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ln>
                <a:noFill/>
              </a:ln>
              <a:solidFill>
                <a:schemeClr val="bg1"/>
              </a:solidFill>
              <a:effectLst>
                <a:outerShdw blurRad="50800" dist="38100" dir="5400000"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224838052901111"/>
          <c:y val="4.5968557227236931E-2"/>
          <c:w val="0.79898809696758388"/>
          <c:h val="0.8659558147778222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March!$C$33</c:f>
              <c:strCache>
                <c:ptCount val="1"/>
                <c:pt idx="0">
                  <c:v>Duration [H]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glow rad="38100">
                <a:schemeClr val="accent1">
                  <a:alpha val="40000"/>
                </a:schemeClr>
              </a:glo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ln>
                      <a:noFill/>
                    </a:ln>
                    <a:solidFill>
                      <a:schemeClr val="bg1"/>
                    </a:solidFill>
                    <a:effectLst>
                      <a:outerShdw blurRad="50800" dist="38100" dir="5400000" algn="ctr" rotWithShape="0">
                        <a:srgbClr val="000000">
                          <a:alpha val="43137"/>
                        </a:srgb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1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March!$B$34:$B$70</c:f>
              <c:strCache>
                <c:ptCount val="37"/>
                <c:pt idx="0">
                  <c:v>Central Purchasing</c:v>
                </c:pt>
                <c:pt idx="1">
                  <c:v>IT</c:v>
                </c:pt>
                <c:pt idx="2">
                  <c:v>Automation Components</c:v>
                </c:pt>
                <c:pt idx="3">
                  <c:v>Castings</c:v>
                </c:pt>
                <c:pt idx="4">
                  <c:v>Drives and Gears</c:v>
                </c:pt>
                <c:pt idx="5">
                  <c:v>Electronic Subassembly</c:v>
                </c:pt>
                <c:pt idx="6">
                  <c:v>Electronic</c:v>
                </c:pt>
                <c:pt idx="7">
                  <c:v>C-Parts</c:v>
                </c:pt>
                <c:pt idx="8">
                  <c:v>Films</c:v>
                </c:pt>
                <c:pt idx="9">
                  <c:v>Filters</c:v>
                </c:pt>
                <c:pt idx="10">
                  <c:v>Drainage and Woven Materials</c:v>
                </c:pt>
                <c:pt idx="11">
                  <c:v>Glass</c:v>
                </c:pt>
                <c:pt idx="12">
                  <c:v>Assembled Metal Parts</c:v>
                </c:pt>
                <c:pt idx="13">
                  <c:v>Turned and Milled Parts</c:v>
                </c:pt>
                <c:pt idx="14">
                  <c:v>Magnets</c:v>
                </c:pt>
                <c:pt idx="15">
                  <c:v>Mechanical Subassemblies</c:v>
                </c:pt>
                <c:pt idx="16">
                  <c:v>Membrane</c:v>
                </c:pt>
                <c:pt idx="17">
                  <c:v>Operating Supplies and Add Material</c:v>
                </c:pt>
                <c:pt idx="18">
                  <c:v>Packaging</c:v>
                </c:pt>
                <c:pt idx="19">
                  <c:v>Palletank</c:v>
                </c:pt>
                <c:pt idx="20">
                  <c:v>Plastic Parts</c:v>
                </c:pt>
                <c:pt idx="21">
                  <c:v>Plate Processing</c:v>
                </c:pt>
                <c:pt idx="22">
                  <c:v>Printed Materials and Labels</c:v>
                </c:pt>
                <c:pt idx="23">
                  <c:v>Pumps</c:v>
                </c:pt>
                <c:pt idx="24">
                  <c:v>Raw Materials</c:v>
                </c:pt>
                <c:pt idx="25">
                  <c:v>Sealings</c:v>
                </c:pt>
                <c:pt idx="26">
                  <c:v>Sensors</c:v>
                </c:pt>
                <c:pt idx="27">
                  <c:v>Services</c:v>
                </c:pt>
                <c:pt idx="28">
                  <c:v>Tools and Molds</c:v>
                </c:pt>
                <c:pt idx="29">
                  <c:v>Trading Goods</c:v>
                </c:pt>
                <c:pt idx="30">
                  <c:v>Tubing</c:v>
                </c:pt>
                <c:pt idx="31">
                  <c:v>Valves</c:v>
                </c:pt>
                <c:pt idx="32">
                  <c:v>Connections</c:v>
                </c:pt>
                <c:pt idx="33">
                  <c:v>Bearings</c:v>
                </c:pt>
                <c:pt idx="34">
                  <c:v>Sterilization</c:v>
                </c:pt>
                <c:pt idx="35">
                  <c:v>HVAC</c:v>
                </c:pt>
                <c:pt idx="36">
                  <c:v>Prototyping, 3D Printing</c:v>
                </c:pt>
              </c:strCache>
            </c:strRef>
          </c:cat>
          <c:val>
            <c:numRef>
              <c:f>March!$D$34:$D$70</c:f>
              <c:numCache>
                <c:formatCode>0%</c:formatCode>
                <c:ptCount val="3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0.1764705882352941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0.82352941176470584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15"/>
        <c:overlap val="-20"/>
        <c:axId val="188280112"/>
        <c:axId val="188280504"/>
      </c:barChart>
      <c:valAx>
        <c:axId val="1882805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ln>
                      <a:noFill/>
                    </a:ln>
                    <a:solidFill>
                      <a:schemeClr val="bg1"/>
                    </a:solidFill>
                    <a:effectLst>
                      <a:outerShdw blurRad="50800" dist="38100" dir="5400000" algn="ctr" rotWithShape="0">
                        <a:srgbClr val="000000">
                          <a:alpha val="43137"/>
                        </a:srgb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r>
                  <a:rPr lang="en-ZA">
                    <a:solidFill>
                      <a:schemeClr val="bg1"/>
                    </a:solidFill>
                  </a:rPr>
                  <a:t>Hour Rate</a:t>
                </a:r>
              </a:p>
            </c:rich>
          </c:tx>
          <c:layout>
            <c:manualLayout>
              <c:xMode val="edge"/>
              <c:yMode val="edge"/>
              <c:x val="0.48807716645482208"/>
              <c:y val="0.94473200015044756"/>
            </c:manualLayout>
          </c:layout>
          <c:overlay val="0"/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ln>
                    <a:noFill/>
                  </a:ln>
                  <a:solidFill>
                    <a:schemeClr val="bg1"/>
                  </a:solidFill>
                  <a:effectLst>
                    <a:outerShdw blurRad="50800" dist="38100" dir="5400000" algn="ctr" rotWithShape="0">
                      <a:srgbClr val="000000">
                        <a:alpha val="43137"/>
                      </a:srgb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ln>
                  <a:noFill/>
                </a:ln>
                <a:solidFill>
                  <a:schemeClr val="bg1"/>
                </a:solidFill>
                <a:effectLst>
                  <a:outerShdw blurRad="50800" dist="38100" dir="5400000" algn="ctr" rotWithShape="0">
                    <a:srgbClr val="000000">
                      <a:alpha val="43137"/>
                    </a:srgb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280112"/>
        <c:crosses val="autoZero"/>
        <c:crossBetween val="between"/>
      </c:valAx>
      <c:catAx>
        <c:axId val="188280112"/>
        <c:scaling>
          <c:orientation val="minMax"/>
        </c:scaling>
        <c:delete val="0"/>
        <c:axPos val="l"/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ln>
                      <a:noFill/>
                    </a:ln>
                    <a:solidFill>
                      <a:schemeClr val="bg1"/>
                    </a:solidFill>
                    <a:effectLst>
                      <a:outerShdw blurRad="50800" dist="38100" dir="5400000" algn="ctr" rotWithShape="0">
                        <a:srgbClr val="000000">
                          <a:alpha val="43137"/>
                        </a:srgb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r>
                  <a:rPr lang="en-ZA">
                    <a:solidFill>
                      <a:schemeClr val="bg1"/>
                    </a:solidFill>
                  </a:rPr>
                  <a:t>Categories</a:t>
                </a:r>
              </a:p>
            </c:rich>
          </c:tx>
          <c:layout>
            <c:manualLayout>
              <c:xMode val="edge"/>
              <c:yMode val="edge"/>
              <c:x val="1.2578616352201259E-2"/>
              <c:y val="0.42527174584094279"/>
            </c:manualLayout>
          </c:layout>
          <c:overlay val="0"/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ln>
                    <a:noFill/>
                  </a:ln>
                  <a:solidFill>
                    <a:schemeClr val="bg1"/>
                  </a:solidFill>
                  <a:effectLst>
                    <a:outerShdw blurRad="50800" dist="38100" dir="5400000" algn="ctr" rotWithShape="0">
                      <a:srgbClr val="000000">
                        <a:alpha val="43137"/>
                      </a:srgb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ln>
                  <a:noFill/>
                </a:ln>
                <a:solidFill>
                  <a:schemeClr val="bg1"/>
                </a:solidFill>
                <a:effectLst>
                  <a:outerShdw blurRad="50800" dist="38100" dir="5400000" algn="ctr" rotWithShape="0">
                    <a:srgbClr val="000000">
                      <a:alpha val="43137"/>
                    </a:srgb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2805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 anchor="ctr" anchorCtr="1"/>
    <a:lstStyle/>
    <a:p>
      <a:pPr>
        <a:defRPr>
          <a:ln>
            <a:noFill/>
          </a:ln>
          <a:blipFill>
            <a:blip xmlns:r="http://schemas.openxmlformats.org/officeDocument/2006/relationships" r:embed="rId3"/>
            <a:tile tx="0" ty="0" sx="100000" sy="100000" flip="none" algn="tl"/>
          </a:blipFill>
          <a:effectLst>
            <a:outerShdw blurRad="50800" dist="38100" dir="5400000" algn="ctr" rotWithShape="0">
              <a:srgbClr val="000000">
                <a:alpha val="43137"/>
              </a:srgbClr>
            </a:outerShdw>
          </a:effectLst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 b="1"/>
              <a:t>Global sourcing Support Tasks (April) </a:t>
            </a:r>
          </a:p>
        </c:rich>
      </c:tx>
      <c:layout>
        <c:manualLayout>
          <c:xMode val="edge"/>
          <c:yMode val="edge"/>
          <c:x val="0.32793043814308487"/>
          <c:y val="0.909090909090909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APRIL!$C$17</c:f>
              <c:strCache>
                <c:ptCount val="1"/>
                <c:pt idx="0">
                  <c:v>Duration [H]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solidFill>
                <a:srgbClr val="4DB0C7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0.28444714911967717"/>
                  <c:y val="-0.10798501550942496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E1A5F57A-F29B-4AC4-B3D0-2EEAFE607FA4}" type="CATEGORYNAME">
                      <a:rPr lang="en-US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="1" baseline="0"/>
                      <a:t>  </a:t>
                    </a:r>
                    <a:fld id="{899D1603-F8B0-4BF5-B752-26C379C811FF}" type="PERCENTAGE">
                      <a:rPr lang="en-US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b="1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7892558407622545"/>
                      <c:h val="4.1090909090909088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-0.17434681874340308"/>
                  <c:y val="4.4248150799331899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79327504488543"/>
                      <c:h val="0.11454545454545455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0.18723149219488863"/>
                  <c:y val="-0.30151438797423047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28202580082511"/>
                      <c:h val="0.11381818181818179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1.3234592682905472E-2"/>
                  <c:y val="-0.26129792412312108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7802DA24-F039-49B3-8EA8-44F570BFD59B}" type="CATEGORYNAME">
                      <a:rPr lang="en-US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="1" baseline="0"/>
                      <a:t> </a:t>
                    </a:r>
                    <a:fld id="{B68B63DA-2A88-45DF-B4E8-A318BB2DC419}" type="PERCENTAGE">
                      <a:rPr lang="en-US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b="1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5335678034242313"/>
                      <c:h val="6.0484848484848475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4"/>
              <c:layout>
                <c:manualLayout>
                  <c:x val="0.20497760920623501"/>
                  <c:y val="0.1079431162013839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669925575960131"/>
                      <c:h val="0.11272727272727273"/>
                    </c:manualLayout>
                  </c15:layout>
                </c:ext>
              </c:extLst>
            </c:dLbl>
            <c:dLbl>
              <c:idx val="5"/>
              <c:layout>
                <c:manualLayout>
                  <c:x val="-0.32587872199377871"/>
                  <c:y val="-0.11094726795514197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A997E406-01D1-4A31-B083-5B60DD91EA4D}" type="CATEGORYNAME">
                      <a:rPr lang="en-US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="1" baseline="0"/>
                      <a:t> </a:t>
                    </a:r>
                    <a:fld id="{208B0A1C-E5C6-4359-A462-70968038ED00}" type="PERCENTAGE">
                      <a:rPr lang="en-US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b="1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4824616165971028"/>
                      <c:h val="5.3212121212121211E-2"/>
                    </c:manualLayout>
                  </c15:layout>
                  <c15:dlblFieldTable/>
                  <c15:showDataLabelsRange val="0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t" anchorCtr="0">
                <a:spAutoFit/>
              </a:bodyPr>
              <a:lstStyle/>
              <a:p>
                <a:pPr algn="l"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1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APRIL!$B$18:$B$23</c:f>
              <c:strCache>
                <c:ptCount val="6"/>
                <c:pt idx="0">
                  <c:v>Diagrams preparation for suppliers visit</c:v>
                </c:pt>
                <c:pt idx="1">
                  <c:v>Linear Performance pricing</c:v>
                </c:pt>
                <c:pt idx="2">
                  <c:v>Data collection via SAP / BW </c:v>
                </c:pt>
                <c:pt idx="3">
                  <c:v>Preparation for calculation </c:v>
                </c:pt>
                <c:pt idx="4">
                  <c:v>Set up New supplier in SAP </c:v>
                </c:pt>
                <c:pt idx="5">
                  <c:v>Cost Calculation for new component</c:v>
                </c:pt>
              </c:strCache>
            </c:strRef>
          </c:cat>
          <c:val>
            <c:numRef>
              <c:f>APRIL!$C$18:$C$23</c:f>
              <c:numCache>
                <c:formatCode>0.00</c:formatCode>
                <c:ptCount val="6"/>
                <c:pt idx="0">
                  <c:v>0</c:v>
                </c:pt>
                <c:pt idx="1">
                  <c:v>41.083333333333336</c:v>
                </c:pt>
                <c:pt idx="2">
                  <c:v>29.5</c:v>
                </c:pt>
                <c:pt idx="3">
                  <c:v>0</c:v>
                </c:pt>
                <c:pt idx="4">
                  <c:v>20.333333333333332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65000"/>
      </a:schemeClr>
    </a:soli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ZA" sz="1600" b="1" i="0" u="none" strike="noStrike" kern="1200" cap="all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rPr>
              <a:t>Global sourcing Support (April) </a:t>
            </a:r>
          </a:p>
        </c:rich>
      </c:tx>
      <c:layout>
        <c:manualLayout>
          <c:xMode val="edge"/>
          <c:yMode val="edge"/>
          <c:x val="0.31001623055830579"/>
          <c:y val="0.9066666666666666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ZA" sz="1600" b="1" i="0" u="none" strike="noStrike" kern="1200" cap="all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APRIL!$C$5</c:f>
              <c:strCache>
                <c:ptCount val="1"/>
                <c:pt idx="0">
                  <c:v>Duration [H]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layout>
                <c:manualLayout>
                  <c:x val="-0.19549618811286823"/>
                  <c:y val="5.3333429111863832E-2"/>
                </c:manualLayout>
              </c:layout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sp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786418049280041"/>
                      <c:h val="0.11381818249001253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2.3931257423938413E-2"/>
                  <c:y val="-0.31272727272727274"/>
                </c:manualLayout>
              </c:layout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1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0.17946186174580939"/>
                  <c:y val="8.727272727272728E-2"/>
                </c:manualLayout>
              </c:layout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l">
                  <a:defRPr sz="1200" b="1" i="0" u="none" strike="noStrike" kern="1200" spc="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1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APRIL!$B$6:$B$9</c:f>
              <c:strCache>
                <c:ptCount val="4"/>
                <c:pt idx="0">
                  <c:v>Global Sourcing Support</c:v>
                </c:pt>
                <c:pt idx="1">
                  <c:v>Others</c:v>
                </c:pt>
                <c:pt idx="2">
                  <c:v>Absence</c:v>
                </c:pt>
                <c:pt idx="3">
                  <c:v>No Workload</c:v>
                </c:pt>
              </c:strCache>
            </c:strRef>
          </c:cat>
          <c:val>
            <c:numRef>
              <c:f>APRIL!$C$6:$C$9</c:f>
              <c:numCache>
                <c:formatCode>0.00</c:formatCode>
                <c:ptCount val="4"/>
                <c:pt idx="0">
                  <c:v>90.916666666666671</c:v>
                </c:pt>
                <c:pt idx="1">
                  <c:v>33.333333333333336</c:v>
                </c:pt>
                <c:pt idx="2">
                  <c:v>0</c:v>
                </c:pt>
                <c:pt idx="3">
                  <c:v>88.166666666666671</c:v>
                </c:pt>
              </c:numCache>
            </c:numRef>
          </c:val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6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ln>
                  <a:noFill/>
                </a:ln>
                <a:solidFill>
                  <a:schemeClr val="bg1"/>
                </a:solidFill>
                <a:effectLst>
                  <a:outerShdw blurRad="50800" dist="38100" dir="5400000" algn="ctr" rotWithShape="0">
                    <a:srgbClr val="000000">
                      <a:alpha val="43137"/>
                    </a:srgb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bg1"/>
                </a:solidFill>
              </a:rPr>
              <a:t>Overview Global sourcing support by category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ln>
                <a:noFill/>
              </a:ln>
              <a:solidFill>
                <a:schemeClr val="bg1"/>
              </a:solidFill>
              <a:effectLst>
                <a:outerShdw blurRad="50800" dist="38100" dir="5400000"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224838052901111"/>
          <c:y val="4.5968557227236931E-2"/>
          <c:w val="0.79898809696758388"/>
          <c:h val="0.8659558147778222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APRIL!$C$33</c:f>
              <c:strCache>
                <c:ptCount val="1"/>
                <c:pt idx="0">
                  <c:v>Duration [H]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glow rad="38100">
                <a:schemeClr val="accent1">
                  <a:alpha val="40000"/>
                </a:schemeClr>
              </a:glo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ln>
                      <a:noFill/>
                    </a:ln>
                    <a:solidFill>
                      <a:schemeClr val="bg1"/>
                    </a:solidFill>
                    <a:effectLst>
                      <a:outerShdw blurRad="50800" dist="38100" dir="5400000" algn="ctr" rotWithShape="0">
                        <a:srgbClr val="000000">
                          <a:alpha val="43137"/>
                        </a:srgb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1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APRIL!$B$34:$B$70</c:f>
              <c:strCache>
                <c:ptCount val="37"/>
                <c:pt idx="0">
                  <c:v>Central Purchasing</c:v>
                </c:pt>
                <c:pt idx="1">
                  <c:v>IT</c:v>
                </c:pt>
                <c:pt idx="2">
                  <c:v>Automation Components</c:v>
                </c:pt>
                <c:pt idx="3">
                  <c:v>Castings</c:v>
                </c:pt>
                <c:pt idx="4">
                  <c:v>Drives and Gears</c:v>
                </c:pt>
                <c:pt idx="5">
                  <c:v>Electronic Subassembly</c:v>
                </c:pt>
                <c:pt idx="6">
                  <c:v>Electronic</c:v>
                </c:pt>
                <c:pt idx="7">
                  <c:v>C-Parts</c:v>
                </c:pt>
                <c:pt idx="8">
                  <c:v>Films</c:v>
                </c:pt>
                <c:pt idx="9">
                  <c:v>Filters</c:v>
                </c:pt>
                <c:pt idx="10">
                  <c:v>Drainage and Woven Materials</c:v>
                </c:pt>
                <c:pt idx="11">
                  <c:v>Glass</c:v>
                </c:pt>
                <c:pt idx="12">
                  <c:v>Assembled Metal Parts</c:v>
                </c:pt>
                <c:pt idx="13">
                  <c:v>Turned and Milled Parts</c:v>
                </c:pt>
                <c:pt idx="14">
                  <c:v>Magnets</c:v>
                </c:pt>
                <c:pt idx="15">
                  <c:v>Mechanical Subassemblies</c:v>
                </c:pt>
                <c:pt idx="16">
                  <c:v>Membrane</c:v>
                </c:pt>
                <c:pt idx="17">
                  <c:v>Operating Supplies and Add Material</c:v>
                </c:pt>
                <c:pt idx="18">
                  <c:v>Packaging</c:v>
                </c:pt>
                <c:pt idx="19">
                  <c:v>Palletank</c:v>
                </c:pt>
                <c:pt idx="20">
                  <c:v>Plastic Parts</c:v>
                </c:pt>
                <c:pt idx="21">
                  <c:v>Plate Processing</c:v>
                </c:pt>
                <c:pt idx="22">
                  <c:v>Printed Materials and Labels</c:v>
                </c:pt>
                <c:pt idx="23">
                  <c:v>Pumps</c:v>
                </c:pt>
                <c:pt idx="24">
                  <c:v>Raw Materials</c:v>
                </c:pt>
                <c:pt idx="25">
                  <c:v>Sealings</c:v>
                </c:pt>
                <c:pt idx="26">
                  <c:v>Sensors</c:v>
                </c:pt>
                <c:pt idx="27">
                  <c:v>Services</c:v>
                </c:pt>
                <c:pt idx="28">
                  <c:v>Tools and Molds</c:v>
                </c:pt>
                <c:pt idx="29">
                  <c:v>Trading Goods</c:v>
                </c:pt>
                <c:pt idx="30">
                  <c:v>Tubing</c:v>
                </c:pt>
                <c:pt idx="31">
                  <c:v>Valves</c:v>
                </c:pt>
                <c:pt idx="32">
                  <c:v>Connections</c:v>
                </c:pt>
                <c:pt idx="33">
                  <c:v>Bearings</c:v>
                </c:pt>
                <c:pt idx="34">
                  <c:v>Sterilization</c:v>
                </c:pt>
                <c:pt idx="35">
                  <c:v>HVAC</c:v>
                </c:pt>
                <c:pt idx="36">
                  <c:v>Prototyping, 3D Printing</c:v>
                </c:pt>
              </c:strCache>
            </c:strRef>
          </c:cat>
          <c:val>
            <c:numRef>
              <c:f>APRIL!$D$34:$D$70</c:f>
              <c:numCache>
                <c:formatCode>0%</c:formatCode>
                <c:ptCount val="37"/>
                <c:pt idx="0">
                  <c:v>0.19065077910174152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0.32447296058661784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0.4518790100824932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3.2997250229147575E-2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15"/>
        <c:overlap val="-20"/>
        <c:axId val="188284424"/>
        <c:axId val="188284032"/>
      </c:barChart>
      <c:valAx>
        <c:axId val="1882840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ln>
                      <a:noFill/>
                    </a:ln>
                    <a:solidFill>
                      <a:schemeClr val="bg1"/>
                    </a:solidFill>
                    <a:effectLst>
                      <a:outerShdw blurRad="50800" dist="38100" dir="5400000" algn="ctr" rotWithShape="0">
                        <a:srgbClr val="000000">
                          <a:alpha val="43137"/>
                        </a:srgb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r>
                  <a:rPr lang="en-ZA">
                    <a:solidFill>
                      <a:schemeClr val="bg1"/>
                    </a:solidFill>
                  </a:rPr>
                  <a:t>Hour rate</a:t>
                </a:r>
              </a:p>
            </c:rich>
          </c:tx>
          <c:layout>
            <c:manualLayout>
              <c:xMode val="edge"/>
              <c:yMode val="edge"/>
              <c:x val="0.48807716645482208"/>
              <c:y val="0.94473200015044756"/>
            </c:manualLayout>
          </c:layout>
          <c:overlay val="0"/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ln>
                    <a:noFill/>
                  </a:ln>
                  <a:solidFill>
                    <a:schemeClr val="bg1"/>
                  </a:solidFill>
                  <a:effectLst>
                    <a:outerShdw blurRad="50800" dist="38100" dir="5400000" algn="ctr" rotWithShape="0">
                      <a:srgbClr val="000000">
                        <a:alpha val="43137"/>
                      </a:srgb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ln>
                  <a:noFill/>
                </a:ln>
                <a:solidFill>
                  <a:schemeClr val="bg1"/>
                </a:solidFill>
                <a:effectLst>
                  <a:outerShdw blurRad="50800" dist="38100" dir="5400000" algn="ctr" rotWithShape="0">
                    <a:srgbClr val="000000">
                      <a:alpha val="43137"/>
                    </a:srgb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284424"/>
        <c:crosses val="autoZero"/>
        <c:crossBetween val="between"/>
      </c:valAx>
      <c:catAx>
        <c:axId val="188284424"/>
        <c:scaling>
          <c:orientation val="minMax"/>
        </c:scaling>
        <c:delete val="0"/>
        <c:axPos val="l"/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ln>
                      <a:noFill/>
                    </a:ln>
                    <a:solidFill>
                      <a:schemeClr val="bg1"/>
                    </a:solidFill>
                    <a:effectLst>
                      <a:outerShdw blurRad="50800" dist="38100" dir="5400000" algn="ctr" rotWithShape="0">
                        <a:srgbClr val="000000">
                          <a:alpha val="43137"/>
                        </a:srgb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r>
                  <a:rPr lang="en-ZA">
                    <a:solidFill>
                      <a:schemeClr val="bg1"/>
                    </a:solidFill>
                  </a:rPr>
                  <a:t>Categories</a:t>
                </a:r>
              </a:p>
            </c:rich>
          </c:tx>
          <c:layout>
            <c:manualLayout>
              <c:xMode val="edge"/>
              <c:yMode val="edge"/>
              <c:x val="1.2578616352201259E-2"/>
              <c:y val="0.42527174584094279"/>
            </c:manualLayout>
          </c:layout>
          <c:overlay val="0"/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ln>
                    <a:noFill/>
                  </a:ln>
                  <a:solidFill>
                    <a:schemeClr val="bg1"/>
                  </a:solidFill>
                  <a:effectLst>
                    <a:outerShdw blurRad="50800" dist="38100" dir="5400000" algn="ctr" rotWithShape="0">
                      <a:srgbClr val="000000">
                        <a:alpha val="43137"/>
                      </a:srgb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ln>
                  <a:noFill/>
                </a:ln>
                <a:solidFill>
                  <a:schemeClr val="bg1"/>
                </a:solidFill>
                <a:effectLst>
                  <a:outerShdw blurRad="50800" dist="38100" dir="5400000" algn="ctr" rotWithShape="0">
                    <a:srgbClr val="000000">
                      <a:alpha val="43137"/>
                    </a:srgb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2840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 anchor="ctr" anchorCtr="1"/>
    <a:lstStyle/>
    <a:p>
      <a:pPr>
        <a:defRPr>
          <a:ln>
            <a:noFill/>
          </a:ln>
          <a:pattFill prst="pct5">
            <a:fgClr>
              <a:schemeClr val="dk1"/>
            </a:fgClr>
            <a:bgClr>
              <a:schemeClr val="bg1"/>
            </a:bgClr>
          </a:pattFill>
          <a:effectLst>
            <a:outerShdw blurRad="50800" dist="38100" dir="5400000" algn="ctr" rotWithShape="0">
              <a:srgbClr val="000000">
                <a:alpha val="43137"/>
              </a:srgbClr>
            </a:outerShdw>
          </a:effectLst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 b="1"/>
              <a:t>Global sourcing Support Tasks (May) </a:t>
            </a:r>
          </a:p>
        </c:rich>
      </c:tx>
      <c:layout>
        <c:manualLayout>
          <c:xMode val="edge"/>
          <c:yMode val="edge"/>
          <c:x val="0.32793043814308487"/>
          <c:y val="0.909090909090909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MAY!$B$16</c:f>
              <c:strCache>
                <c:ptCount val="1"/>
                <c:pt idx="0">
                  <c:v>MAY  l   Global Sourcing Support Tasks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0.28119110511072065"/>
                  <c:y val="-0.12010622763063708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E1A5F57A-F29B-4AC4-B3D0-2EEAFE607FA4}" type="CATEGORYNAME">
                      <a:rPr lang="en-US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="1" baseline="0"/>
                      <a:t>  </a:t>
                    </a:r>
                    <a:fld id="{899D1603-F8B0-4BF5-B752-26C379C811FF}" type="PERCENTAGE">
                      <a:rPr lang="en-US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b="1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7892558407622545"/>
                      <c:h val="4.1090909090909088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-4.6200142355307838E-2"/>
                  <c:y val="0.10766897191070166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417312B1-0122-4132-9AD7-373CA3247AE4}" type="CATEGORYNAME">
                      <a:rPr lang="en-US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="1" baseline="0"/>
                      <a:t> </a:t>
                    </a:r>
                  </a:p>
                  <a:p>
                    <a:pPr algn="l">
                      <a:defRPr sz="1200" b="1">
                        <a:solidFill>
                          <a:schemeClr val="tx1"/>
                        </a:solidFill>
                      </a:defRPr>
                    </a:pPr>
                    <a:fld id="{262D7AD1-7039-4F8B-B51A-AEF76AC7E057}" type="PERCENTAGE">
                      <a:rPr lang="en-US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fr-FR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2663423126102703"/>
                      <c:h val="9.8263789740723181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layout>
                <c:manualLayout>
                  <c:x val="-0.30222745262322376"/>
                  <c:y val="-0.34431744213791465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5D60FE1-0E2C-4818-82AF-F689F3C14E74}" type="CATEGORYNAME">
                      <a:rPr lang="en-US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="1" baseline="0"/>
                      <a:t> </a:t>
                    </a:r>
                    <a:fld id="{DC12E2A2-03C8-4742-830D-FDBE00D3918D}" type="PERCENTAGE">
                      <a:rPr lang="en-US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b="1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93542678132238"/>
                      <c:h val="8.715151515151516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3"/>
              <c:layout>
                <c:manualLayout>
                  <c:x val="-1.3174636910724225E-2"/>
                  <c:y val="-0.22843426389883084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7802DA24-F039-49B3-8EA8-44F570BFD59B}" type="CATEGORYNAME">
                      <a:rPr lang="en-US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="1" baseline="0"/>
                      <a:t> </a:t>
                    </a:r>
                    <a:fld id="{B68B63DA-2A88-45DF-B4E8-A318BB2DC419}" type="PERCENTAGE">
                      <a:rPr lang="en-US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b="1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5335677314140518"/>
                      <c:h val="4.593939393939394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4"/>
              <c:layout>
                <c:manualLayout>
                  <c:x val="0.19336225499112422"/>
                  <c:y val="0.11580828504254564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8DB6250F-2712-425A-9FD0-23C65542C6F7}" type="CATEGORYNAME">
                      <a:rPr lang="en-US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="1" baseline="0"/>
                      <a:t> </a:t>
                    </a:r>
                  </a:p>
                  <a:p>
                    <a:pPr algn="l">
                      <a:defRPr sz="1200" b="1">
                        <a:solidFill>
                          <a:schemeClr val="tx1"/>
                        </a:solidFill>
                      </a:defRPr>
                    </a:pPr>
                    <a:fld id="{47F6CC8C-29EF-4CB9-BA49-829FC4CCBBDB}" type="PERCENTAGE">
                      <a:rPr lang="en-US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fr-FR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063094428977718"/>
                      <c:h val="9.684848484848485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layout>
                <c:manualLayout>
                  <c:x val="-0.32587872199377871"/>
                  <c:y val="-0.11094726795514197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A997E406-01D1-4A31-B083-5B60DD91EA4D}" type="CATEGORYNAME">
                      <a:rPr lang="en-US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="1"/>
                      <a:t> </a:t>
                    </a:r>
                    <a:r>
                      <a:rPr lang="en-US" b="1" baseline="0"/>
                      <a:t> </a:t>
                    </a:r>
                    <a:fld id="{208B0A1C-E5C6-4359-A462-70968038ED00}" type="PERCENTAGE">
                      <a:rPr lang="en-US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b="1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4824616165971028"/>
                      <c:h val="5.3212121212121211E-2"/>
                    </c:manualLayout>
                  </c15:layout>
                  <c15:dlblFieldTable/>
                  <c15:showDataLabelsRange val="0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t" anchorCtr="0">
                <a:spAutoFit/>
              </a:bodyPr>
              <a:lstStyle/>
              <a:p>
                <a:pPr algn="l"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1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MAY!$B$18:$B$23</c:f>
              <c:strCache>
                <c:ptCount val="6"/>
                <c:pt idx="0">
                  <c:v>Diagrams preparation for suppliers visit</c:v>
                </c:pt>
                <c:pt idx="1">
                  <c:v>Linear Performance pricing</c:v>
                </c:pt>
                <c:pt idx="2">
                  <c:v>Data collection via SAP / BW </c:v>
                </c:pt>
                <c:pt idx="3">
                  <c:v>Preparation for calculation </c:v>
                </c:pt>
                <c:pt idx="4">
                  <c:v>Set up New supplier in SAP </c:v>
                </c:pt>
                <c:pt idx="5">
                  <c:v>Cost Calculation for new component</c:v>
                </c:pt>
              </c:strCache>
            </c:strRef>
          </c:cat>
          <c:val>
            <c:numRef>
              <c:f>MAY!$C$18:$C$23</c:f>
              <c:numCache>
                <c:formatCode>0.00</c:formatCode>
                <c:ptCount val="6"/>
                <c:pt idx="0">
                  <c:v>0</c:v>
                </c:pt>
                <c:pt idx="1">
                  <c:v>4.666666666666667</c:v>
                </c:pt>
                <c:pt idx="2">
                  <c:v>78.916666666666671</c:v>
                </c:pt>
                <c:pt idx="3">
                  <c:v>0</c:v>
                </c:pt>
                <c:pt idx="4">
                  <c:v>22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65000"/>
      </a:schemeClr>
    </a:soli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ZA" sz="1600" b="1" i="0" u="none" strike="noStrike" kern="1200" cap="all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rPr>
              <a:t>Global sourcing Support (MAY) </a:t>
            </a:r>
          </a:p>
        </c:rich>
      </c:tx>
      <c:layout>
        <c:manualLayout>
          <c:xMode val="edge"/>
          <c:yMode val="edge"/>
          <c:x val="0.31001623055830579"/>
          <c:y val="0.9066666666666666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ZA" sz="1600" b="1" i="0" u="none" strike="noStrike" kern="1200" cap="all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MAY!$C$5</c:f>
              <c:strCache>
                <c:ptCount val="1"/>
                <c:pt idx="0">
                  <c:v>Duration [H]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layout>
                <c:manualLayout>
                  <c:x val="-0.19968780187049592"/>
                  <c:y val="-0.22424242424242433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spc="0" baseline="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ADD2E07-7019-4F28-8221-EE74B4AF14A7}" type="CATEGORYNAME">
                      <a:rPr lang="en-US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[CATEGORY NAME]</a:t>
                    </a:fld>
                    <a:r>
                      <a:rPr lang="en-US" baseline="0"/>
                      <a:t> </a:t>
                    </a:r>
                  </a:p>
                  <a:p>
                    <a:pPr algn="l">
                      <a:defRPr sz="120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</a:defRPr>
                    </a:pPr>
                    <a:fld id="{6A479B92-5954-44B3-94FC-A5E851118AD1}" type="PERCENTAGE">
                      <a:rPr lang="en-US" baseline="0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[PERCENTAGE]</a:t>
                    </a:fld>
                    <a:endParaRPr lang="fr-FR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872313581003338"/>
                      <c:h val="0.1259393939393939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0.15533475453944873"/>
                  <c:y val="-0.21980507690156972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spc="0" baseline="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F702417-EB5B-4511-8341-C301D376F88D}" type="CATEGORYNAME">
                      <a:rPr lang="en-US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[CATEGORY NAME]</a:t>
                    </a:fld>
                    <a:r>
                      <a:rPr lang="en-US" baseline="0"/>
                      <a:t> </a:t>
                    </a:r>
                  </a:p>
                  <a:p>
                    <a:pPr algn="l">
                      <a:defRPr sz="120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</a:defRPr>
                    </a:pPr>
                    <a:fld id="{352DB646-2EC1-403D-8F57-EAE3B095E094}" type="PERCENTAGE">
                      <a:rPr lang="en-US" baseline="0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[PERCENTAGE]</a:t>
                    </a:fld>
                    <a:endParaRPr lang="fr-FR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4189945811390589"/>
                      <c:h val="9.9159638679735443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layout>
                <c:manualLayout>
                  <c:x val="-1.3179233861738008E-2"/>
                  <c:y val="-0.12242414698162729"/>
                </c:manualLayout>
              </c:layout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3706056984814419"/>
                      <c:h val="9.5272727272727259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0.17795216441426048"/>
                  <c:y val="7.7575757575757576E-2"/>
                </c:manualLayout>
              </c:layout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sp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t" anchorCtr="0">
                <a:spAutoFit/>
              </a:bodyPr>
              <a:lstStyle/>
              <a:p>
                <a:pPr algn="l">
                  <a:defRPr sz="1200" b="1" i="0" u="none" strike="noStrike" kern="1200" spc="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1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MAY!$B$6:$B$9</c:f>
              <c:strCache>
                <c:ptCount val="4"/>
                <c:pt idx="0">
                  <c:v>Global Sourcing Support</c:v>
                </c:pt>
                <c:pt idx="1">
                  <c:v>Others</c:v>
                </c:pt>
                <c:pt idx="2">
                  <c:v>Absence</c:v>
                </c:pt>
                <c:pt idx="3">
                  <c:v>No Workload</c:v>
                </c:pt>
              </c:strCache>
            </c:strRef>
          </c:cat>
          <c:val>
            <c:numRef>
              <c:f>MAY!$C$6:$C$9</c:f>
              <c:numCache>
                <c:formatCode>0.00</c:formatCode>
                <c:ptCount val="4"/>
                <c:pt idx="0">
                  <c:v>113.33333333333334</c:v>
                </c:pt>
                <c:pt idx="1">
                  <c:v>16.75</c:v>
                </c:pt>
                <c:pt idx="2">
                  <c:v>0</c:v>
                </c:pt>
                <c:pt idx="3">
                  <c:v>74.5</c:v>
                </c:pt>
              </c:numCache>
            </c:numRef>
          </c:val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6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ln>
                  <a:noFill/>
                </a:ln>
                <a:solidFill>
                  <a:schemeClr val="bg1"/>
                </a:solidFill>
                <a:effectLst>
                  <a:outerShdw blurRad="50800" dist="38100" dir="5400000" algn="ctr" rotWithShape="0">
                    <a:srgbClr val="000000">
                      <a:alpha val="43137"/>
                    </a:srgb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Overview Global sourcing support by category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ln>
                <a:noFill/>
              </a:ln>
              <a:solidFill>
                <a:schemeClr val="bg1"/>
              </a:solidFill>
              <a:effectLst>
                <a:outerShdw blurRad="50800" dist="38100" dir="5400000"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224838052901111"/>
          <c:y val="4.5968557227236931E-2"/>
          <c:w val="0.79898809696758388"/>
          <c:h val="0.8659558147778222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MAY!$C$33</c:f>
              <c:strCache>
                <c:ptCount val="1"/>
                <c:pt idx="0">
                  <c:v>Duration [H]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glow rad="38100">
                <a:schemeClr val="accent1">
                  <a:alpha val="40000"/>
                </a:schemeClr>
              </a:glo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ln>
                      <a:noFill/>
                    </a:ln>
                    <a:solidFill>
                      <a:schemeClr val="bg1"/>
                    </a:solidFill>
                    <a:effectLst>
                      <a:outerShdw blurRad="50800" dist="38100" dir="5400000" algn="ctr" rotWithShape="0">
                        <a:srgbClr val="000000">
                          <a:alpha val="43137"/>
                        </a:srgb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1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MAY!$B$34:$B$70</c:f>
              <c:strCache>
                <c:ptCount val="37"/>
                <c:pt idx="0">
                  <c:v>Central Purchasing</c:v>
                </c:pt>
                <c:pt idx="1">
                  <c:v>IT</c:v>
                </c:pt>
                <c:pt idx="2">
                  <c:v>Automation Components</c:v>
                </c:pt>
                <c:pt idx="3">
                  <c:v>Castings</c:v>
                </c:pt>
                <c:pt idx="4">
                  <c:v>Drives and Gears</c:v>
                </c:pt>
                <c:pt idx="5">
                  <c:v>Electronic Subassembly</c:v>
                </c:pt>
                <c:pt idx="6">
                  <c:v>Electronic</c:v>
                </c:pt>
                <c:pt idx="7">
                  <c:v>C-Parts</c:v>
                </c:pt>
                <c:pt idx="8">
                  <c:v>Films</c:v>
                </c:pt>
                <c:pt idx="9">
                  <c:v>Filters</c:v>
                </c:pt>
                <c:pt idx="10">
                  <c:v>Drainage and Woven Materials</c:v>
                </c:pt>
                <c:pt idx="11">
                  <c:v>Glass</c:v>
                </c:pt>
                <c:pt idx="12">
                  <c:v>Assembled Metal Parts</c:v>
                </c:pt>
                <c:pt idx="13">
                  <c:v>Turned and Milled Parts</c:v>
                </c:pt>
                <c:pt idx="14">
                  <c:v>Magnets</c:v>
                </c:pt>
                <c:pt idx="15">
                  <c:v>Mechanical Subassemblies</c:v>
                </c:pt>
                <c:pt idx="16">
                  <c:v>Membrane</c:v>
                </c:pt>
                <c:pt idx="17">
                  <c:v>Operating Supplies and Add Material</c:v>
                </c:pt>
                <c:pt idx="18">
                  <c:v>Packaging</c:v>
                </c:pt>
                <c:pt idx="19">
                  <c:v>Palletank</c:v>
                </c:pt>
                <c:pt idx="20">
                  <c:v>Plastic Parts</c:v>
                </c:pt>
                <c:pt idx="21">
                  <c:v>Plate Processing</c:v>
                </c:pt>
                <c:pt idx="22">
                  <c:v>Printed Materials and Labels</c:v>
                </c:pt>
                <c:pt idx="23">
                  <c:v>Pumps</c:v>
                </c:pt>
                <c:pt idx="24">
                  <c:v>Raw Materials</c:v>
                </c:pt>
                <c:pt idx="25">
                  <c:v>Sealings</c:v>
                </c:pt>
                <c:pt idx="26">
                  <c:v>Sensors</c:v>
                </c:pt>
                <c:pt idx="27">
                  <c:v>Services</c:v>
                </c:pt>
                <c:pt idx="28">
                  <c:v>Tools and Molds</c:v>
                </c:pt>
                <c:pt idx="29">
                  <c:v>Trading Goods</c:v>
                </c:pt>
                <c:pt idx="30">
                  <c:v>Tubing</c:v>
                </c:pt>
                <c:pt idx="31">
                  <c:v>Valves</c:v>
                </c:pt>
                <c:pt idx="32">
                  <c:v>Connections</c:v>
                </c:pt>
                <c:pt idx="33">
                  <c:v>Bearings</c:v>
                </c:pt>
                <c:pt idx="34">
                  <c:v>Sterilization</c:v>
                </c:pt>
                <c:pt idx="35">
                  <c:v>HVAC</c:v>
                </c:pt>
                <c:pt idx="36">
                  <c:v>Prototyping, 3D Printing</c:v>
                </c:pt>
              </c:strCache>
            </c:strRef>
          </c:cat>
          <c:val>
            <c:numRef>
              <c:f>MAY!$D$34:$D$70</c:f>
              <c:numCache>
                <c:formatCode>0%</c:formatCode>
                <c:ptCount val="37"/>
                <c:pt idx="0">
                  <c:v>0.13676470588235293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7.0588235294117646E-2</c:v>
                </c:pt>
                <c:pt idx="5">
                  <c:v>0</c:v>
                </c:pt>
                <c:pt idx="6">
                  <c:v>2.2058823529411763E-2</c:v>
                </c:pt>
                <c:pt idx="7">
                  <c:v>6.8382352941176464E-2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3.1617647058823528E-2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4.1176470588235294E-2</c:v>
                </c:pt>
                <c:pt idx="19">
                  <c:v>0</c:v>
                </c:pt>
                <c:pt idx="20">
                  <c:v>0.60367647058823526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2.5735294117647054E-2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15"/>
        <c:overlap val="-20"/>
        <c:axId val="188286384"/>
        <c:axId val="188285992"/>
      </c:barChart>
      <c:valAx>
        <c:axId val="1882859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ln>
                      <a:noFill/>
                    </a:ln>
                    <a:solidFill>
                      <a:schemeClr val="bg1"/>
                    </a:solidFill>
                    <a:effectLst>
                      <a:outerShdw blurRad="50800" dist="38100" dir="5400000" algn="ctr" rotWithShape="0">
                        <a:srgbClr val="000000">
                          <a:alpha val="43137"/>
                        </a:srgb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r>
                  <a:rPr lang="en-ZA"/>
                  <a:t>HOUR RATE</a:t>
                </a:r>
              </a:p>
            </c:rich>
          </c:tx>
          <c:layout>
            <c:manualLayout>
              <c:xMode val="edge"/>
              <c:yMode val="edge"/>
              <c:x val="0.48807716645482208"/>
              <c:y val="0.94473200015044756"/>
            </c:manualLayout>
          </c:layout>
          <c:overlay val="0"/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ln>
                    <a:noFill/>
                  </a:ln>
                  <a:solidFill>
                    <a:schemeClr val="bg1"/>
                  </a:solidFill>
                  <a:effectLst>
                    <a:outerShdw blurRad="50800" dist="38100" dir="5400000" algn="ctr" rotWithShape="0">
                      <a:srgbClr val="000000">
                        <a:alpha val="43137"/>
                      </a:srgb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ln>
                  <a:noFill/>
                </a:ln>
                <a:solidFill>
                  <a:schemeClr val="bg1"/>
                </a:solidFill>
                <a:effectLst>
                  <a:outerShdw blurRad="50800" dist="38100" dir="5400000" algn="ctr" rotWithShape="0">
                    <a:srgbClr val="000000">
                      <a:alpha val="43137"/>
                    </a:srgb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286384"/>
        <c:crosses val="autoZero"/>
        <c:crossBetween val="between"/>
      </c:valAx>
      <c:catAx>
        <c:axId val="188286384"/>
        <c:scaling>
          <c:orientation val="minMax"/>
        </c:scaling>
        <c:delete val="0"/>
        <c:axPos val="l"/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ln>
                      <a:noFill/>
                    </a:ln>
                    <a:solidFill>
                      <a:schemeClr val="bg1"/>
                    </a:solidFill>
                    <a:effectLst>
                      <a:outerShdw blurRad="50800" dist="38100" dir="5400000" algn="ctr" rotWithShape="0">
                        <a:srgbClr val="000000">
                          <a:alpha val="43137"/>
                        </a:srgb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r>
                  <a:rPr lang="en-ZA"/>
                  <a:t>Categories</a:t>
                </a:r>
              </a:p>
            </c:rich>
          </c:tx>
          <c:layout>
            <c:manualLayout>
              <c:xMode val="edge"/>
              <c:yMode val="edge"/>
              <c:x val="1.2578616352201259E-2"/>
              <c:y val="0.42527174584094279"/>
            </c:manualLayout>
          </c:layout>
          <c:overlay val="0"/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ln>
                    <a:noFill/>
                  </a:ln>
                  <a:solidFill>
                    <a:schemeClr val="bg1"/>
                  </a:solidFill>
                  <a:effectLst>
                    <a:outerShdw blurRad="50800" dist="38100" dir="5400000" algn="ctr" rotWithShape="0">
                      <a:srgbClr val="000000">
                        <a:alpha val="43137"/>
                      </a:srgb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ln>
                  <a:noFill/>
                </a:ln>
                <a:solidFill>
                  <a:schemeClr val="bg1"/>
                </a:solidFill>
                <a:effectLst>
                  <a:outerShdw blurRad="50800" dist="38100" dir="5400000" algn="ctr" rotWithShape="0">
                    <a:srgbClr val="000000">
                      <a:alpha val="43137"/>
                    </a:srgb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2859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 anchor="ctr" anchorCtr="1"/>
    <a:lstStyle/>
    <a:p>
      <a:pPr>
        <a:defRPr>
          <a:ln>
            <a:noFill/>
          </a:ln>
          <a:solidFill>
            <a:schemeClr val="bg1"/>
          </a:solidFill>
          <a:effectLst>
            <a:outerShdw blurRad="50800" dist="38100" dir="5400000" algn="ctr" rotWithShape="0">
              <a:srgbClr val="000000">
                <a:alpha val="43137"/>
              </a:srgbClr>
            </a:outerShdw>
          </a:effectLst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 b="1"/>
              <a:t>Global sourcing Support Tasks</a:t>
            </a:r>
            <a:r>
              <a:rPr lang="en-ZA" b="1" baseline="0"/>
              <a:t> (June)</a:t>
            </a:r>
            <a:r>
              <a:rPr lang="en-ZA" b="1"/>
              <a:t> </a:t>
            </a:r>
          </a:p>
        </c:rich>
      </c:tx>
      <c:layout>
        <c:manualLayout>
          <c:xMode val="edge"/>
          <c:yMode val="edge"/>
          <c:x val="0.32793043814308487"/>
          <c:y val="0.909090909090909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June!$B$16</c:f>
              <c:strCache>
                <c:ptCount val="1"/>
                <c:pt idx="0">
                  <c:v>June  l   Global Sourcing Support Tasks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solidFill>
                <a:srgbClr val="4DB0C7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-9.0649955339068763E-3"/>
                  <c:y val="0.12391619008830597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E1A5F57A-F29B-4AC4-B3D0-2EEAFE607FA4}" type="CATEGORYNAME">
                      <a:rPr lang="en-US" sz="1200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sz="1200" b="1" baseline="0"/>
                      <a:t> </a:t>
                    </a:r>
                  </a:p>
                  <a:p>
                    <a:pPr algn="l">
                      <a:defRPr sz="1200" b="1">
                        <a:solidFill>
                          <a:schemeClr val="tx1"/>
                        </a:solidFill>
                      </a:defRPr>
                    </a:pPr>
                    <a:r>
                      <a:rPr lang="en-US" sz="1200" b="1" baseline="0"/>
                      <a:t> </a:t>
                    </a:r>
                    <a:fld id="{899D1603-F8B0-4BF5-B752-26C379C811FF}" type="PERCENTAGE">
                      <a:rPr lang="en-US" sz="1200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sz="1200" b="1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7892554691022634"/>
                      <c:h val="0.11408894893147843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8.6133475127593048E-2"/>
                  <c:y val="-0.11999980911476975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417312B1-0122-4132-9AD7-373CA3247AE4}" type="CATEGORYNAME">
                      <a:rPr lang="en-US" sz="1200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sz="1200" b="1" baseline="0"/>
                      <a:t> </a:t>
                    </a:r>
                    <a:fld id="{262D7AD1-7039-4F8B-B51A-AEF76AC7E057}" type="PERCENTAGE">
                      <a:rPr lang="en-US" sz="1200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sz="1200" b="1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779415749879438"/>
                      <c:h val="4.593939393939394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layout>
                <c:manualLayout>
                  <c:x val="-0.59989150072798603"/>
                  <c:y val="-7.0408780720591743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5D60FE1-0E2C-4818-82AF-F689F3C14E74}" type="CATEGORYNAME">
                      <a:rPr lang="en-US" sz="1200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sz="1200" b="1" baseline="0"/>
                      <a:t> </a:t>
                    </a:r>
                    <a:fld id="{DC12E2A2-03C8-4742-830D-FDBE00D3918D}" type="PERCENTAGE">
                      <a:rPr lang="en-US" sz="1200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sz="1200" b="1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914034837188279"/>
                      <c:h val="3.8666666666666669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3"/>
              <c:layout>
                <c:manualLayout>
                  <c:x val="-0.27042418251064437"/>
                  <c:y val="-0.26739787494503892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7802DA24-F039-49B3-8EA8-44F570BFD59B}" type="CATEGORYNAME">
                      <a:rPr lang="en-US" sz="1200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endParaRPr lang="en-US" sz="1200" b="1"/>
                  </a:p>
                  <a:p>
                    <a:pPr algn="l">
                      <a:defRPr sz="1200" b="1">
                        <a:solidFill>
                          <a:schemeClr val="tx1"/>
                        </a:solidFill>
                      </a:defRPr>
                    </a:pPr>
                    <a:r>
                      <a:rPr lang="en-US" sz="1200" b="1" baseline="0"/>
                      <a:t> </a:t>
                    </a:r>
                    <a:fld id="{B68B63DA-2A88-45DF-B4E8-A318BB2DC419}" type="PERCENTAGE">
                      <a:rPr lang="en-US" sz="1200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sz="1200" b="1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5335676885045608"/>
                      <c:h val="9.0259654548003776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4"/>
              <c:layout>
                <c:manualLayout>
                  <c:x val="0.65192237212507953"/>
                  <c:y val="-0.44576942318126139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8DB6250F-2712-425A-9FD0-23C65542C6F7}" type="CATEGORYNAME">
                      <a:rPr lang="en-US" sz="1200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sz="1200" b="1" baseline="0"/>
                      <a:t>  </a:t>
                    </a:r>
                    <a:fld id="{47F6CC8C-29EF-4CB9-BA49-829FC4CCBBDB}" type="PERCENTAGE">
                      <a:rPr lang="en-US" sz="1200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sz="1200" b="1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784299755389519"/>
                      <c:h val="4.593939393939394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layout>
                <c:manualLayout>
                  <c:x val="0.22602465129945482"/>
                  <c:y val="0.12054423438889821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A997E406-01D1-4A31-B083-5B60DD91EA4D}" type="CATEGORYNAME">
                      <a:rPr lang="en-US" sz="1200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endParaRPr lang="en-US" sz="1200" b="1"/>
                  </a:p>
                  <a:p>
                    <a:pPr algn="l">
                      <a:defRPr sz="1200" b="1">
                        <a:solidFill>
                          <a:schemeClr val="tx1"/>
                        </a:solidFill>
                      </a:defRPr>
                    </a:pPr>
                    <a:r>
                      <a:rPr lang="en-US" sz="1200" b="1"/>
                      <a:t> </a:t>
                    </a:r>
                    <a:r>
                      <a:rPr lang="en-US" sz="1200" b="1" baseline="0"/>
                      <a:t> </a:t>
                    </a:r>
                    <a:fld id="{208B0A1C-E5C6-4359-A462-70968038ED00}" type="PERCENTAGE">
                      <a:rPr lang="en-US" sz="1200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sz="1200" b="1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4824615011037724"/>
                      <c:h val="0.11111626596038846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6"/>
              <c:layout>
                <c:manualLayout>
                  <c:x val="-0.33150245084780439"/>
                  <c:y val="-0.12476774039608685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51581D7C-10F0-49FE-89B6-EC30869F5EDB}" type="CATEGORYNAME">
                      <a:rPr lang="en-US" sz="1200" b="1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sz="1200" b="1" baseline="0"/>
                      <a:t> </a:t>
                    </a:r>
                    <a:fld id="{66F9ADF2-9AD2-4105-9EC7-3E16E61E3149}" type="PERCENTAGE">
                      <a:rPr lang="en-US" sz="1200" b="1" baseline="0"/>
                      <a:pPr algn="l">
                        <a:defRPr sz="1200" b="1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sz="1200" b="1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3699638019560124"/>
                      <c:h val="3.7575757575757575E-2"/>
                    </c:manualLayout>
                  </c15:layout>
                  <c15:dlblFieldTable/>
                  <c15:showDataLabelsRange val="0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t" anchorCtr="0">
                <a:spAutoFit/>
              </a:bodyPr>
              <a:lstStyle/>
              <a:p>
                <a:pPr algn="l"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1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June!$B$18:$B$24</c:f>
              <c:strCache>
                <c:ptCount val="7"/>
                <c:pt idx="0">
                  <c:v>Diagrams preparation for suppliers visit</c:v>
                </c:pt>
                <c:pt idx="1">
                  <c:v>Linear Performance pricing</c:v>
                </c:pt>
                <c:pt idx="2">
                  <c:v>Data collection via SAP / BW </c:v>
                </c:pt>
                <c:pt idx="3">
                  <c:v>Dividing Category</c:v>
                </c:pt>
                <c:pt idx="4">
                  <c:v>Preparation for calculation </c:v>
                </c:pt>
                <c:pt idx="5">
                  <c:v>Set up New supplier in SAP </c:v>
                </c:pt>
                <c:pt idx="6">
                  <c:v>Cost Calculation for new component</c:v>
                </c:pt>
              </c:strCache>
            </c:strRef>
          </c:cat>
          <c:val>
            <c:numRef>
              <c:f>June!$C$18:$C$24</c:f>
              <c:numCache>
                <c:formatCode>0.00</c:formatCode>
                <c:ptCount val="7"/>
                <c:pt idx="0">
                  <c:v>4.583333333333333</c:v>
                </c:pt>
                <c:pt idx="1">
                  <c:v>0</c:v>
                </c:pt>
                <c:pt idx="2">
                  <c:v>0</c:v>
                </c:pt>
                <c:pt idx="3">
                  <c:v>93.416666666666671</c:v>
                </c:pt>
                <c:pt idx="4">
                  <c:v>0</c:v>
                </c:pt>
                <c:pt idx="5">
                  <c:v>32.583333333333336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65000"/>
      </a:schemeClr>
    </a:soli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ZA" sz="1600" b="1" i="0" u="none" strike="noStrike" kern="1200" cap="all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rPr>
              <a:t>Global sourcing Support (June) </a:t>
            </a:r>
          </a:p>
        </c:rich>
      </c:tx>
      <c:layout>
        <c:manualLayout>
          <c:xMode val="edge"/>
          <c:yMode val="edge"/>
          <c:x val="0.31001623055830579"/>
          <c:y val="0.9066666666666666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ZA" sz="1600" b="1" i="0" u="none" strike="noStrike" kern="1200" cap="all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June!$C$5</c:f>
              <c:strCache>
                <c:ptCount val="1"/>
                <c:pt idx="0">
                  <c:v>Duration [H]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layout>
                <c:manualLayout>
                  <c:x val="-0.22721072245738885"/>
                  <c:y val="-0.15881487464152755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spc="0" baseline="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ADD2E07-7019-4F28-8221-EE74B4AF14A7}" type="CATEGORYNAME">
                      <a:rPr lang="en-US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[CATEGORY NAME]</a:t>
                    </a:fld>
                    <a:r>
                      <a:rPr lang="en-US" baseline="0"/>
                      <a:t> </a:t>
                    </a:r>
                  </a:p>
                  <a:p>
                    <a:pPr algn="l">
                      <a:defRPr sz="120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</a:defRPr>
                    </a:pPr>
                    <a:r>
                      <a:rPr lang="en-US" baseline="0"/>
                      <a:t>  </a:t>
                    </a:r>
                    <a:fld id="{6A479B92-5954-44B3-94FC-A5E851118AD1}" type="PERCENTAGE">
                      <a:rPr lang="en-US" baseline="0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[PERCENTAGE]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872308502032427"/>
                      <c:h val="9.0856435398405377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0.16924127069766526"/>
                  <c:y val="-0.13229959977129788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spc="0" baseline="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5F55638C-4592-48FF-BB04-A45D3D4DA9A2}" type="CATEGORYNAME">
                      <a:rPr lang="en-US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[CATEGORY NAME]</a:t>
                    </a:fld>
                    <a:r>
                      <a:rPr lang="en-US" baseline="0"/>
                      <a:t> </a:t>
                    </a:r>
                  </a:p>
                  <a:p>
                    <a:pPr algn="l">
                      <a:defRPr sz="120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</a:defRPr>
                    </a:pPr>
                    <a:r>
                      <a:rPr lang="en-US" baseline="0"/>
                      <a:t> </a:t>
                    </a:r>
                    <a:fld id="{FC243370-2AD8-422A-A4D1-441EF3B53E9B}" type="PERCENTAGE">
                      <a:rPr lang="en-US" baseline="0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[PERCENTAGE]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211891808793861"/>
                      <c:h val="9.20709156638439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layout>
                <c:manualLayout>
                  <c:x val="0.23221651605245416"/>
                  <c:y val="9.013767147031144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spc="0" baseline="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5D042EAA-CA80-44CF-9C2F-8D37051E28C3}" type="CATEGORYNAME">
                      <a:rPr lang="en-US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[CATEGORY NAME]</a:t>
                    </a:fld>
                    <a:r>
                      <a:rPr lang="en-US"/>
                      <a:t>(holiday)</a:t>
                    </a:r>
                    <a:r>
                      <a:rPr lang="en-US" baseline="0"/>
                      <a:t>  </a:t>
                    </a:r>
                  </a:p>
                  <a:p>
                    <a:pPr algn="l">
                      <a:defRPr sz="120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</a:defRPr>
                    </a:pPr>
                    <a:fld id="{F4B1E869-1B44-43B6-8E91-5BE451701B12}" type="PERCENTAGE">
                      <a:rPr lang="en-US" baseline="0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[PERCENTAGE]</a:t>
                    </a:fld>
                    <a:endParaRPr lang="fr-FR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89403755988835"/>
                      <c:h val="9.4495122072005125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3"/>
              <c:layout>
                <c:manualLayout>
                  <c:x val="0.14991019357396165"/>
                  <c:y val="0.10408161243995441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spc="0" baseline="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0CB1DC34-D2F2-4954-97E3-99264688F800}" type="CATEGORYNAME">
                      <a:rPr lang="en-US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[CATEGORY NAME]</a:t>
                    </a:fld>
                    <a:endParaRPr lang="en-US"/>
                  </a:p>
                  <a:p>
                    <a:pPr algn="l">
                      <a:defRPr sz="120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</a:defRPr>
                    </a:pPr>
                    <a:r>
                      <a:rPr lang="en-US" baseline="0"/>
                      <a:t>  </a:t>
                    </a:r>
                    <a:fld id="{C204B516-6AC2-41C5-89B0-ADB4ABD3278E}" type="PERCENTAGE">
                      <a:rPr lang="en-US" baseline="0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[PERCENTAGE]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8711464871313199"/>
                      <c:h val="8.2008022582082896E-2"/>
                    </c:manualLayout>
                  </c15:layout>
                  <c15:dlblFieldTable/>
                  <c15:showDataLabelsRange val="0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t" anchorCtr="0">
                <a:spAutoFit/>
              </a:bodyPr>
              <a:lstStyle/>
              <a:p>
                <a:pPr algn="l">
                  <a:defRPr sz="1200" b="1" i="0" u="none" strike="noStrike" kern="1200" spc="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1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June!$B$6:$B$9</c:f>
              <c:strCache>
                <c:ptCount val="4"/>
                <c:pt idx="0">
                  <c:v>Global Sourcing Support</c:v>
                </c:pt>
                <c:pt idx="1">
                  <c:v>Others</c:v>
                </c:pt>
                <c:pt idx="2">
                  <c:v>Absence</c:v>
                </c:pt>
                <c:pt idx="3">
                  <c:v>No Workload</c:v>
                </c:pt>
              </c:strCache>
            </c:strRef>
          </c:cat>
          <c:val>
            <c:numRef>
              <c:f>June!$D$6:$D$9</c:f>
              <c:numCache>
                <c:formatCode>0%</c:formatCode>
                <c:ptCount val="4"/>
                <c:pt idx="0">
                  <c:v>0.64993778515138945</c:v>
                </c:pt>
                <c:pt idx="1">
                  <c:v>0.12442969722107008</c:v>
                </c:pt>
                <c:pt idx="2">
                  <c:v>0.14433844877644131</c:v>
                </c:pt>
                <c:pt idx="3">
                  <c:v>8.1294068851099119E-2</c:v>
                </c:pt>
              </c:numCache>
            </c:numRef>
          </c:val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6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ln>
                  <a:noFill/>
                </a:ln>
                <a:solidFill>
                  <a:schemeClr val="bg1"/>
                </a:solidFill>
                <a:effectLst>
                  <a:outerShdw blurRad="50800" dist="38100" dir="5400000" algn="ctr" rotWithShape="0">
                    <a:srgbClr val="000000">
                      <a:alpha val="43137"/>
                    </a:srgb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Overview Global sourcing support by category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ln>
                <a:noFill/>
              </a:ln>
              <a:solidFill>
                <a:schemeClr val="bg1"/>
              </a:solidFill>
              <a:effectLst>
                <a:outerShdw blurRad="50800" dist="38100" dir="5400000"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224838052901111"/>
          <c:y val="4.5968557227236931E-2"/>
          <c:w val="0.79898809696758388"/>
          <c:h val="0.8659558147778222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June!$C$34</c:f>
              <c:strCache>
                <c:ptCount val="1"/>
                <c:pt idx="0">
                  <c:v>Duration [H]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glow rad="38100">
                <a:schemeClr val="accent1">
                  <a:alpha val="40000"/>
                </a:schemeClr>
              </a:glo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ln>
                      <a:noFill/>
                    </a:ln>
                    <a:solidFill>
                      <a:schemeClr val="bg1"/>
                    </a:solidFill>
                    <a:effectLst>
                      <a:outerShdw blurRad="50800" dist="38100" dir="5400000" algn="ctr" rotWithShape="0">
                        <a:srgbClr val="000000">
                          <a:alpha val="43137"/>
                        </a:srgb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1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June!$B$35:$B$71</c:f>
              <c:strCache>
                <c:ptCount val="37"/>
                <c:pt idx="0">
                  <c:v>Central Purchasing</c:v>
                </c:pt>
                <c:pt idx="1">
                  <c:v>IT</c:v>
                </c:pt>
                <c:pt idx="2">
                  <c:v>Automation Components</c:v>
                </c:pt>
                <c:pt idx="3">
                  <c:v>Castings</c:v>
                </c:pt>
                <c:pt idx="4">
                  <c:v>Drives and Gears</c:v>
                </c:pt>
                <c:pt idx="5">
                  <c:v>Electronic Subassembly</c:v>
                </c:pt>
                <c:pt idx="6">
                  <c:v>Electronic</c:v>
                </c:pt>
                <c:pt idx="7">
                  <c:v>C-Parts</c:v>
                </c:pt>
                <c:pt idx="8">
                  <c:v>Films</c:v>
                </c:pt>
                <c:pt idx="9">
                  <c:v>Filters</c:v>
                </c:pt>
                <c:pt idx="10">
                  <c:v>Drainage and Woven Materials</c:v>
                </c:pt>
                <c:pt idx="11">
                  <c:v>Glass</c:v>
                </c:pt>
                <c:pt idx="12">
                  <c:v>Assembled Metal Parts</c:v>
                </c:pt>
                <c:pt idx="13">
                  <c:v>Turned and Milled Parts</c:v>
                </c:pt>
                <c:pt idx="14">
                  <c:v>Magnets</c:v>
                </c:pt>
                <c:pt idx="15">
                  <c:v>Mechanical Subassemblies</c:v>
                </c:pt>
                <c:pt idx="16">
                  <c:v>Membrane</c:v>
                </c:pt>
                <c:pt idx="17">
                  <c:v>Operating Supplies and Add Material</c:v>
                </c:pt>
                <c:pt idx="18">
                  <c:v>Packaging</c:v>
                </c:pt>
                <c:pt idx="19">
                  <c:v>Palletank</c:v>
                </c:pt>
                <c:pt idx="20">
                  <c:v>Plastic Parts</c:v>
                </c:pt>
                <c:pt idx="21">
                  <c:v>Plate Processing</c:v>
                </c:pt>
                <c:pt idx="22">
                  <c:v>Printed Materials and Labels</c:v>
                </c:pt>
                <c:pt idx="23">
                  <c:v>Pumps</c:v>
                </c:pt>
                <c:pt idx="24">
                  <c:v>Raw Materials</c:v>
                </c:pt>
                <c:pt idx="25">
                  <c:v>Sealings</c:v>
                </c:pt>
                <c:pt idx="26">
                  <c:v>Sensors</c:v>
                </c:pt>
                <c:pt idx="27">
                  <c:v>Services</c:v>
                </c:pt>
                <c:pt idx="28">
                  <c:v>Tools and Molds</c:v>
                </c:pt>
                <c:pt idx="29">
                  <c:v>Trading Goods</c:v>
                </c:pt>
                <c:pt idx="30">
                  <c:v>Tubing</c:v>
                </c:pt>
                <c:pt idx="31">
                  <c:v>Valves</c:v>
                </c:pt>
                <c:pt idx="32">
                  <c:v>Connections</c:v>
                </c:pt>
                <c:pt idx="33">
                  <c:v>Bearings</c:v>
                </c:pt>
                <c:pt idx="34">
                  <c:v>Sterilization</c:v>
                </c:pt>
                <c:pt idx="35">
                  <c:v>HVAC</c:v>
                </c:pt>
                <c:pt idx="36">
                  <c:v>Prototyping, 3D Printing</c:v>
                </c:pt>
              </c:strCache>
            </c:strRef>
          </c:cat>
          <c:val>
            <c:numRef>
              <c:f>June!$D$35:$D$71</c:f>
              <c:numCache>
                <c:formatCode>0%</c:formatCode>
                <c:ptCount val="37"/>
                <c:pt idx="0">
                  <c:v>0.12827058072750477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0.71537970644543714</c:v>
                </c:pt>
                <c:pt idx="8">
                  <c:v>0</c:v>
                </c:pt>
                <c:pt idx="9">
                  <c:v>2.5526483726866622E-3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1.5315890236119973E-2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3.5098915124441604E-2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0.10082961072112315</c:v>
                </c:pt>
                <c:pt idx="28">
                  <c:v>0</c:v>
                </c:pt>
                <c:pt idx="29">
                  <c:v>2.5526483726866622E-3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15"/>
        <c:axId val="189722400"/>
        <c:axId val="156445320"/>
      </c:barChart>
      <c:valAx>
        <c:axId val="1564453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ln>
                      <a:noFill/>
                    </a:ln>
                    <a:solidFill>
                      <a:schemeClr val="bg1"/>
                    </a:solidFill>
                    <a:effectLst>
                      <a:outerShdw blurRad="50800" dist="38100" dir="5400000" algn="ctr" rotWithShape="0">
                        <a:srgbClr val="000000">
                          <a:alpha val="43137"/>
                        </a:srgb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r>
                  <a:rPr lang="en-ZA"/>
                  <a:t>HOUR RATE</a:t>
                </a:r>
              </a:p>
            </c:rich>
          </c:tx>
          <c:layout>
            <c:manualLayout>
              <c:xMode val="edge"/>
              <c:yMode val="edge"/>
              <c:x val="0.48807716645482208"/>
              <c:y val="0.94473200015044756"/>
            </c:manualLayout>
          </c:layout>
          <c:overlay val="0"/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ln>
                    <a:noFill/>
                  </a:ln>
                  <a:solidFill>
                    <a:schemeClr val="bg1"/>
                  </a:solidFill>
                  <a:effectLst>
                    <a:outerShdw blurRad="50800" dist="38100" dir="5400000" algn="ctr" rotWithShape="0">
                      <a:srgbClr val="000000">
                        <a:alpha val="43137"/>
                      </a:srgb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ln>
                  <a:noFill/>
                </a:ln>
                <a:solidFill>
                  <a:schemeClr val="bg1"/>
                </a:solidFill>
                <a:effectLst>
                  <a:outerShdw blurRad="50800" dist="38100" dir="5400000" algn="ctr" rotWithShape="0">
                    <a:srgbClr val="000000">
                      <a:alpha val="43137"/>
                    </a:srgb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722400"/>
        <c:crosses val="autoZero"/>
        <c:crossBetween val="between"/>
      </c:valAx>
      <c:catAx>
        <c:axId val="189722400"/>
        <c:scaling>
          <c:orientation val="minMax"/>
        </c:scaling>
        <c:delete val="0"/>
        <c:axPos val="l"/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ln>
                      <a:noFill/>
                    </a:ln>
                    <a:solidFill>
                      <a:schemeClr val="bg1"/>
                    </a:solidFill>
                    <a:effectLst>
                      <a:outerShdw blurRad="50800" dist="38100" dir="5400000" algn="ctr" rotWithShape="0">
                        <a:srgbClr val="000000">
                          <a:alpha val="43137"/>
                        </a:srgb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r>
                  <a:rPr lang="en-ZA"/>
                  <a:t>Categories</a:t>
                </a:r>
              </a:p>
            </c:rich>
          </c:tx>
          <c:layout>
            <c:manualLayout>
              <c:xMode val="edge"/>
              <c:yMode val="edge"/>
              <c:x val="1.2578616352201259E-2"/>
              <c:y val="0.42527174584094279"/>
            </c:manualLayout>
          </c:layout>
          <c:overlay val="0"/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ln>
                    <a:noFill/>
                  </a:ln>
                  <a:solidFill>
                    <a:schemeClr val="bg1"/>
                  </a:solidFill>
                  <a:effectLst>
                    <a:outerShdw blurRad="50800" dist="38100" dir="5400000" algn="ctr" rotWithShape="0">
                      <a:srgbClr val="000000">
                        <a:alpha val="43137"/>
                      </a:srgb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ln>
                  <a:noFill/>
                </a:ln>
                <a:solidFill>
                  <a:schemeClr val="bg1"/>
                </a:solidFill>
                <a:effectLst>
                  <a:outerShdw blurRad="50800" dist="38100" dir="5400000" algn="ctr" rotWithShape="0">
                    <a:srgbClr val="000000">
                      <a:alpha val="43137"/>
                    </a:srgb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4453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 anchor="ctr" anchorCtr="1"/>
    <a:lstStyle/>
    <a:p>
      <a:pPr>
        <a:defRPr>
          <a:ln>
            <a:noFill/>
          </a:ln>
          <a:solidFill>
            <a:schemeClr val="bg1"/>
          </a:solidFill>
          <a:effectLst>
            <a:outerShdw blurRad="50800" dist="38100" dir="5400000" algn="ctr" rotWithShape="0">
              <a:srgbClr val="000000">
                <a:alpha val="43137"/>
              </a:srgbClr>
            </a:outerShdw>
          </a:effectLst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 b="1"/>
              <a:t>Global sourcing Support Tasks </a:t>
            </a:r>
          </a:p>
        </c:rich>
      </c:tx>
      <c:layout>
        <c:manualLayout>
          <c:xMode val="edge"/>
          <c:yMode val="edge"/>
          <c:x val="0.32793043814308487"/>
          <c:y val="0.909090909090909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july!$B$16</c:f>
              <c:strCache>
                <c:ptCount val="1"/>
                <c:pt idx="0">
                  <c:v>July  l   Global Sourcing Support Tasks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7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0.30664547435144612"/>
                  <c:y val="-0.1114350682982175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noAutofit/>
                  </a:bodyPr>
                  <a:lstStyle/>
                  <a:p>
                    <a:pPr algn="l">
                      <a:defRPr sz="1200" b="0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E1A5F57A-F29B-4AC4-B3D0-2EEAFE607FA4}" type="CATEGORYNAME">
                      <a:rPr lang="en-US"/>
                      <a:pPr algn="l">
                        <a:defRPr sz="1200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aseline="0"/>
                      <a:t>  </a:t>
                    </a:r>
                    <a:fld id="{899D1603-F8B0-4BF5-B752-26C379C811FF}" type="PERCENTAGE">
                      <a:rPr lang="en-US" baseline="0"/>
                      <a:pPr algn="l">
                        <a:defRPr sz="1200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l">
                    <a:defRPr sz="12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1730519687143294"/>
                      <c:h val="3.8483732561583966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-0.10152539926424572"/>
                  <c:y val="5.9705464089716033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noAutofit/>
                  </a:bodyPr>
                  <a:lstStyle/>
                  <a:p>
                    <a:pPr algn="l">
                      <a:defRPr sz="1200" b="0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417312B1-0122-4132-9AD7-373CA3247AE4}" type="CATEGORYNAME">
                      <a:rPr lang="en-US"/>
                      <a:pPr algn="l">
                        <a:defRPr sz="1200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aseline="0"/>
                      <a:t> </a:t>
                    </a:r>
                    <a:fld id="{262D7AD1-7039-4F8B-B51A-AEF76AC7E057}" type="PERCENTAGE">
                      <a:rPr lang="en-US" baseline="0"/>
                      <a:pPr algn="l">
                        <a:defRPr sz="1200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l">
                    <a:defRPr sz="12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779415749879438"/>
                      <c:h val="4.593939393939394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layout>
                <c:manualLayout>
                  <c:x val="-0.15492526958813091"/>
                  <c:y val="1.892932474349797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0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5D60FE1-0E2C-4818-82AF-F689F3C14E74}" type="CATEGORYNAME">
                      <a:rPr lang="en-US"/>
                      <a:pPr>
                        <a:defRPr sz="1200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aseline="0"/>
                      <a:t> </a:t>
                    </a:r>
                    <a:fld id="{DC12E2A2-03C8-4742-830D-FDBE00D3918D}" type="PERCENTAGE">
                      <a:rPr lang="en-US" baseline="0"/>
                      <a:pPr>
                        <a:defRPr sz="1200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914034837188279"/>
                      <c:h val="3.8666666666666669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3"/>
              <c:layout>
                <c:manualLayout>
                  <c:x val="-0.13352403174270289"/>
                  <c:y val="-0.7096190885230255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noAutofit/>
                  </a:bodyPr>
                  <a:lstStyle/>
                  <a:p>
                    <a:pPr algn="l">
                      <a:defRPr sz="1200" b="0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7802DA24-F039-49B3-8EA8-44F570BFD59B}" type="CATEGORYNAME">
                      <a:rPr lang="en-US"/>
                      <a:pPr algn="l">
                        <a:defRPr sz="1200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aseline="0"/>
                      <a:t> </a:t>
                    </a:r>
                    <a:fld id="{B68B63DA-2A88-45DF-B4E8-A318BB2DC419}" type="PERCENTAGE">
                      <a:rPr lang="en-US" baseline="0"/>
                      <a:pPr algn="l">
                        <a:defRPr sz="1200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l">
                    <a:defRPr sz="12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0683660783896982"/>
                      <c:h val="4.593939393939394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4"/>
              <c:layout>
                <c:manualLayout>
                  <c:x val="-0.19090910955478124"/>
                  <c:y val="-0.24591171558100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noAutofit/>
                  </a:bodyPr>
                  <a:lstStyle/>
                  <a:p>
                    <a:pPr algn="l">
                      <a:defRPr sz="1200" b="0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8DB6250F-2712-425A-9FD0-23C65542C6F7}" type="CATEGORYNAME">
                      <a:rPr lang="en-US"/>
                      <a:pPr algn="l">
                        <a:defRPr sz="1200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aseline="0"/>
                      <a:t>  </a:t>
                    </a:r>
                    <a:fld id="{47F6CC8C-29EF-4CB9-BA49-829FC4CCBBDB}" type="PERCENTAGE">
                      <a:rPr lang="en-US" baseline="0"/>
                      <a:pPr algn="l">
                        <a:defRPr sz="1200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l">
                    <a:defRPr sz="12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784299755389519"/>
                      <c:h val="4.593939393939394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5"/>
              <c:layout>
                <c:manualLayout>
                  <c:x val="0.11103139172108507"/>
                  <c:y val="-0.16021760916249114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noAutofit/>
                  </a:bodyPr>
                  <a:lstStyle/>
                  <a:p>
                    <a:pPr algn="l">
                      <a:defRPr sz="1200" b="0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A997E406-01D1-4A31-B083-5B60DD91EA4D}" type="CATEGORYNAME">
                      <a:rPr lang="en-US"/>
                      <a:pPr algn="l">
                        <a:defRPr sz="1200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/>
                      <a:t> </a:t>
                    </a:r>
                    <a:r>
                      <a:rPr lang="en-US" baseline="0"/>
                      <a:t> </a:t>
                    </a:r>
                    <a:fld id="{208B0A1C-E5C6-4359-A462-70968038ED00}" type="PERCENTAGE">
                      <a:rPr lang="en-US" baseline="0"/>
                      <a:pPr algn="l">
                        <a:defRPr sz="1200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l">
                    <a:defRPr sz="12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4824612926539689"/>
                      <c:h val="4.593939393939394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6"/>
              <c:layout>
                <c:manualLayout>
                  <c:x val="-1.3174636910724225E-2"/>
                  <c:y val="-0.180525316153662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0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51581D7C-10F0-49FE-89B6-EC30869F5EDB}" type="CATEGORYNAME">
                      <a:rPr lang="en-US"/>
                      <a:pPr>
                        <a:defRPr sz="1200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aseline="0"/>
                      <a:t> </a:t>
                    </a:r>
                    <a:fld id="{66F9ADF2-9AD2-4105-9EC7-3E16E61E3149}" type="PERCENTAGE">
                      <a:rPr lang="en-US" baseline="0"/>
                      <a:pPr>
                        <a:defRPr sz="1200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3699638019560124"/>
                      <c:h val="3.7575757575757575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7"/>
              <c:layout/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0" i="0" u="none" strike="noStrike" kern="1200" baseline="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ECDA9513-02F2-4DD8-B712-A439C677DB02}" type="CATEGORYNAME">
                      <a:rPr lang="en-US"/>
                      <a:pPr algn="l">
                        <a:defRPr sz="1200">
                          <a:solidFill>
                            <a:schemeClr val="tx1"/>
                          </a:solidFill>
                        </a:defRPr>
                      </a:pPr>
                      <a:t>[CATEGORY NAME]</a:t>
                    </a:fld>
                    <a:r>
                      <a:rPr lang="en-US" baseline="0"/>
                      <a:t>  </a:t>
                    </a:r>
                    <a:fld id="{6D12C8B2-2285-462A-8954-FD3FB59B9C2B}" type="PERCENTAGE">
                      <a:rPr lang="en-US" baseline="0"/>
                      <a:pPr algn="l">
                        <a:defRPr sz="1200">
                          <a:solidFill>
                            <a:schemeClr val="tx1"/>
                          </a:solidFill>
                        </a:defRPr>
                      </a:pPr>
                      <a:t>[PERCENTAGE]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324070007758681"/>
                      <c:h val="5.0186221211050638E-2"/>
                    </c:manualLayout>
                  </c15:layout>
                  <c15:dlblFieldTable/>
                  <c15:showDataLabelsRange val="0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1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july!$B$18:$B$25</c:f>
              <c:strCache>
                <c:ptCount val="8"/>
                <c:pt idx="0">
                  <c:v>Diagrams preparation for suppliers visit</c:v>
                </c:pt>
                <c:pt idx="1">
                  <c:v>Linear Performance pricing</c:v>
                </c:pt>
                <c:pt idx="2">
                  <c:v>Data collection via SAP / BW </c:v>
                </c:pt>
                <c:pt idx="3">
                  <c:v>Dividing Category</c:v>
                </c:pt>
                <c:pt idx="4">
                  <c:v>Preparation for calculation </c:v>
                </c:pt>
                <c:pt idx="5">
                  <c:v>Set up New supplier in SAP </c:v>
                </c:pt>
                <c:pt idx="6">
                  <c:v>Cost Calculation for new component</c:v>
                </c:pt>
                <c:pt idx="7">
                  <c:v>Project</c:v>
                </c:pt>
              </c:strCache>
            </c:strRef>
          </c:cat>
          <c:val>
            <c:numRef>
              <c:f>july!$C$18:$C$25</c:f>
              <c:numCache>
                <c:formatCode>0.00</c:formatCode>
                <c:ptCount val="8"/>
                <c:pt idx="0">
                  <c:v>0</c:v>
                </c:pt>
                <c:pt idx="1">
                  <c:v>5.916666666666667</c:v>
                </c:pt>
                <c:pt idx="2">
                  <c:v>23.166666666666668</c:v>
                </c:pt>
                <c:pt idx="3">
                  <c:v>0</c:v>
                </c:pt>
                <c:pt idx="4">
                  <c:v>8.9166666666666661</c:v>
                </c:pt>
                <c:pt idx="5">
                  <c:v>27.75</c:v>
                </c:pt>
                <c:pt idx="6">
                  <c:v>0</c:v>
                </c:pt>
                <c:pt idx="7">
                  <c:v>8.8333333333333339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65000"/>
      </a:schemeClr>
    </a:soli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ZA" sz="1600" b="1" i="0" u="none" strike="noStrike" kern="1200" cap="all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rPr>
              <a:t>Global sourcing Support July </a:t>
            </a:r>
          </a:p>
        </c:rich>
      </c:tx>
      <c:layout>
        <c:manualLayout>
          <c:xMode val="edge"/>
          <c:yMode val="edge"/>
          <c:x val="0.31001623055830579"/>
          <c:y val="0.9066666666666666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ZA" sz="1600" b="1" i="0" u="none" strike="noStrike" kern="1200" cap="all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july!$C$5</c:f>
              <c:strCache>
                <c:ptCount val="1"/>
                <c:pt idx="0">
                  <c:v>Duration [H]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layout>
                <c:manualLayout>
                  <c:x val="-0.1722560956683088"/>
                  <c:y val="8.531907096518595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spc="0" baseline="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ADD2E07-7019-4F28-8221-EE74B4AF14A7}" type="CATEGORYNAME">
                      <a:rPr lang="en-US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[CATEGORY NAME]</a:t>
                    </a:fld>
                    <a:r>
                      <a:rPr lang="en-US" baseline="0"/>
                      <a:t>   </a:t>
                    </a:r>
                    <a:fld id="{6A479B92-5954-44B3-94FC-A5E851118AD1}" type="PERCENTAGE">
                      <a:rPr lang="en-US" baseline="0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[PERCENTAGE]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872313581003332"/>
                      <c:h val="5.5636363636363637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-0.16606738714427449"/>
                  <c:y val="-0.2043285905051343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spc="0" baseline="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5F55638C-4592-48FF-BB04-A45D3D4DA9A2}" type="CATEGORYNAME">
                      <a:rPr lang="en-US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[CATEGORY NAME]</a:t>
                    </a:fld>
                    <a:r>
                      <a:rPr lang="en-US" baseline="0"/>
                      <a:t>  </a:t>
                    </a:r>
                    <a:fld id="{FC243370-2AD8-422A-A4D1-441EF3B53E9B}" type="PERCENTAGE">
                      <a:rPr lang="en-US" baseline="0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[PERCENTAGE]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21189579255764"/>
                      <c:h val="4.6787878787878774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2"/>
              <c:layout>
                <c:manualLayout>
                  <c:x val="-0.14330946944142489"/>
                  <c:y val="-0.22101754385964903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spc="0" baseline="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5D042EAA-CA80-44CF-9C2F-8D37051E28C3}" type="CATEGORYNAME">
                      <a:rPr lang="en-US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[CATEGORY NAME]</a:t>
                    </a:fld>
                    <a:r>
                      <a:rPr lang="en-US"/>
                      <a:t>(holiday)</a:t>
                    </a:r>
                    <a:r>
                      <a:rPr lang="en-US" baseline="0"/>
                      <a:t>  </a:t>
                    </a:r>
                    <a:fld id="{F4B1E869-1B44-43B6-8E91-5BE451701B12}" type="PERCENTAGE">
                      <a:rPr lang="en-US" baseline="0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[PERCENTAGE]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436555623040331"/>
                      <c:h val="3.914921012231961E-2"/>
                    </c:manualLayout>
                  </c15:layout>
                  <c15:dlblFieldTable/>
                  <c15:showDataLabelsRange val="0"/>
                </c:ext>
              </c:extLst>
            </c:dLbl>
            <c:dLbl>
              <c:idx val="3"/>
              <c:layout>
                <c:manualLayout>
                  <c:x val="0.22141382178803379"/>
                  <c:y val="1.250043744531933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t" anchorCtr="0">
                    <a:noAutofit/>
                  </a:bodyPr>
                  <a:lstStyle/>
                  <a:p>
                    <a:pPr algn="l">
                      <a:defRPr sz="1200" b="1" i="0" u="none" strike="noStrike" kern="1200" spc="0" baseline="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0CB1DC34-D2F2-4954-97E3-99264688F800}" type="CATEGORYNAME">
                      <a:rPr lang="en-US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[CATEGORY NAME]</a:t>
                    </a:fld>
                    <a:r>
                      <a:rPr lang="en-US" baseline="0"/>
                      <a:t>  </a:t>
                    </a:r>
                    <a:fld id="{C204B516-6AC2-41C5-89B0-ADB4ABD3278E}" type="PERCENTAGE">
                      <a:rPr lang="en-US" baseline="0"/>
                      <a:pPr algn="l">
                        <a:defRPr sz="1200">
                          <a:solidFill>
                            <a:schemeClr val="tx1">
                              <a:lumMod val="95000"/>
                              <a:lumOff val="5000"/>
                            </a:schemeClr>
                          </a:solidFill>
                        </a:defRPr>
                      </a:pPr>
                      <a:t>[PERCENTAGE]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noAutofit/>
                </a:bodyPr>
                <a:lstStyle/>
                <a:p>
                  <a:pPr algn="l">
                    <a:defRPr sz="1200" b="1" i="0" u="none" strike="noStrike" kern="1200" spc="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8711460118054646"/>
                      <c:h val="4.6787878787878774E-2"/>
                    </c:manualLayout>
                  </c15:layout>
                  <c15:dlblFieldTable/>
                  <c15:showDataLabelsRange val="0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t" anchorCtr="0">
                <a:spAutoFit/>
              </a:bodyPr>
              <a:lstStyle/>
              <a:p>
                <a:pPr algn="l">
                  <a:defRPr sz="1200" b="1" i="0" u="none" strike="noStrike" kern="1200" spc="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1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july!$B$6:$B$9</c:f>
              <c:strCache>
                <c:ptCount val="4"/>
                <c:pt idx="0">
                  <c:v>Global Sourcing Support</c:v>
                </c:pt>
                <c:pt idx="1">
                  <c:v>Others</c:v>
                </c:pt>
                <c:pt idx="2">
                  <c:v>Absence</c:v>
                </c:pt>
                <c:pt idx="3">
                  <c:v>No Workload</c:v>
                </c:pt>
              </c:strCache>
            </c:strRef>
          </c:cat>
          <c:val>
            <c:numRef>
              <c:f>july!$D$6:$D$9</c:f>
              <c:numCache>
                <c:formatCode>0%</c:formatCode>
                <c:ptCount val="4"/>
                <c:pt idx="0">
                  <c:v>0.34423076923076923</c:v>
                </c:pt>
                <c:pt idx="1">
                  <c:v>7.7307692307692313E-2</c:v>
                </c:pt>
                <c:pt idx="2">
                  <c:v>8.6923076923076922E-2</c:v>
                </c:pt>
                <c:pt idx="3">
                  <c:v>0.49153846153846154</c:v>
                </c:pt>
              </c:numCache>
            </c:numRef>
          </c:val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6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ln>
                  <a:noFill/>
                </a:ln>
                <a:solidFill>
                  <a:schemeClr val="bg1"/>
                </a:solidFill>
                <a:effectLst>
                  <a:outerShdw blurRad="50800" dist="38100" dir="5400000" algn="ctr" rotWithShape="0">
                    <a:srgbClr val="000000">
                      <a:alpha val="43137"/>
                    </a:srgb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Overview Global sourcing support by category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ln>
                <a:noFill/>
              </a:ln>
              <a:solidFill>
                <a:schemeClr val="bg1"/>
              </a:solidFill>
              <a:effectLst>
                <a:outerShdw blurRad="50800" dist="38100" dir="5400000"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224838052901111"/>
          <c:y val="4.5968557227236931E-2"/>
          <c:w val="0.79898809696758388"/>
          <c:h val="0.8659558147778222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july!$C$34</c:f>
              <c:strCache>
                <c:ptCount val="1"/>
                <c:pt idx="0">
                  <c:v>Duration [H]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glow rad="38100">
                <a:schemeClr val="accent1">
                  <a:alpha val="40000"/>
                </a:schemeClr>
              </a:glo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ln>
                      <a:noFill/>
                    </a:ln>
                    <a:solidFill>
                      <a:schemeClr val="bg1"/>
                    </a:solidFill>
                    <a:effectLst>
                      <a:outerShdw blurRad="50800" dist="38100" dir="5400000" algn="ctr" rotWithShape="0">
                        <a:srgbClr val="000000">
                          <a:alpha val="43137"/>
                        </a:srgb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1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layout/>
                <c15:showLeaderLines val="0"/>
              </c:ext>
            </c:extLst>
          </c:dLbls>
          <c:cat>
            <c:strRef>
              <c:f>july!$B$35:$B$71</c:f>
              <c:strCache>
                <c:ptCount val="37"/>
                <c:pt idx="0">
                  <c:v>Central Purchasing</c:v>
                </c:pt>
                <c:pt idx="1">
                  <c:v>IT</c:v>
                </c:pt>
                <c:pt idx="2">
                  <c:v>Automation Components</c:v>
                </c:pt>
                <c:pt idx="3">
                  <c:v>Castings</c:v>
                </c:pt>
                <c:pt idx="4">
                  <c:v>Drives and Gears</c:v>
                </c:pt>
                <c:pt idx="5">
                  <c:v>Electronic Subassembly</c:v>
                </c:pt>
                <c:pt idx="6">
                  <c:v>Electronic</c:v>
                </c:pt>
                <c:pt idx="7">
                  <c:v>C-Parts</c:v>
                </c:pt>
                <c:pt idx="8">
                  <c:v>Films</c:v>
                </c:pt>
                <c:pt idx="9">
                  <c:v>Filters</c:v>
                </c:pt>
                <c:pt idx="10">
                  <c:v>Drainage and Woven Materials</c:v>
                </c:pt>
                <c:pt idx="11">
                  <c:v>Glass</c:v>
                </c:pt>
                <c:pt idx="12">
                  <c:v>Assembled Metal Parts</c:v>
                </c:pt>
                <c:pt idx="13">
                  <c:v>Turned and Milled Parts</c:v>
                </c:pt>
                <c:pt idx="14">
                  <c:v>Magnets</c:v>
                </c:pt>
                <c:pt idx="15">
                  <c:v>Mechanical Subassemblies</c:v>
                </c:pt>
                <c:pt idx="16">
                  <c:v>Membrane</c:v>
                </c:pt>
                <c:pt idx="17">
                  <c:v>Operating Supplies and Add Material</c:v>
                </c:pt>
                <c:pt idx="18">
                  <c:v>Packaging</c:v>
                </c:pt>
                <c:pt idx="19">
                  <c:v>Palletank</c:v>
                </c:pt>
                <c:pt idx="20">
                  <c:v>Plastic Parts</c:v>
                </c:pt>
                <c:pt idx="21">
                  <c:v>Plate Processing</c:v>
                </c:pt>
                <c:pt idx="22">
                  <c:v>Printed Materials and Labels</c:v>
                </c:pt>
                <c:pt idx="23">
                  <c:v>Pumps</c:v>
                </c:pt>
                <c:pt idx="24">
                  <c:v>Raw Materials</c:v>
                </c:pt>
                <c:pt idx="25">
                  <c:v>Sealings</c:v>
                </c:pt>
                <c:pt idx="26">
                  <c:v>Sensors</c:v>
                </c:pt>
                <c:pt idx="27">
                  <c:v>Services</c:v>
                </c:pt>
                <c:pt idx="28">
                  <c:v>Tools and Molds</c:v>
                </c:pt>
                <c:pt idx="29">
                  <c:v>Trading Goods</c:v>
                </c:pt>
                <c:pt idx="30">
                  <c:v>Tubing</c:v>
                </c:pt>
                <c:pt idx="31">
                  <c:v>Valves</c:v>
                </c:pt>
                <c:pt idx="32">
                  <c:v>Connections</c:v>
                </c:pt>
                <c:pt idx="33">
                  <c:v>Bearings</c:v>
                </c:pt>
                <c:pt idx="34">
                  <c:v>Sterilization</c:v>
                </c:pt>
                <c:pt idx="35">
                  <c:v>HVAC</c:v>
                </c:pt>
                <c:pt idx="36">
                  <c:v>Prototyping, 3D Printing</c:v>
                </c:pt>
              </c:strCache>
            </c:strRef>
          </c:cat>
          <c:val>
            <c:numRef>
              <c:f>july!$D$35:$D$71</c:f>
              <c:numCache>
                <c:formatCode>0%</c:formatCode>
                <c:ptCount val="37"/>
                <c:pt idx="0">
                  <c:v>4.2458100558659222E-2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3.3519553072625698E-2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4.0223463687150837E-2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7.93296089385475E-2</c:v>
                </c:pt>
                <c:pt idx="15">
                  <c:v>7.2625698324022353E-2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9.2737430167597779E-2</c:v>
                </c:pt>
                <c:pt idx="20">
                  <c:v>0.18659217877094972</c:v>
                </c:pt>
                <c:pt idx="21">
                  <c:v>6.7039106145251395E-2</c:v>
                </c:pt>
                <c:pt idx="22">
                  <c:v>8.0446927374301674E-2</c:v>
                </c:pt>
                <c:pt idx="23">
                  <c:v>2.6815642458100562E-2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4.9162011173184361E-2</c:v>
                </c:pt>
                <c:pt idx="28">
                  <c:v>0</c:v>
                </c:pt>
                <c:pt idx="29">
                  <c:v>0.11843575418994415</c:v>
                </c:pt>
                <c:pt idx="30">
                  <c:v>0</c:v>
                </c:pt>
                <c:pt idx="31">
                  <c:v>4.0223463687150837E-2</c:v>
                </c:pt>
                <c:pt idx="32">
                  <c:v>0</c:v>
                </c:pt>
                <c:pt idx="33">
                  <c:v>7.0391061452513976E-2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15"/>
        <c:axId val="189724360"/>
        <c:axId val="189723968"/>
      </c:barChart>
      <c:valAx>
        <c:axId val="1897239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ln>
                      <a:noFill/>
                    </a:ln>
                    <a:solidFill>
                      <a:schemeClr val="bg1"/>
                    </a:solidFill>
                    <a:effectLst>
                      <a:outerShdw blurRad="50800" dist="38100" dir="5400000" algn="ctr" rotWithShape="0">
                        <a:srgbClr val="000000">
                          <a:alpha val="43137"/>
                        </a:srgb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r>
                  <a:rPr lang="en-ZA"/>
                  <a:t>HOUR RATE</a:t>
                </a:r>
              </a:p>
            </c:rich>
          </c:tx>
          <c:layout>
            <c:manualLayout>
              <c:xMode val="edge"/>
              <c:yMode val="edge"/>
              <c:x val="0.48807716645482208"/>
              <c:y val="0.94473200015044756"/>
            </c:manualLayout>
          </c:layout>
          <c:overlay val="0"/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ln>
                    <a:noFill/>
                  </a:ln>
                  <a:solidFill>
                    <a:schemeClr val="bg1"/>
                  </a:solidFill>
                  <a:effectLst>
                    <a:outerShdw blurRad="50800" dist="38100" dir="5400000" algn="ctr" rotWithShape="0">
                      <a:srgbClr val="000000">
                        <a:alpha val="43137"/>
                      </a:srgb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ln>
                  <a:noFill/>
                </a:ln>
                <a:solidFill>
                  <a:schemeClr val="bg1"/>
                </a:solidFill>
                <a:effectLst>
                  <a:outerShdw blurRad="50800" dist="38100" dir="5400000" algn="ctr" rotWithShape="0">
                    <a:srgbClr val="000000">
                      <a:alpha val="43137"/>
                    </a:srgb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724360"/>
        <c:crosses val="autoZero"/>
        <c:crossBetween val="between"/>
      </c:valAx>
      <c:catAx>
        <c:axId val="189724360"/>
        <c:scaling>
          <c:orientation val="minMax"/>
        </c:scaling>
        <c:delete val="0"/>
        <c:axPos val="l"/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ln>
                      <a:noFill/>
                    </a:ln>
                    <a:solidFill>
                      <a:schemeClr val="bg1"/>
                    </a:solidFill>
                    <a:effectLst>
                      <a:outerShdw blurRad="50800" dist="38100" dir="5400000" algn="ctr" rotWithShape="0">
                        <a:srgbClr val="000000">
                          <a:alpha val="43137"/>
                        </a:srgb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r>
                  <a:rPr lang="en-ZA"/>
                  <a:t>Categories</a:t>
                </a:r>
              </a:p>
            </c:rich>
          </c:tx>
          <c:layout>
            <c:manualLayout>
              <c:xMode val="edge"/>
              <c:yMode val="edge"/>
              <c:x val="1.2578616352201259E-2"/>
              <c:y val="0.42527174584094279"/>
            </c:manualLayout>
          </c:layout>
          <c:overlay val="0"/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ln>
                    <a:noFill/>
                  </a:ln>
                  <a:solidFill>
                    <a:schemeClr val="bg1"/>
                  </a:solidFill>
                  <a:effectLst>
                    <a:outerShdw blurRad="50800" dist="38100" dir="5400000" algn="ctr" rotWithShape="0">
                      <a:srgbClr val="000000">
                        <a:alpha val="43137"/>
                      </a:srgb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ln>
                  <a:noFill/>
                </a:ln>
                <a:solidFill>
                  <a:schemeClr val="bg1"/>
                </a:solidFill>
                <a:effectLst>
                  <a:outerShdw blurRad="50800" dist="38100" dir="5400000" algn="ctr" rotWithShape="0">
                    <a:srgbClr val="000000">
                      <a:alpha val="43137"/>
                    </a:srgb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7239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 anchor="ctr" anchorCtr="1"/>
    <a:lstStyle/>
    <a:p>
      <a:pPr>
        <a:defRPr>
          <a:ln>
            <a:noFill/>
          </a:ln>
          <a:solidFill>
            <a:schemeClr val="bg1"/>
          </a:solidFill>
          <a:effectLst>
            <a:outerShdw blurRad="50800" dist="38100" dir="5400000" algn="ctr" rotWithShape="0">
              <a:srgbClr val="000000">
                <a:alpha val="43137"/>
              </a:srgbClr>
            </a:outerShdw>
          </a:effectLst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/>
              <a:t>Global sourcing Support </a:t>
            </a:r>
          </a:p>
        </c:rich>
      </c:tx>
      <c:layout>
        <c:manualLayout>
          <c:xMode val="edge"/>
          <c:yMode val="edge"/>
          <c:x val="0.32793043814308487"/>
          <c:y val="0.909090909090909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March!$C$19</c:f>
              <c:strCache>
                <c:ptCount val="1"/>
                <c:pt idx="0">
                  <c:v>Duration [H]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-0.17070544096098417"/>
                  <c:y val="0.11019670722977809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9713752958794262"/>
                  <c:y val="-7.4282987353853497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43348630500942"/>
                  <c:y val="-9.2464805535671671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36216717388854003"/>
                  <c:y val="-4.1555714626580767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0.36605368500716551"/>
                  <c:y val="4.7840610832736816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1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March!$B$20:$B$25</c:f>
              <c:strCache>
                <c:ptCount val="6"/>
                <c:pt idx="0">
                  <c:v>Diagrams preparation for suppliers visit</c:v>
                </c:pt>
                <c:pt idx="1">
                  <c:v>Linear Performance pricing</c:v>
                </c:pt>
                <c:pt idx="2">
                  <c:v>Data collection via SAP / BW </c:v>
                </c:pt>
                <c:pt idx="3">
                  <c:v>Preparation for calculation </c:v>
                </c:pt>
                <c:pt idx="4">
                  <c:v>Set up New supplier in SAP </c:v>
                </c:pt>
                <c:pt idx="5">
                  <c:v>Cost Calculation for new component</c:v>
                </c:pt>
              </c:strCache>
            </c:strRef>
          </c:cat>
          <c:val>
            <c:numRef>
              <c:f>March!$C$20:$C$25</c:f>
              <c:numCache>
                <c:formatCode>0.00</c:formatCode>
                <c:ptCount val="6"/>
                <c:pt idx="0">
                  <c:v>1</c:v>
                </c:pt>
                <c:pt idx="1">
                  <c:v>4.666666666666667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/>
              <a:t>Global sourcing Support </a:t>
            </a:r>
          </a:p>
        </c:rich>
      </c:tx>
      <c:layout>
        <c:manualLayout>
          <c:xMode val="edge"/>
          <c:yMode val="edge"/>
          <c:x val="0.32793043814308487"/>
          <c:y val="0.909090909090909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March!$C$19</c:f>
              <c:strCache>
                <c:ptCount val="1"/>
                <c:pt idx="0">
                  <c:v>Duration [H]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-7.3451925627845444E-2"/>
                  <c:y val="9.3227010260081122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7076374074514408"/>
                  <c:y val="-0.1833738964447626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43348630500942"/>
                  <c:y val="-9.2464805535671671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36216717388854003"/>
                  <c:y val="-4.1555714626580767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0.36605368500716551"/>
                  <c:y val="4.7840610832736816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1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March!$B$6:$B$9</c:f>
              <c:strCache>
                <c:ptCount val="4"/>
                <c:pt idx="0">
                  <c:v>Global Sourcing Support</c:v>
                </c:pt>
                <c:pt idx="1">
                  <c:v>Others</c:v>
                </c:pt>
                <c:pt idx="2">
                  <c:v>Absence</c:v>
                </c:pt>
                <c:pt idx="3">
                  <c:v>No Workload</c:v>
                </c:pt>
              </c:strCache>
            </c:strRef>
          </c:cat>
          <c:val>
            <c:numRef>
              <c:f>March!$C$6:$C$9</c:f>
              <c:numCache>
                <c:formatCode>0.00;[Red]0.00</c:formatCode>
                <c:ptCount val="4"/>
                <c:pt idx="0" formatCode="0.00">
                  <c:v>5.666666666666667</c:v>
                </c:pt>
                <c:pt idx="1">
                  <c:v>61.583333333333336</c:v>
                </c:pt>
                <c:pt idx="2" formatCode="0.00">
                  <c:v>28.25</c:v>
                </c:pt>
                <c:pt idx="3" formatCode="0.00">
                  <c:v>111.66666666666667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/>
              <a:t>Global sourcing Support </a:t>
            </a:r>
          </a:p>
        </c:rich>
      </c:tx>
      <c:layout>
        <c:manualLayout>
          <c:xMode val="edge"/>
          <c:yMode val="edge"/>
          <c:x val="0.32793043814308487"/>
          <c:y val="0.909090909090909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March!$C$19</c:f>
              <c:strCache>
                <c:ptCount val="1"/>
                <c:pt idx="0">
                  <c:v>Duration [H]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-0.17070544096098417"/>
                  <c:y val="0.11019670722977809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9713752958794262"/>
                  <c:y val="-7.4282987353853497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43348630500942"/>
                  <c:y val="-9.2464805535671671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36216717388854003"/>
                  <c:y val="-4.1555714626580767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0.36605368500716551"/>
                  <c:y val="4.7840610832736816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1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March!$B$20:$B$25</c:f>
              <c:strCache>
                <c:ptCount val="6"/>
                <c:pt idx="0">
                  <c:v>Diagrams preparation for suppliers visit</c:v>
                </c:pt>
                <c:pt idx="1">
                  <c:v>Linear Performance pricing</c:v>
                </c:pt>
                <c:pt idx="2">
                  <c:v>Data collection via SAP / BW </c:v>
                </c:pt>
                <c:pt idx="3">
                  <c:v>Preparation for calculation </c:v>
                </c:pt>
                <c:pt idx="4">
                  <c:v>Set up New supplier in SAP </c:v>
                </c:pt>
                <c:pt idx="5">
                  <c:v>Cost Calculation for new component</c:v>
                </c:pt>
              </c:strCache>
            </c:strRef>
          </c:cat>
          <c:val>
            <c:numRef>
              <c:f>March!$C$20:$C$25</c:f>
              <c:numCache>
                <c:formatCode>0.00</c:formatCode>
                <c:ptCount val="6"/>
                <c:pt idx="0">
                  <c:v>1</c:v>
                </c:pt>
                <c:pt idx="1">
                  <c:v>4.666666666666667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/>
              <a:t>Global sourcing Support </a:t>
            </a:r>
          </a:p>
        </c:rich>
      </c:tx>
      <c:layout>
        <c:manualLayout>
          <c:xMode val="edge"/>
          <c:yMode val="edge"/>
          <c:x val="0.32793043814308487"/>
          <c:y val="0.909090909090909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March!$C$19</c:f>
              <c:strCache>
                <c:ptCount val="1"/>
                <c:pt idx="0">
                  <c:v>Duration [H]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-7.3451925627845444E-2"/>
                  <c:y val="9.3227010260081122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7076374074514408"/>
                  <c:y val="-0.1833738964447626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43348630500942"/>
                  <c:y val="-9.2464805535671671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36216717388854003"/>
                  <c:y val="-4.1555714626580767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0.36605368500716551"/>
                  <c:y val="4.7840610832736816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1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March!$B$6:$B$9</c:f>
              <c:strCache>
                <c:ptCount val="4"/>
                <c:pt idx="0">
                  <c:v>Global Sourcing Support</c:v>
                </c:pt>
                <c:pt idx="1">
                  <c:v>Others</c:v>
                </c:pt>
                <c:pt idx="2">
                  <c:v>Absence</c:v>
                </c:pt>
                <c:pt idx="3">
                  <c:v>No Workload</c:v>
                </c:pt>
              </c:strCache>
            </c:strRef>
          </c:cat>
          <c:val>
            <c:numRef>
              <c:f>March!$C$6:$C$9</c:f>
              <c:numCache>
                <c:formatCode>0.00;[Red]0.00</c:formatCode>
                <c:ptCount val="4"/>
                <c:pt idx="0" formatCode="0.00">
                  <c:v>5.666666666666667</c:v>
                </c:pt>
                <c:pt idx="1">
                  <c:v>61.583333333333336</c:v>
                </c:pt>
                <c:pt idx="2" formatCode="0.00">
                  <c:v>28.25</c:v>
                </c:pt>
                <c:pt idx="3" formatCode="0.00">
                  <c:v>111.66666666666667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/>
              <a:t>Global sourcing Support </a:t>
            </a:r>
          </a:p>
        </c:rich>
      </c:tx>
      <c:layout>
        <c:manualLayout>
          <c:xMode val="edge"/>
          <c:yMode val="edge"/>
          <c:x val="0.32793043814308487"/>
          <c:y val="0.909090909090909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March!$C$19</c:f>
              <c:strCache>
                <c:ptCount val="1"/>
                <c:pt idx="0">
                  <c:v>Duration [H]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-0.17070544096098417"/>
                  <c:y val="0.11019670722977809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9713752958794262"/>
                  <c:y val="-7.4282987353853497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43348630500942"/>
                  <c:y val="-9.2464805535671671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36216717388854003"/>
                  <c:y val="-4.1555714626580767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0.36605368500716551"/>
                  <c:y val="4.7840610832736816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1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March!$B$20:$B$25</c:f>
              <c:strCache>
                <c:ptCount val="6"/>
                <c:pt idx="0">
                  <c:v>Diagrams preparation for suppliers visit</c:v>
                </c:pt>
                <c:pt idx="1">
                  <c:v>Linear Performance pricing</c:v>
                </c:pt>
                <c:pt idx="2">
                  <c:v>Data collection via SAP / BW </c:v>
                </c:pt>
                <c:pt idx="3">
                  <c:v>Preparation for calculation </c:v>
                </c:pt>
                <c:pt idx="4">
                  <c:v>Set up New supplier in SAP </c:v>
                </c:pt>
                <c:pt idx="5">
                  <c:v>Cost Calculation for new component</c:v>
                </c:pt>
              </c:strCache>
            </c:strRef>
          </c:cat>
          <c:val>
            <c:numRef>
              <c:f>March!$C$20:$C$25</c:f>
              <c:numCache>
                <c:formatCode>0.00</c:formatCode>
                <c:ptCount val="6"/>
                <c:pt idx="0">
                  <c:v>1</c:v>
                </c:pt>
                <c:pt idx="1">
                  <c:v>4.666666666666667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/>
              <a:t>Global sourcing Support </a:t>
            </a:r>
          </a:p>
        </c:rich>
      </c:tx>
      <c:layout>
        <c:manualLayout>
          <c:xMode val="edge"/>
          <c:yMode val="edge"/>
          <c:x val="0.32793043814308487"/>
          <c:y val="0.909090909090909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March!$C$19</c:f>
              <c:strCache>
                <c:ptCount val="1"/>
                <c:pt idx="0">
                  <c:v>Duration [H]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-7.3451925627845444E-2"/>
                  <c:y val="9.3227010260081122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7076374074514408"/>
                  <c:y val="-0.1833738964447626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43348630500942"/>
                  <c:y val="-9.2464805535671671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36216717388854003"/>
                  <c:y val="-4.1555714626580767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0.36605368500716551"/>
                  <c:y val="4.7840610832736816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1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March!$B$6:$B$9</c:f>
              <c:strCache>
                <c:ptCount val="4"/>
                <c:pt idx="0">
                  <c:v>Global Sourcing Support</c:v>
                </c:pt>
                <c:pt idx="1">
                  <c:v>Others</c:v>
                </c:pt>
                <c:pt idx="2">
                  <c:v>Absence</c:v>
                </c:pt>
                <c:pt idx="3">
                  <c:v>No Workload</c:v>
                </c:pt>
              </c:strCache>
            </c:strRef>
          </c:cat>
          <c:val>
            <c:numRef>
              <c:f>March!$C$6:$C$9</c:f>
              <c:numCache>
                <c:formatCode>0.00;[Red]0.00</c:formatCode>
                <c:ptCount val="4"/>
                <c:pt idx="0" formatCode="0.00">
                  <c:v>5.666666666666667</c:v>
                </c:pt>
                <c:pt idx="1">
                  <c:v>61.583333333333336</c:v>
                </c:pt>
                <c:pt idx="2" formatCode="0.00">
                  <c:v>28.25</c:v>
                </c:pt>
                <c:pt idx="3" formatCode="0.00">
                  <c:v>111.66666666666667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/>
              <a:t>Global sourcing Support </a:t>
            </a:r>
          </a:p>
        </c:rich>
      </c:tx>
      <c:layout>
        <c:manualLayout>
          <c:xMode val="edge"/>
          <c:yMode val="edge"/>
          <c:x val="0.32793043814308487"/>
          <c:y val="0.909090909090909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March!$C$19</c:f>
              <c:strCache>
                <c:ptCount val="1"/>
                <c:pt idx="0">
                  <c:v>Duration [H]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-0.17070544096098417"/>
                  <c:y val="0.11019670722977809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9713752958794262"/>
                  <c:y val="-7.4282987353853497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43348630500942"/>
                  <c:y val="-9.2464805535671671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36216717388854003"/>
                  <c:y val="-4.1555714626580767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0.36605368500716551"/>
                  <c:y val="4.7840610832736816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1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March!$B$20:$B$25</c:f>
              <c:strCache>
                <c:ptCount val="6"/>
                <c:pt idx="0">
                  <c:v>Diagrams preparation for suppliers visit</c:v>
                </c:pt>
                <c:pt idx="1">
                  <c:v>Linear Performance pricing</c:v>
                </c:pt>
                <c:pt idx="2">
                  <c:v>Data collection via SAP / BW </c:v>
                </c:pt>
                <c:pt idx="3">
                  <c:v>Preparation for calculation </c:v>
                </c:pt>
                <c:pt idx="4">
                  <c:v>Set up New supplier in SAP </c:v>
                </c:pt>
                <c:pt idx="5">
                  <c:v>Cost Calculation for new component</c:v>
                </c:pt>
              </c:strCache>
            </c:strRef>
          </c:cat>
          <c:val>
            <c:numRef>
              <c:f>March!$C$20:$C$25</c:f>
              <c:numCache>
                <c:formatCode>0.00</c:formatCode>
                <c:ptCount val="6"/>
                <c:pt idx="0">
                  <c:v>1</c:v>
                </c:pt>
                <c:pt idx="1">
                  <c:v>4.666666666666667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/>
              <a:t>Global sourcing Support </a:t>
            </a:r>
          </a:p>
        </c:rich>
      </c:tx>
      <c:layout>
        <c:manualLayout>
          <c:xMode val="edge"/>
          <c:yMode val="edge"/>
          <c:x val="0.32793043814308487"/>
          <c:y val="0.909090909090909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March!$C$19</c:f>
              <c:strCache>
                <c:ptCount val="1"/>
                <c:pt idx="0">
                  <c:v>Duration [H]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-7.3451925627845444E-2"/>
                  <c:y val="9.3227010260081122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7076374074514408"/>
                  <c:y val="-0.1833738964447626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43348630500942"/>
                  <c:y val="-9.2464805535671671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36216717388854003"/>
                  <c:y val="-4.1555714626580767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0.36605368500716551"/>
                  <c:y val="4.7840610832736816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1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March!$B$6:$B$9</c:f>
              <c:strCache>
                <c:ptCount val="4"/>
                <c:pt idx="0">
                  <c:v>Global Sourcing Support</c:v>
                </c:pt>
                <c:pt idx="1">
                  <c:v>Others</c:v>
                </c:pt>
                <c:pt idx="2">
                  <c:v>Absence</c:v>
                </c:pt>
                <c:pt idx="3">
                  <c:v>No Workload</c:v>
                </c:pt>
              </c:strCache>
            </c:strRef>
          </c:cat>
          <c:val>
            <c:numRef>
              <c:f>March!$C$6:$C$9</c:f>
              <c:numCache>
                <c:formatCode>0.00;[Red]0.00</c:formatCode>
                <c:ptCount val="4"/>
                <c:pt idx="0" formatCode="0.00">
                  <c:v>5.666666666666667</c:v>
                </c:pt>
                <c:pt idx="1">
                  <c:v>61.583333333333336</c:v>
                </c:pt>
                <c:pt idx="2" formatCode="0.00">
                  <c:v>28.25</c:v>
                </c:pt>
                <c:pt idx="3" formatCode="0.00">
                  <c:v>111.66666666666667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/>
              <a:t>Global sourcing Support </a:t>
            </a:r>
          </a:p>
        </c:rich>
      </c:tx>
      <c:layout>
        <c:manualLayout>
          <c:xMode val="edge"/>
          <c:yMode val="edge"/>
          <c:x val="0.32793043814308487"/>
          <c:y val="0.909090909090909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March!$C$19</c:f>
              <c:strCache>
                <c:ptCount val="1"/>
                <c:pt idx="0">
                  <c:v>Duration [H]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-0.17070544096098417"/>
                  <c:y val="0.11019670722977809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9713752958794262"/>
                  <c:y val="-7.4282987353853497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43348630500942"/>
                  <c:y val="-9.2464805535671671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36216717388854003"/>
                  <c:y val="-4.1555714626580767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0.36605368500716551"/>
                  <c:y val="4.7840610832736816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1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March!$B$20:$B$25</c:f>
              <c:strCache>
                <c:ptCount val="6"/>
                <c:pt idx="0">
                  <c:v>Diagrams preparation for suppliers visit</c:v>
                </c:pt>
                <c:pt idx="1">
                  <c:v>Linear Performance pricing</c:v>
                </c:pt>
                <c:pt idx="2">
                  <c:v>Data collection via SAP / BW </c:v>
                </c:pt>
                <c:pt idx="3">
                  <c:v>Preparation for calculation </c:v>
                </c:pt>
                <c:pt idx="4">
                  <c:v>Set up New supplier in SAP </c:v>
                </c:pt>
                <c:pt idx="5">
                  <c:v>Cost Calculation for new component</c:v>
                </c:pt>
              </c:strCache>
            </c:strRef>
          </c:cat>
          <c:val>
            <c:numRef>
              <c:f>March!$C$20:$C$25</c:f>
              <c:numCache>
                <c:formatCode>0.00</c:formatCode>
                <c:ptCount val="6"/>
                <c:pt idx="0">
                  <c:v>1</c:v>
                </c:pt>
                <c:pt idx="1">
                  <c:v>4.666666666666667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ZA"/>
              <a:t>Global sourcing Support </a:t>
            </a:r>
          </a:p>
        </c:rich>
      </c:tx>
      <c:layout>
        <c:manualLayout>
          <c:xMode val="edge"/>
          <c:yMode val="edge"/>
          <c:x val="0.32793043814308487"/>
          <c:y val="0.909090909090909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March!$C$19</c:f>
              <c:strCache>
                <c:ptCount val="1"/>
                <c:pt idx="0">
                  <c:v>Duration [H]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-7.3451925627845444E-2"/>
                  <c:y val="9.3227010260081122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7076374074514408"/>
                  <c:y val="-0.1833738964447626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243348630500942"/>
                  <c:y val="-9.2464805535671671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36216717388854003"/>
                  <c:y val="-4.1555714626580767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0.36605368500716551"/>
                  <c:y val="4.7840610832736816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1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March!$B$6:$B$9</c:f>
              <c:strCache>
                <c:ptCount val="4"/>
                <c:pt idx="0">
                  <c:v>Global Sourcing Support</c:v>
                </c:pt>
                <c:pt idx="1">
                  <c:v>Others</c:v>
                </c:pt>
                <c:pt idx="2">
                  <c:v>Absence</c:v>
                </c:pt>
                <c:pt idx="3">
                  <c:v>No Workload</c:v>
                </c:pt>
              </c:strCache>
            </c:strRef>
          </c:cat>
          <c:val>
            <c:numRef>
              <c:f>March!$C$6:$C$9</c:f>
              <c:numCache>
                <c:formatCode>0.00;[Red]0.00</c:formatCode>
                <c:ptCount val="4"/>
                <c:pt idx="0" formatCode="0.00">
                  <c:v>5.666666666666667</c:v>
                </c:pt>
                <c:pt idx="1">
                  <c:v>61.583333333333336</c:v>
                </c:pt>
                <c:pt idx="2" formatCode="0.00">
                  <c:v>28.25</c:v>
                </c:pt>
                <c:pt idx="3" formatCode="0.00">
                  <c:v>111.66666666666667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1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1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4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5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6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7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8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9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0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13" Type="http://schemas.openxmlformats.org/officeDocument/2006/relationships/image" Target="../media/image16.png"/><Relationship Id="rId3" Type="http://schemas.openxmlformats.org/officeDocument/2006/relationships/image" Target="../media/image6.png"/><Relationship Id="rId7" Type="http://schemas.openxmlformats.org/officeDocument/2006/relationships/image" Target="../media/image10.jpeg"/><Relationship Id="rId12" Type="http://schemas.openxmlformats.org/officeDocument/2006/relationships/image" Target="../media/image15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openxmlformats.org/officeDocument/2006/relationships/image" Target="../media/image14.png"/><Relationship Id="rId5" Type="http://schemas.openxmlformats.org/officeDocument/2006/relationships/image" Target="../media/image8.png"/><Relationship Id="rId15" Type="http://schemas.openxmlformats.org/officeDocument/2006/relationships/chart" Target="../charts/chart1.xml"/><Relationship Id="rId10" Type="http://schemas.openxmlformats.org/officeDocument/2006/relationships/image" Target="../media/image13.png"/><Relationship Id="rId4" Type="http://schemas.openxmlformats.org/officeDocument/2006/relationships/image" Target="../media/image7.png"/><Relationship Id="rId9" Type="http://schemas.openxmlformats.org/officeDocument/2006/relationships/image" Target="../media/image12.png"/><Relationship Id="rId14" Type="http://schemas.openxmlformats.org/officeDocument/2006/relationships/image" Target="../media/image17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0.xml"/><Relationship Id="rId2" Type="http://schemas.openxmlformats.org/officeDocument/2006/relationships/chart" Target="../charts/chart19.xml"/><Relationship Id="rId1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2.xml"/><Relationship Id="rId1" Type="http://schemas.openxmlformats.org/officeDocument/2006/relationships/chart" Target="../charts/chart21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emf"/><Relationship Id="rId1" Type="http://schemas.openxmlformats.org/officeDocument/2006/relationships/image" Target="../media/image19.emf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emf"/><Relationship Id="rId1" Type="http://schemas.openxmlformats.org/officeDocument/2006/relationships/image" Target="../media/image19.e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emf"/><Relationship Id="rId1" Type="http://schemas.openxmlformats.org/officeDocument/2006/relationships/image" Target="../media/image19.emf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8.xml"/><Relationship Id="rId1" Type="http://schemas.openxmlformats.org/officeDocument/2006/relationships/chart" Target="../charts/chart27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emf"/><Relationship Id="rId1" Type="http://schemas.openxmlformats.org/officeDocument/2006/relationships/image" Target="../media/image19.emf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emf"/><Relationship Id="rId1" Type="http://schemas.openxmlformats.org/officeDocument/2006/relationships/image" Target="../media/image1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85201</xdr:rowOff>
    </xdr:from>
    <xdr:to>
      <xdr:col>6</xdr:col>
      <xdr:colOff>238125</xdr:colOff>
      <xdr:row>0</xdr:row>
      <xdr:rowOff>1266825</xdr:rowOff>
    </xdr:to>
    <xdr:pic>
      <xdr:nvPicPr>
        <xdr:cNvPr id="6" name="Image 8" descr="Résultat de recherche d'images pour &quot;sartorius logo png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201"/>
          <a:ext cx="6324600" cy="1181624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10</xdr:col>
      <xdr:colOff>161925</xdr:colOff>
      <xdr:row>0</xdr:row>
      <xdr:rowOff>0</xdr:rowOff>
    </xdr:from>
    <xdr:to>
      <xdr:col>10</xdr:col>
      <xdr:colOff>3602538</xdr:colOff>
      <xdr:row>0</xdr:row>
      <xdr:rowOff>2436210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63650" y="0"/>
          <a:ext cx="3440613" cy="2436210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6</xdr:col>
      <xdr:colOff>714376</xdr:colOff>
      <xdr:row>0</xdr:row>
      <xdr:rowOff>359079</xdr:rowOff>
    </xdr:from>
    <xdr:to>
      <xdr:col>9</xdr:col>
      <xdr:colOff>276225</xdr:colOff>
      <xdr:row>0</xdr:row>
      <xdr:rowOff>1542817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00851" y="359079"/>
          <a:ext cx="5495924" cy="1183738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6131</xdr:colOff>
      <xdr:row>2</xdr:row>
      <xdr:rowOff>58749</xdr:rowOff>
    </xdr:from>
    <xdr:to>
      <xdr:col>14</xdr:col>
      <xdr:colOff>3402</xdr:colOff>
      <xdr:row>2</xdr:row>
      <xdr:rowOff>260592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5102" y="607837"/>
          <a:ext cx="288624" cy="201843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13</xdr:col>
      <xdr:colOff>8972</xdr:colOff>
      <xdr:row>3</xdr:row>
      <xdr:rowOff>61609</xdr:rowOff>
    </xdr:from>
    <xdr:to>
      <xdr:col>14</xdr:col>
      <xdr:colOff>3402</xdr:colOff>
      <xdr:row>3</xdr:row>
      <xdr:rowOff>251313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7943" y="902050"/>
          <a:ext cx="285783" cy="189704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13</xdr:col>
      <xdr:colOff>8545</xdr:colOff>
      <xdr:row>4</xdr:row>
      <xdr:rowOff>63650</xdr:rowOff>
    </xdr:from>
    <xdr:to>
      <xdr:col>14</xdr:col>
      <xdr:colOff>3402</xdr:colOff>
      <xdr:row>4</xdr:row>
      <xdr:rowOff>235325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7516" y="1173032"/>
          <a:ext cx="286210" cy="1716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13</xdr:col>
      <xdr:colOff>2567</xdr:colOff>
      <xdr:row>5</xdr:row>
      <xdr:rowOff>46839</xdr:rowOff>
    </xdr:from>
    <xdr:to>
      <xdr:col>14</xdr:col>
      <xdr:colOff>1</xdr:colOff>
      <xdr:row>5</xdr:row>
      <xdr:rowOff>226152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9471538" y="1447574"/>
          <a:ext cx="288787" cy="179313"/>
        </a:xfrm>
        <a:prstGeom prst="rect">
          <a:avLst/>
        </a:prstGeom>
      </xdr:spPr>
    </xdr:pic>
    <xdr:clientData/>
  </xdr:twoCellAnchor>
  <xdr:twoCellAnchor editAs="oneCell">
    <xdr:from>
      <xdr:col>13</xdr:col>
      <xdr:colOff>4406</xdr:colOff>
      <xdr:row>7</xdr:row>
      <xdr:rowOff>69043</xdr:rowOff>
    </xdr:from>
    <xdr:to>
      <xdr:col>14</xdr:col>
      <xdr:colOff>3402</xdr:colOff>
      <xdr:row>7</xdr:row>
      <xdr:rowOff>251872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3377" y="1985249"/>
          <a:ext cx="290349" cy="182829"/>
        </a:xfrm>
        <a:prstGeom prst="rect">
          <a:avLst/>
        </a:prstGeom>
      </xdr:spPr>
    </xdr:pic>
    <xdr:clientData/>
  </xdr:twoCellAnchor>
  <xdr:twoCellAnchor editAs="oneCell">
    <xdr:from>
      <xdr:col>13</xdr:col>
      <xdr:colOff>4752</xdr:colOff>
      <xdr:row>11</xdr:row>
      <xdr:rowOff>101933</xdr:rowOff>
    </xdr:from>
    <xdr:to>
      <xdr:col>14</xdr:col>
      <xdr:colOff>0</xdr:colOff>
      <xdr:row>11</xdr:row>
      <xdr:rowOff>280628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3723" y="3205962"/>
          <a:ext cx="286601" cy="178695"/>
        </a:xfrm>
        <a:prstGeom prst="rect">
          <a:avLst/>
        </a:prstGeom>
      </xdr:spPr>
    </xdr:pic>
    <xdr:clientData/>
  </xdr:twoCellAnchor>
  <xdr:twoCellAnchor editAs="oneCell">
    <xdr:from>
      <xdr:col>13</xdr:col>
      <xdr:colOff>2751</xdr:colOff>
      <xdr:row>13</xdr:row>
      <xdr:rowOff>56113</xdr:rowOff>
    </xdr:from>
    <xdr:to>
      <xdr:col>14</xdr:col>
      <xdr:colOff>0</xdr:colOff>
      <xdr:row>13</xdr:row>
      <xdr:rowOff>234105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1722" y="3787672"/>
          <a:ext cx="288602" cy="177992"/>
        </a:xfrm>
        <a:prstGeom prst="rect">
          <a:avLst/>
        </a:prstGeom>
      </xdr:spPr>
    </xdr:pic>
    <xdr:clientData/>
  </xdr:twoCellAnchor>
  <xdr:twoCellAnchor editAs="oneCell">
    <xdr:from>
      <xdr:col>13</xdr:col>
      <xdr:colOff>4562</xdr:colOff>
      <xdr:row>16</xdr:row>
      <xdr:rowOff>82393</xdr:rowOff>
    </xdr:from>
    <xdr:to>
      <xdr:col>14</xdr:col>
      <xdr:colOff>6804</xdr:colOff>
      <xdr:row>16</xdr:row>
      <xdr:rowOff>257771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3533" y="4688011"/>
          <a:ext cx="293595" cy="175378"/>
        </a:xfrm>
        <a:prstGeom prst="rect">
          <a:avLst/>
        </a:prstGeom>
      </xdr:spPr>
    </xdr:pic>
    <xdr:clientData/>
  </xdr:twoCellAnchor>
  <xdr:twoCellAnchor editAs="oneCell">
    <xdr:from>
      <xdr:col>13</xdr:col>
      <xdr:colOff>4893</xdr:colOff>
      <xdr:row>15</xdr:row>
      <xdr:rowOff>71265</xdr:rowOff>
    </xdr:from>
    <xdr:to>
      <xdr:col>14</xdr:col>
      <xdr:colOff>6804</xdr:colOff>
      <xdr:row>15</xdr:row>
      <xdr:rowOff>248233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9473864" y="4407941"/>
          <a:ext cx="293264" cy="176968"/>
        </a:xfrm>
        <a:prstGeom prst="rect">
          <a:avLst/>
        </a:prstGeom>
      </xdr:spPr>
    </xdr:pic>
    <xdr:clientData/>
  </xdr:twoCellAnchor>
  <xdr:twoCellAnchor editAs="oneCell">
    <xdr:from>
      <xdr:col>13</xdr:col>
      <xdr:colOff>3927</xdr:colOff>
      <xdr:row>14</xdr:row>
      <xdr:rowOff>79502</xdr:rowOff>
    </xdr:from>
    <xdr:to>
      <xdr:col>14</xdr:col>
      <xdr:colOff>3403</xdr:colOff>
      <xdr:row>14</xdr:row>
      <xdr:rowOff>260118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2898" y="4102414"/>
          <a:ext cx="290829" cy="180616"/>
        </a:xfrm>
        <a:prstGeom prst="rect">
          <a:avLst/>
        </a:prstGeom>
      </xdr:spPr>
    </xdr:pic>
    <xdr:clientData/>
  </xdr:twoCellAnchor>
  <xdr:twoCellAnchor editAs="oneCell">
    <xdr:from>
      <xdr:col>12</xdr:col>
      <xdr:colOff>787905</xdr:colOff>
      <xdr:row>12</xdr:row>
      <xdr:rowOff>83874</xdr:rowOff>
    </xdr:from>
    <xdr:to>
      <xdr:col>14</xdr:col>
      <xdr:colOff>3925</xdr:colOff>
      <xdr:row>12</xdr:row>
      <xdr:rowOff>269000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1258" y="3501668"/>
          <a:ext cx="302991" cy="185126"/>
        </a:xfrm>
        <a:prstGeom prst="rect">
          <a:avLst/>
        </a:prstGeom>
      </xdr:spPr>
    </xdr:pic>
    <xdr:clientData/>
  </xdr:twoCellAnchor>
  <xdr:twoCellAnchor editAs="oneCell">
    <xdr:from>
      <xdr:col>13</xdr:col>
      <xdr:colOff>3073</xdr:colOff>
      <xdr:row>6</xdr:row>
      <xdr:rowOff>42356</xdr:rowOff>
    </xdr:from>
    <xdr:to>
      <xdr:col>14</xdr:col>
      <xdr:colOff>6144</xdr:colOff>
      <xdr:row>6</xdr:row>
      <xdr:rowOff>226422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2044" y="1689621"/>
          <a:ext cx="294424" cy="184066"/>
        </a:xfrm>
        <a:prstGeom prst="rect">
          <a:avLst/>
        </a:prstGeom>
      </xdr:spPr>
    </xdr:pic>
    <xdr:clientData/>
  </xdr:twoCellAnchor>
  <xdr:twoCellAnchor editAs="oneCell">
    <xdr:from>
      <xdr:col>13</xdr:col>
      <xdr:colOff>3626</xdr:colOff>
      <xdr:row>9</xdr:row>
      <xdr:rowOff>59396</xdr:rowOff>
    </xdr:from>
    <xdr:to>
      <xdr:col>14</xdr:col>
      <xdr:colOff>2622</xdr:colOff>
      <xdr:row>9</xdr:row>
      <xdr:rowOff>242226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2597" y="2580720"/>
          <a:ext cx="290349" cy="182830"/>
        </a:xfrm>
        <a:prstGeom prst="rect">
          <a:avLst/>
        </a:prstGeom>
      </xdr:spPr>
    </xdr:pic>
    <xdr:clientData/>
  </xdr:twoCellAnchor>
  <xdr:twoCellAnchor editAs="oneCell">
    <xdr:from>
      <xdr:col>13</xdr:col>
      <xdr:colOff>4646</xdr:colOff>
      <xdr:row>10</xdr:row>
      <xdr:rowOff>56030</xdr:rowOff>
    </xdr:from>
    <xdr:to>
      <xdr:col>14</xdr:col>
      <xdr:colOff>2297</xdr:colOff>
      <xdr:row>10</xdr:row>
      <xdr:rowOff>244236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3617" y="2891118"/>
          <a:ext cx="289004" cy="188206"/>
        </a:xfrm>
        <a:prstGeom prst="rect">
          <a:avLst/>
        </a:prstGeom>
      </xdr:spPr>
    </xdr:pic>
    <xdr:clientData/>
  </xdr:twoCellAnchor>
  <xdr:twoCellAnchor editAs="oneCell">
    <xdr:from>
      <xdr:col>13</xdr:col>
      <xdr:colOff>1738</xdr:colOff>
      <xdr:row>8</xdr:row>
      <xdr:rowOff>64519</xdr:rowOff>
    </xdr:from>
    <xdr:to>
      <xdr:col>14</xdr:col>
      <xdr:colOff>5548</xdr:colOff>
      <xdr:row>8</xdr:row>
      <xdr:rowOff>232159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0709" y="2294490"/>
          <a:ext cx="295163" cy="167640"/>
        </a:xfrm>
        <a:prstGeom prst="rect">
          <a:avLst/>
        </a:prstGeom>
      </xdr:spPr>
    </xdr:pic>
    <xdr:clientData/>
  </xdr:twoCellAnchor>
  <xdr:twoCellAnchor>
    <xdr:from>
      <xdr:col>14</xdr:col>
      <xdr:colOff>173790</xdr:colOff>
      <xdr:row>0</xdr:row>
      <xdr:rowOff>127186</xdr:rowOff>
    </xdr:from>
    <xdr:to>
      <xdr:col>30</xdr:col>
      <xdr:colOff>388844</xdr:colOff>
      <xdr:row>29</xdr:row>
      <xdr:rowOff>63312</xdr:rowOff>
    </xdr:to>
    <xdr:graphicFrame macro="">
      <xdr:nvGraphicFramePr>
        <xdr:cNvPr id="64" name="Chart 6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13</xdr:col>
      <xdr:colOff>4752</xdr:colOff>
      <xdr:row>11</xdr:row>
      <xdr:rowOff>153887</xdr:rowOff>
    </xdr:from>
    <xdr:to>
      <xdr:col>14</xdr:col>
      <xdr:colOff>0</xdr:colOff>
      <xdr:row>12</xdr:row>
      <xdr:rowOff>20855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12434" y="3219205"/>
          <a:ext cx="289657" cy="1786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24</xdr:row>
      <xdr:rowOff>14597</xdr:rowOff>
    </xdr:from>
    <xdr:to>
      <xdr:col>53</xdr:col>
      <xdr:colOff>13607</xdr:colOff>
      <xdr:row>65</xdr:row>
      <xdr:rowOff>146709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65</xdr:row>
      <xdr:rowOff>150421</xdr:rowOff>
    </xdr:from>
    <xdr:to>
      <xdr:col>53</xdr:col>
      <xdr:colOff>13607</xdr:colOff>
      <xdr:row>107</xdr:row>
      <xdr:rowOff>81148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166688</xdr:rowOff>
    </xdr:from>
    <xdr:to>
      <xdr:col>11</xdr:col>
      <xdr:colOff>1063398</xdr:colOff>
      <xdr:row>73</xdr:row>
      <xdr:rowOff>71440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1074108</xdr:colOff>
      <xdr:row>20</xdr:row>
      <xdr:rowOff>155863</xdr:rowOff>
    </xdr:from>
    <xdr:to>
      <xdr:col>24</xdr:col>
      <xdr:colOff>452437</xdr:colOff>
      <xdr:row>73</xdr:row>
      <xdr:rowOff>71437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1316181</xdr:colOff>
      <xdr:row>13</xdr:row>
      <xdr:rowOff>86592</xdr:rowOff>
    </xdr:from>
    <xdr:to>
      <xdr:col>3</xdr:col>
      <xdr:colOff>819978</xdr:colOff>
      <xdr:row>15</xdr:row>
      <xdr:rowOff>149088</xdr:rowOff>
    </xdr:to>
    <xdr:sp macro="[0]!GrapheEnImage" textlink="">
      <xdr:nvSpPr>
        <xdr:cNvPr id="5" name="Rounded Rectangle 4"/>
        <xdr:cNvSpPr/>
      </xdr:nvSpPr>
      <xdr:spPr>
        <a:xfrm>
          <a:off x="2707659" y="2836418"/>
          <a:ext cx="1648993" cy="691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/>
          <a:r>
            <a:rPr lang="fr-FR" sz="2800"/>
            <a:t>Save it</a:t>
          </a:r>
          <a:endParaRPr lang="ar-TN" sz="28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274180</xdr:colOff>
      <xdr:row>27</xdr:row>
      <xdr:rowOff>176895</xdr:rowOff>
    </xdr:from>
    <xdr:to>
      <xdr:col>20</xdr:col>
      <xdr:colOff>109533</xdr:colOff>
      <xdr:row>55</xdr:row>
      <xdr:rowOff>81645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295949</xdr:colOff>
      <xdr:row>0</xdr:row>
      <xdr:rowOff>40824</xdr:rowOff>
    </xdr:from>
    <xdr:to>
      <xdr:col>20</xdr:col>
      <xdr:colOff>134024</xdr:colOff>
      <xdr:row>27</xdr:row>
      <xdr:rowOff>136074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187092</xdr:colOff>
      <xdr:row>0</xdr:row>
      <xdr:rowOff>54429</xdr:rowOff>
    </xdr:from>
    <xdr:to>
      <xdr:col>35</xdr:col>
      <xdr:colOff>129943</xdr:colOff>
      <xdr:row>55</xdr:row>
      <xdr:rowOff>105517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295893</xdr:colOff>
      <xdr:row>28</xdr:row>
      <xdr:rowOff>25854</xdr:rowOff>
    </xdr:from>
    <xdr:to>
      <xdr:col>20</xdr:col>
      <xdr:colOff>136689</xdr:colOff>
      <xdr:row>55</xdr:row>
      <xdr:rowOff>121104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312964</xdr:colOff>
      <xdr:row>0</xdr:row>
      <xdr:rowOff>40822</xdr:rowOff>
    </xdr:from>
    <xdr:to>
      <xdr:col>20</xdr:col>
      <xdr:colOff>151039</xdr:colOff>
      <xdr:row>27</xdr:row>
      <xdr:rowOff>136072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142875</xdr:colOff>
      <xdr:row>0</xdr:row>
      <xdr:rowOff>53687</xdr:rowOff>
    </xdr:from>
    <xdr:to>
      <xdr:col>35</xdr:col>
      <xdr:colOff>85725</xdr:colOff>
      <xdr:row>55</xdr:row>
      <xdr:rowOff>104775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295893</xdr:colOff>
      <xdr:row>28</xdr:row>
      <xdr:rowOff>25854</xdr:rowOff>
    </xdr:from>
    <xdr:to>
      <xdr:col>20</xdr:col>
      <xdr:colOff>136689</xdr:colOff>
      <xdr:row>55</xdr:row>
      <xdr:rowOff>121104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312964</xdr:colOff>
      <xdr:row>0</xdr:row>
      <xdr:rowOff>40822</xdr:rowOff>
    </xdr:from>
    <xdr:to>
      <xdr:col>20</xdr:col>
      <xdr:colOff>151039</xdr:colOff>
      <xdr:row>27</xdr:row>
      <xdr:rowOff>136072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142875</xdr:colOff>
      <xdr:row>0</xdr:row>
      <xdr:rowOff>53687</xdr:rowOff>
    </xdr:from>
    <xdr:to>
      <xdr:col>35</xdr:col>
      <xdr:colOff>85725</xdr:colOff>
      <xdr:row>55</xdr:row>
      <xdr:rowOff>104775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255071</xdr:colOff>
      <xdr:row>29</xdr:row>
      <xdr:rowOff>25853</xdr:rowOff>
    </xdr:from>
    <xdr:to>
      <xdr:col>20</xdr:col>
      <xdr:colOff>95867</xdr:colOff>
      <xdr:row>56</xdr:row>
      <xdr:rowOff>121103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231320</xdr:colOff>
      <xdr:row>0</xdr:row>
      <xdr:rowOff>81643</xdr:rowOff>
    </xdr:from>
    <xdr:to>
      <xdr:col>20</xdr:col>
      <xdr:colOff>69395</xdr:colOff>
      <xdr:row>29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142875</xdr:colOff>
      <xdr:row>0</xdr:row>
      <xdr:rowOff>53687</xdr:rowOff>
    </xdr:from>
    <xdr:to>
      <xdr:col>35</xdr:col>
      <xdr:colOff>85725</xdr:colOff>
      <xdr:row>56</xdr:row>
      <xdr:rowOff>104775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255071</xdr:colOff>
      <xdr:row>29</xdr:row>
      <xdr:rowOff>25853</xdr:rowOff>
    </xdr:from>
    <xdr:to>
      <xdr:col>20</xdr:col>
      <xdr:colOff>95867</xdr:colOff>
      <xdr:row>56</xdr:row>
      <xdr:rowOff>121103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231320</xdr:colOff>
      <xdr:row>0</xdr:row>
      <xdr:rowOff>81643</xdr:rowOff>
    </xdr:from>
    <xdr:to>
      <xdr:col>20</xdr:col>
      <xdr:colOff>69395</xdr:colOff>
      <xdr:row>28</xdr:row>
      <xdr:rowOff>176893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142875</xdr:colOff>
      <xdr:row>0</xdr:row>
      <xdr:rowOff>53687</xdr:rowOff>
    </xdr:from>
    <xdr:to>
      <xdr:col>35</xdr:col>
      <xdr:colOff>85725</xdr:colOff>
      <xdr:row>56</xdr:row>
      <xdr:rowOff>104775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122465</xdr:colOff>
      <xdr:row>12</xdr:row>
      <xdr:rowOff>40821</xdr:rowOff>
    </xdr:from>
    <xdr:to>
      <xdr:col>6</xdr:col>
      <xdr:colOff>108857</xdr:colOff>
      <xdr:row>15</xdr:row>
      <xdr:rowOff>54429</xdr:rowOff>
    </xdr:to>
    <xdr:sp macro="[0]!ExportGraphs" textlink="">
      <xdr:nvSpPr>
        <xdr:cNvPr id="2" name="Rectangle 1"/>
        <xdr:cNvSpPr/>
      </xdr:nvSpPr>
      <xdr:spPr>
        <a:xfrm>
          <a:off x="5293179" y="2326821"/>
          <a:ext cx="2272392" cy="58510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800"/>
            <a:t>Save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515712</xdr:colOff>
      <xdr:row>28</xdr:row>
      <xdr:rowOff>108858</xdr:rowOff>
    </xdr:from>
    <xdr:to>
      <xdr:col>17</xdr:col>
      <xdr:colOff>353787</xdr:colOff>
      <xdr:row>56</xdr:row>
      <xdr:rowOff>13608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530678</xdr:colOff>
      <xdr:row>0</xdr:row>
      <xdr:rowOff>163287</xdr:rowOff>
    </xdr:from>
    <xdr:to>
      <xdr:col>17</xdr:col>
      <xdr:colOff>368753</xdr:colOff>
      <xdr:row>28</xdr:row>
      <xdr:rowOff>68037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0.73652</cdr:x>
      <cdr:y>0.03455</cdr:y>
    </cdr:to>
    <cdr:pic>
      <cdr:nvPicPr>
        <cdr:cNvPr id="3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5743575" cy="18097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</cdr:x>
      <cdr:y>0</cdr:y>
    </cdr:from>
    <cdr:to>
      <cdr:x>0.73652</cdr:x>
      <cdr:y>0.03455</cdr:y>
    </cdr:to>
    <cdr:pic>
      <cdr:nvPicPr>
        <cdr:cNvPr id="5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2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5743575" cy="18097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515712</xdr:colOff>
      <xdr:row>28</xdr:row>
      <xdr:rowOff>108858</xdr:rowOff>
    </xdr:from>
    <xdr:to>
      <xdr:col>17</xdr:col>
      <xdr:colOff>353787</xdr:colOff>
      <xdr:row>56</xdr:row>
      <xdr:rowOff>13608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530678</xdr:colOff>
      <xdr:row>0</xdr:row>
      <xdr:rowOff>163287</xdr:rowOff>
    </xdr:from>
    <xdr:to>
      <xdr:col>17</xdr:col>
      <xdr:colOff>368753</xdr:colOff>
      <xdr:row>28</xdr:row>
      <xdr:rowOff>68037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0.73652</cdr:x>
      <cdr:y>0.03455</cdr:y>
    </cdr:to>
    <cdr:pic>
      <cdr:nvPicPr>
        <cdr:cNvPr id="3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5743575" cy="18097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</cdr:x>
      <cdr:y>0</cdr:y>
    </cdr:from>
    <cdr:to>
      <cdr:x>0.73652</cdr:x>
      <cdr:y>0.03455</cdr:y>
    </cdr:to>
    <cdr:pic>
      <cdr:nvPicPr>
        <cdr:cNvPr id="5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2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5743575" cy="18097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515712</xdr:colOff>
      <xdr:row>28</xdr:row>
      <xdr:rowOff>108858</xdr:rowOff>
    </xdr:from>
    <xdr:to>
      <xdr:col>17</xdr:col>
      <xdr:colOff>353787</xdr:colOff>
      <xdr:row>56</xdr:row>
      <xdr:rowOff>13608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530678</xdr:colOff>
      <xdr:row>0</xdr:row>
      <xdr:rowOff>163287</xdr:rowOff>
    </xdr:from>
    <xdr:to>
      <xdr:col>17</xdr:col>
      <xdr:colOff>368753</xdr:colOff>
      <xdr:row>28</xdr:row>
      <xdr:rowOff>68037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0.73652</cdr:x>
      <cdr:y>0.03455</cdr:y>
    </cdr:to>
    <cdr:pic>
      <cdr:nvPicPr>
        <cdr:cNvPr id="3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5743575" cy="18097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</cdr:x>
      <cdr:y>0</cdr:y>
    </cdr:from>
    <cdr:to>
      <cdr:x>0.73652</cdr:x>
      <cdr:y>0.03455</cdr:y>
    </cdr:to>
    <cdr:pic>
      <cdr:nvPicPr>
        <cdr:cNvPr id="5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2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5743575" cy="180975"/>
        </a:xfrm>
        <a:prstGeom xmlns:a="http://schemas.openxmlformats.org/drawingml/2006/main" prst="rect">
          <a:avLst/>
        </a:prstGeom>
      </cdr:spPr>
    </cdr:pic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515712</xdr:colOff>
      <xdr:row>28</xdr:row>
      <xdr:rowOff>108858</xdr:rowOff>
    </xdr:from>
    <xdr:to>
      <xdr:col>17</xdr:col>
      <xdr:colOff>353787</xdr:colOff>
      <xdr:row>56</xdr:row>
      <xdr:rowOff>13608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530678</xdr:colOff>
      <xdr:row>0</xdr:row>
      <xdr:rowOff>163287</xdr:rowOff>
    </xdr:from>
    <xdr:to>
      <xdr:col>17</xdr:col>
      <xdr:colOff>368753</xdr:colOff>
      <xdr:row>28</xdr:row>
      <xdr:rowOff>68037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0.73652</cdr:x>
      <cdr:y>0.03455</cdr:y>
    </cdr:to>
    <cdr:pic>
      <cdr:nvPicPr>
        <cdr:cNvPr id="3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5743575" cy="18097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</cdr:x>
      <cdr:y>0</cdr:y>
    </cdr:from>
    <cdr:to>
      <cdr:x>0.73652</cdr:x>
      <cdr:y>0.03455</cdr:y>
    </cdr:to>
    <cdr:pic>
      <cdr:nvPicPr>
        <cdr:cNvPr id="5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2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5743575" cy="180975"/>
        </a:xfrm>
        <a:prstGeom xmlns:a="http://schemas.openxmlformats.org/drawingml/2006/main" prst="rect">
          <a:avLst/>
        </a:prstGeom>
      </cdr:spPr>
    </cdr:pic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515712</xdr:colOff>
      <xdr:row>28</xdr:row>
      <xdr:rowOff>108858</xdr:rowOff>
    </xdr:from>
    <xdr:to>
      <xdr:col>17</xdr:col>
      <xdr:colOff>353787</xdr:colOff>
      <xdr:row>56</xdr:row>
      <xdr:rowOff>13608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530678</xdr:colOff>
      <xdr:row>0</xdr:row>
      <xdr:rowOff>163287</xdr:rowOff>
    </xdr:from>
    <xdr:to>
      <xdr:col>17</xdr:col>
      <xdr:colOff>368753</xdr:colOff>
      <xdr:row>28</xdr:row>
      <xdr:rowOff>68037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0.73652</cdr:x>
      <cdr:y>0.03455</cdr:y>
    </cdr:to>
    <cdr:pic>
      <cdr:nvPicPr>
        <cdr:cNvPr id="3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5743575" cy="18097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</cdr:x>
      <cdr:y>0</cdr:y>
    </cdr:from>
    <cdr:to>
      <cdr:x>0.73652</cdr:x>
      <cdr:y>0.03455</cdr:y>
    </cdr:to>
    <cdr:pic>
      <cdr:nvPicPr>
        <cdr:cNvPr id="5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2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5743575" cy="180975"/>
        </a:xfrm>
        <a:prstGeom xmlns:a="http://schemas.openxmlformats.org/drawingml/2006/main" prst="rect">
          <a:avLst/>
        </a:prstGeom>
      </cdr:spPr>
    </cdr:pic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amdi%20(5068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y_Data"/>
      <sheetName val="My_Indicators_1"/>
      <sheetName val="Results"/>
      <sheetName val="DATA"/>
      <sheetName val="Check_table"/>
      <sheetName val="Plant_Table"/>
    </sheetNames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 tint="-0.499984740745262"/>
  </sheetPr>
  <dimension ref="A1:CC500"/>
  <sheetViews>
    <sheetView showGridLines="0" zoomScale="91" zoomScaleNormal="91" workbookViewId="0">
      <pane xSplit="4" ySplit="2" topLeftCell="E294" activePane="bottomRight" state="frozen"/>
      <selection pane="topRight" activeCell="E1" sqref="E1"/>
      <selection pane="bottomLeft" activeCell="A14" sqref="A14"/>
      <selection pane="bottomRight" activeCell="A307" sqref="A307:XFD309"/>
    </sheetView>
  </sheetViews>
  <sheetFormatPr defaultColWidth="9.140625" defaultRowHeight="15.75" thickBottom="1" x14ac:dyDescent="0.3"/>
  <cols>
    <col min="1" max="1" width="18.140625" style="33" customWidth="1"/>
    <col min="2" max="2" width="13.42578125" style="36" customWidth="1"/>
    <col min="3" max="3" width="12.85546875" style="36" customWidth="1"/>
    <col min="4" max="4" width="12" style="36" customWidth="1"/>
    <col min="5" max="5" width="10.7109375" style="47" customWidth="1"/>
    <col min="6" max="6" width="24.140625" style="43" customWidth="1"/>
    <col min="7" max="7" width="34.28515625" style="43" bestFit="1" customWidth="1"/>
    <col min="8" max="8" width="36.5703125" style="43" bestFit="1" customWidth="1"/>
    <col min="9" max="9" width="18.140625" style="39" customWidth="1"/>
    <col min="10" max="10" width="26.7109375" style="39" bestFit="1" customWidth="1"/>
    <col min="11" max="11" width="73.28515625" style="39" customWidth="1"/>
    <col min="12" max="24" width="9.140625" style="24"/>
    <col min="25" max="16384" width="9.140625" style="25"/>
  </cols>
  <sheetData>
    <row r="1" spans="1:81" s="18" customFormat="1" ht="200.25" customHeight="1" x14ac:dyDescent="0.7">
      <c r="A1" s="110">
        <v>2018</v>
      </c>
      <c r="C1" s="34"/>
      <c r="D1" s="34"/>
      <c r="E1" s="44"/>
      <c r="F1" s="44"/>
      <c r="G1" s="109" t="s">
        <v>18</v>
      </c>
      <c r="H1" s="77"/>
      <c r="I1" s="77"/>
      <c r="J1" s="77"/>
      <c r="K1" s="40"/>
    </row>
    <row r="2" spans="1:81" s="21" customFormat="1" ht="29.25" customHeight="1" x14ac:dyDescent="0.25">
      <c r="A2" s="19" t="s">
        <v>0</v>
      </c>
      <c r="B2" s="19" t="s">
        <v>3</v>
      </c>
      <c r="C2" s="19" t="s">
        <v>2</v>
      </c>
      <c r="D2" s="19" t="s">
        <v>1</v>
      </c>
      <c r="E2" s="20" t="s">
        <v>4</v>
      </c>
      <c r="F2" s="19" t="s">
        <v>5</v>
      </c>
      <c r="G2" s="19" t="s">
        <v>88</v>
      </c>
      <c r="H2" s="19" t="s">
        <v>86</v>
      </c>
      <c r="I2" s="19" t="s">
        <v>81</v>
      </c>
      <c r="J2" s="19" t="s">
        <v>112</v>
      </c>
      <c r="K2" s="19" t="s">
        <v>82</v>
      </c>
    </row>
    <row r="3" spans="1:81" s="23" customFormat="1" x14ac:dyDescent="0.25">
      <c r="A3" s="17">
        <v>43164</v>
      </c>
      <c r="B3" s="56">
        <f>IF(A3="","",YEAR(A3))</f>
        <v>2018</v>
      </c>
      <c r="C3" s="56">
        <f>IF(A3="","",MONTH(A3))</f>
        <v>3</v>
      </c>
      <c r="D3" s="56">
        <f>IF(A3="","",_xlfn.ISOWEEKNUM(A3))</f>
        <v>10</v>
      </c>
      <c r="E3" s="16">
        <v>0.3923611111111111</v>
      </c>
      <c r="F3" s="45" t="s">
        <v>7</v>
      </c>
      <c r="G3" s="41" t="s">
        <v>10</v>
      </c>
      <c r="H3" s="41" t="s">
        <v>17</v>
      </c>
      <c r="I3" s="26" t="str">
        <f>IF(G3="Central Purchasing",100000,IF(G3="IT",110000,IF(G3="Automation Components",120000,IF(G3="Castings",130000,IF(G3="Drives and Gears",140000,IF(G3="Electronic Subassembly",150000,IF(G3="Electronic",160000,IF(G3="C-Parts",170000,IF(G3="Films",180000,IF(G3="Filters",190000,IF(G3="Drainage and Woven Materials",200000,IF(G3="Glass",210000,IF(G3="Assembled Metal Parts",220000,IF(G3="Turned and Milled Parts",230000,IF(G3="Magnets",240000,IF(G3="Mechanical Subassemblies",250000,IF(G3="Membrane",260000,IF(G3="Operating Supplies and Add Material",270000,IF(G3="Packaging",280000,IF(G3="Palletank",290000,IF(G3="Plastic Parts",300000,IF(G3="Plate Processing",310000,IF(G3="Printed Materials and Labels",320000,IF(G3="Pumps",330000,IF(G3="Raw Materials",340000,IF(G3="Sealings",350000,IF(G3="Sensors",360000,IF(G3="Services",370000,IF(G3="Tools and Molds",380000,IF(G3="Trading Goods",390000,IF(G3="Tubing",400000,IF(G3="Valves",410000,IF(G3="Connections",420000,IF(G3="Bearings",430000,IF(G3="Sterilization",440000,IF(G3="HVAC",450000,IF(G3="Prototyping, 3D Printing",460000,IF(G3="Trainings","NA",IF(G3="English courses","NA",IF(G3="Meetings","NA",IF(G3="Break","NA",IF(G3="Others","NA",IF(G3="Authorization","NA",IF(G3="Leave","NA",IF(G3="Lateness","NA",IF(G3="Holiday","NA",IF(G3="NA","NA","")))))))))))))))))))))))))))))))))))))))))))))))</f>
        <v>NA</v>
      </c>
      <c r="J3" s="26" t="str">
        <f>IF(G3="Central Purchasing","Marco Senhen",IF(G3="IT","Marco Senhen",IF(G3="Automation Components","Gunther Griesel",IF(G3="Castings","Thorsten Klein",IF(G3="Drives and Gears","Bernd Engelhardt",IF(G3="Electronic Subassembly","Bernd Engelhardt",IF(G3="Electronic","Bernd Engelhardt",IF(G3="C-Parts","Lynn Elligsen",IF(G3="Films","Sabine Lorrain",IF(G3="Filters","Sabine Lorrain",IF(G3="Drainage and Woven Materials", "Manuel Hanke",IF(G3="Glass","Gunther Griesel",IF(G3="Assembled Metal Parts","Mathias Behrens",IF(G3="Turned and Milled Parts","Thorsten Klein",IF(G3="Magnets","Thorsten Klein",IF(G3="Mechanical Subassemblies","Thorsten Klein",IF(G3="Membrane", "Manuel Hanke",IF(G3="Operating Supplies and Add Material","Jannis Buberti",IF(G3="Packaging","Niels Schemmerling",IF(G3="Palletank","Mathias Behrens",IF(G3="Plastic Parts","Kai Bergheim",IF(G3="Plate Processing","Thorsten Klein",IF(G3="Printed Materials and Labels","Jannis Buberti",IF(G3="Pumps","Gunther Griesel",IF(G3="Raw Materials", "Manuel Hanke",IF(G3="Sealings", "Manuel Hanke",IF(G3="Sensors","Neal Kidman",IF(G3="Services","Steffen Schlieker",IF(G3="Tools and Molds","Steffen Schlieker",IF(G3="Trading Goods","Nils Koeneke",IF(G3="Tubing","Herve Luzzi",IF(G3="Valves","Gunther Griesel",IF(G3="Connections","Yernaux Pierre-Francois",IF(G3="Bearings","Bricka",IF(G3="Sterilization","Sabine Lorrain",IF(G3="HVAC","Gunther Griesel",IF(G3="Prototyping, 3D Printing","Steffen Schlieker",IF(G3="Trainings","NA",IF(G3="English courses","NA",IF(G3="Meetings","NA",IF(G3="Break","NA",IF(G3="Others","NA",IF(G3="Authorization","NA",IF(G3="Leave","NA",IF(G3="Lateness","NA",IF(G3="Holiday","NA",IF(G3="NA","NA","")))))))))))))))))))))))))))))))))))))))))))))))</f>
        <v>NA</v>
      </c>
      <c r="K3" s="38" t="s">
        <v>87</v>
      </c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</row>
    <row r="4" spans="1:81" s="22" customFormat="1" x14ac:dyDescent="0.25">
      <c r="A4" s="17">
        <v>43165</v>
      </c>
      <c r="B4" s="57">
        <f t="shared" ref="B4:B10" si="0">IF(A4="","",YEAR(A4))</f>
        <v>2018</v>
      </c>
      <c r="C4" s="57">
        <f t="shared" ref="C4:C12" si="1">IF(A4="","",MONTH(A4))</f>
        <v>3</v>
      </c>
      <c r="D4" s="56">
        <f t="shared" ref="D4:D12" si="2">IF(A4="","",_xlfn.ISOWEEKNUM(A4))</f>
        <v>10</v>
      </c>
      <c r="E4" s="46">
        <v>0.3923611111111111</v>
      </c>
      <c r="F4" s="41" t="s">
        <v>7</v>
      </c>
      <c r="G4" s="41" t="s">
        <v>10</v>
      </c>
      <c r="H4" s="41" t="s">
        <v>17</v>
      </c>
      <c r="I4" s="26" t="str">
        <f t="shared" ref="I4:I76" si="3">IF(G4="Central Purchasing",100000,IF(G4="IT",110000,IF(G4="Automation Components",120000,IF(G4="Castings",130000,IF(G4="Drives and Gears",140000,IF(G4="Electronic Subassembly",150000,IF(G4="Electronic",160000,IF(G4="C-Parts",170000,IF(G4="Films",180000,IF(G4="Filters",190000,IF(G4="Drainage and Woven Materials",200000,IF(G4="Glass",210000,IF(G4="Assembled Metal Parts",220000,IF(G4="Turned and Milled Parts",230000,IF(G4="Magnets",240000,IF(G4="Mechanical Subassemblies",250000,IF(G4="Membrane",260000,IF(G4="Operating Supplies and Add Material",270000,IF(G4="Packaging",280000,IF(G4="Palletank",290000,IF(G4="Plastic Parts",300000,IF(G4="Plate Processing",310000,IF(G4="Printed Materials and Labels",320000,IF(G4="Pumps",330000,IF(G4="Raw Materials",340000,IF(G4="Sealings",350000,IF(G4="Sensors",360000,IF(G4="Services",370000,IF(G4="Tools and Molds",380000,IF(G4="Trading Goods",390000,IF(G4="Tubing",400000,IF(G4="Valves",410000,IF(G4="Connections",420000,IF(G4="Bearings",430000,IF(G4="Sterilization",440000,IF(G4="HVAC",450000,IF(G4="Prototyping, 3D Printing",460000,IF(G4="Trainings","NA",IF(G4="English courses","NA",IF(G4="Meetings","NA",IF(G4="Break","NA",IF(G4="Others","NA",IF(G4="Authorization","NA",IF(G4="Leave","NA",IF(G4="Lateness","NA",IF(G4="Holiday","NA",IF(G4="NA","NA","")))))))))))))))))))))))))))))))))))))))))))))))</f>
        <v>NA</v>
      </c>
      <c r="J4" s="26" t="str">
        <f t="shared" ref="J4:J76" si="4">IF(G4="Central Purchasing","Marco Senhen",IF(G4="IT","Marco Senhen",IF(G4="Automation Components","Gunther Griesel",IF(G4="Castings","Thorsten Klein",IF(G4="Drives and Gears","Bernd Engelhardt",IF(G4="Electronic Subassembly","Bernd Engelhardt",IF(G4="Electronic","Bernd Engelhardt",IF(G4="C-Parts","Lynn Elligsen",IF(G4="Films","Sabine Lorrain",IF(G4="Filters","Sabine Lorrain",IF(G4="Drainage and Woven Materials", "Manuel Hanke",IF(G4="Glass","Gunther Griesel",IF(G4="Assembled Metal Parts","Mathias Behrens",IF(G4="Turned and Milled Parts","Thorsten Klein",IF(G4="Magnets","Thorsten Klein",IF(G4="Mechanical Subassemblies","Thorsten Klein",IF(G4="Membrane", "Manuel Hanke",IF(G4="Operating Supplies and Add Material","Jannis Buberti",IF(G4="Packaging","Niels Schemmerling",IF(G4="Palletank","Mathias Behrens",IF(G4="Plastic Parts","Kai Bergheim",IF(G4="Plate Processing","Thorsten Klein",IF(G4="Printed Materials and Labels","Jannis Buberti",IF(G4="Pumps","Gunther Griesel",IF(G4="Raw Materials", "Manuel Hanke",IF(G4="Sealings", "Manuel Hanke",IF(G4="Sensors","Neal Kidman",IF(G4="Services","Steffen Schlieker",IF(G4="Tools and Molds","Steffen Schlieker",IF(G4="Trading Goods","Nils Koeneke",IF(G4="Tubing","Herve Luzzi",IF(G4="Valves","Gunther Griesel",IF(G4="Connections","Yernaux Pierre-Francois",IF(G4="Bearings","Bricka",IF(G4="Sterilization","Sabine Lorrain",IF(G4="HVAC","Gunther Griesel",IF(G4="Prototyping, 3D Printing","Steffen Schlieker",IF(G4="Trainings","NA",IF(G4="English courses","NA",IF(G4="Meetings","NA",IF(G4="Break","NA",IF(G4="Others","NA",IF(G4="Authorization","NA",IF(G4="Leave","NA",IF(G4="Lateness","NA",IF(G4="Holiday","NA",IF(G4="NA","NA","")))))))))))))))))))))))))))))))))))))))))))))))</f>
        <v>NA</v>
      </c>
      <c r="K4" s="38" t="s">
        <v>87</v>
      </c>
    </row>
    <row r="5" spans="1:81" s="22" customFormat="1" x14ac:dyDescent="0.25">
      <c r="A5" s="17">
        <v>43166</v>
      </c>
      <c r="B5" s="57">
        <f t="shared" si="0"/>
        <v>2018</v>
      </c>
      <c r="C5" s="57">
        <f t="shared" si="1"/>
        <v>3</v>
      </c>
      <c r="D5" s="56">
        <f t="shared" si="2"/>
        <v>10</v>
      </c>
      <c r="E5" s="46">
        <v>0.3923611111111111</v>
      </c>
      <c r="F5" s="41" t="s">
        <v>7</v>
      </c>
      <c r="G5" s="41" t="s">
        <v>10</v>
      </c>
      <c r="H5" s="41" t="s">
        <v>17</v>
      </c>
      <c r="I5" s="26" t="str">
        <f t="shared" si="3"/>
        <v>NA</v>
      </c>
      <c r="J5" s="26" t="str">
        <f t="shared" si="4"/>
        <v>NA</v>
      </c>
      <c r="K5" s="38" t="s">
        <v>87</v>
      </c>
    </row>
    <row r="6" spans="1:81" s="22" customFormat="1" x14ac:dyDescent="0.25">
      <c r="A6" s="17">
        <v>43167</v>
      </c>
      <c r="B6" s="57">
        <f t="shared" si="0"/>
        <v>2018</v>
      </c>
      <c r="C6" s="57">
        <f t="shared" si="1"/>
        <v>3</v>
      </c>
      <c r="D6" s="56">
        <f t="shared" si="2"/>
        <v>10</v>
      </c>
      <c r="E6" s="46">
        <v>0.3923611111111111</v>
      </c>
      <c r="F6" s="41" t="s">
        <v>7</v>
      </c>
      <c r="G6" s="41" t="s">
        <v>10</v>
      </c>
      <c r="H6" s="48" t="s">
        <v>17</v>
      </c>
      <c r="I6" s="26" t="str">
        <f t="shared" si="3"/>
        <v>NA</v>
      </c>
      <c r="J6" s="26" t="str">
        <f t="shared" si="4"/>
        <v>NA</v>
      </c>
      <c r="K6" s="38" t="s">
        <v>87</v>
      </c>
    </row>
    <row r="7" spans="1:81" s="22" customFormat="1" x14ac:dyDescent="0.25">
      <c r="A7" s="17">
        <v>43168</v>
      </c>
      <c r="B7" s="57">
        <f t="shared" si="0"/>
        <v>2018</v>
      </c>
      <c r="C7" s="57">
        <f t="shared" si="1"/>
        <v>3</v>
      </c>
      <c r="D7" s="56">
        <f t="shared" si="2"/>
        <v>10</v>
      </c>
      <c r="E7" s="46">
        <v>0.3923611111111111</v>
      </c>
      <c r="F7" s="41" t="s">
        <v>7</v>
      </c>
      <c r="G7" s="41" t="s">
        <v>10</v>
      </c>
      <c r="H7" s="48" t="s">
        <v>17</v>
      </c>
      <c r="I7" s="26" t="str">
        <f t="shared" si="3"/>
        <v>NA</v>
      </c>
      <c r="J7" s="26" t="str">
        <f t="shared" si="4"/>
        <v>NA</v>
      </c>
      <c r="K7" s="38" t="s">
        <v>87</v>
      </c>
    </row>
    <row r="8" spans="1:81" s="22" customFormat="1" x14ac:dyDescent="0.25">
      <c r="A8" s="17">
        <v>43169</v>
      </c>
      <c r="B8" s="57">
        <f t="shared" si="0"/>
        <v>2018</v>
      </c>
      <c r="C8" s="57">
        <f t="shared" si="1"/>
        <v>3</v>
      </c>
      <c r="D8" s="56">
        <f t="shared" si="2"/>
        <v>10</v>
      </c>
      <c r="E8" s="46">
        <v>2.0833333333333332E-2</v>
      </c>
      <c r="F8" s="41" t="s">
        <v>7</v>
      </c>
      <c r="G8" s="41" t="s">
        <v>12</v>
      </c>
      <c r="H8" s="48" t="s">
        <v>17</v>
      </c>
      <c r="I8" s="26" t="str">
        <f t="shared" si="3"/>
        <v>NA</v>
      </c>
      <c r="J8" s="26" t="str">
        <f t="shared" si="4"/>
        <v>NA</v>
      </c>
      <c r="K8" s="38" t="s">
        <v>17</v>
      </c>
    </row>
    <row r="9" spans="1:81" s="22" customFormat="1" ht="15.75" customHeight="1" x14ac:dyDescent="0.25">
      <c r="A9" s="17">
        <v>43169</v>
      </c>
      <c r="B9" s="57">
        <f t="shared" si="0"/>
        <v>2018</v>
      </c>
      <c r="C9" s="57">
        <f t="shared" si="1"/>
        <v>3</v>
      </c>
      <c r="D9" s="56">
        <f t="shared" si="2"/>
        <v>10</v>
      </c>
      <c r="E9" s="46">
        <v>0.37152777777777773</v>
      </c>
      <c r="F9" s="41" t="s">
        <v>9</v>
      </c>
      <c r="G9" s="41" t="s">
        <v>17</v>
      </c>
      <c r="H9" s="48" t="s">
        <v>17</v>
      </c>
      <c r="I9" s="26" t="str">
        <f t="shared" si="3"/>
        <v>NA</v>
      </c>
      <c r="J9" s="26" t="str">
        <f t="shared" si="4"/>
        <v>NA</v>
      </c>
      <c r="K9" s="38" t="s">
        <v>17</v>
      </c>
    </row>
    <row r="10" spans="1:81" s="22" customFormat="1" ht="15.75" customHeight="1" x14ac:dyDescent="0.25">
      <c r="A10" s="17">
        <v>43171</v>
      </c>
      <c r="B10" s="57">
        <f t="shared" si="0"/>
        <v>2018</v>
      </c>
      <c r="C10" s="57">
        <f t="shared" si="1"/>
        <v>3</v>
      </c>
      <c r="D10" s="56">
        <f t="shared" si="2"/>
        <v>11</v>
      </c>
      <c r="E10" s="46">
        <v>2.0833333333333332E-2</v>
      </c>
      <c r="F10" s="41" t="s">
        <v>7</v>
      </c>
      <c r="G10" s="41" t="s">
        <v>12</v>
      </c>
      <c r="H10" s="48" t="s">
        <v>17</v>
      </c>
      <c r="I10" s="26" t="str">
        <f t="shared" si="3"/>
        <v>NA</v>
      </c>
      <c r="J10" s="26" t="str">
        <f t="shared" si="4"/>
        <v>NA</v>
      </c>
      <c r="K10" s="38" t="s">
        <v>17</v>
      </c>
    </row>
    <row r="11" spans="1:81" s="22" customFormat="1" x14ac:dyDescent="0.25">
      <c r="A11" s="17">
        <v>43171</v>
      </c>
      <c r="B11" s="57">
        <f t="shared" ref="B11:B21" si="5">IF(A11="","",YEAR(A11))</f>
        <v>2018</v>
      </c>
      <c r="C11" s="57">
        <f t="shared" si="1"/>
        <v>3</v>
      </c>
      <c r="D11" s="56">
        <f t="shared" si="2"/>
        <v>11</v>
      </c>
      <c r="E11" s="46">
        <v>0.37152777777777773</v>
      </c>
      <c r="F11" s="41" t="s">
        <v>9</v>
      </c>
      <c r="G11" s="41" t="s">
        <v>17</v>
      </c>
      <c r="H11" s="48" t="s">
        <v>17</v>
      </c>
      <c r="I11" s="26" t="str">
        <f t="shared" si="3"/>
        <v>NA</v>
      </c>
      <c r="J11" s="26" t="str">
        <f t="shared" si="4"/>
        <v>NA</v>
      </c>
      <c r="K11" s="38" t="s">
        <v>17</v>
      </c>
    </row>
    <row r="12" spans="1:81" s="22" customFormat="1" x14ac:dyDescent="0.25">
      <c r="A12" s="17">
        <v>43172</v>
      </c>
      <c r="B12" s="57">
        <f t="shared" si="5"/>
        <v>2018</v>
      </c>
      <c r="C12" s="57">
        <f t="shared" si="1"/>
        <v>3</v>
      </c>
      <c r="D12" s="56">
        <f t="shared" si="2"/>
        <v>11</v>
      </c>
      <c r="E12" s="46">
        <v>2.0833333333333332E-2</v>
      </c>
      <c r="F12" s="41" t="s">
        <v>7</v>
      </c>
      <c r="G12" s="41" t="s">
        <v>12</v>
      </c>
      <c r="H12" s="48" t="s">
        <v>17</v>
      </c>
      <c r="I12" s="26" t="str">
        <f t="shared" si="3"/>
        <v>NA</v>
      </c>
      <c r="J12" s="26" t="str">
        <f t="shared" si="4"/>
        <v>NA</v>
      </c>
      <c r="K12" s="38" t="s">
        <v>17</v>
      </c>
    </row>
    <row r="13" spans="1:81" s="22" customFormat="1" x14ac:dyDescent="0.25">
      <c r="A13" s="17">
        <v>43172</v>
      </c>
      <c r="B13" s="57">
        <f t="shared" si="5"/>
        <v>2018</v>
      </c>
      <c r="C13" s="57">
        <f t="shared" ref="C13:C21" si="6">IF(A13="","",MONTH(A13))</f>
        <v>3</v>
      </c>
      <c r="D13" s="56">
        <f t="shared" ref="D13:D39" si="7">IF(A13="","",_xlfn.ISOWEEKNUM(A13))</f>
        <v>11</v>
      </c>
      <c r="E13" s="46">
        <v>0.37152777777777773</v>
      </c>
      <c r="F13" s="41" t="s">
        <v>9</v>
      </c>
      <c r="G13" s="41" t="s">
        <v>17</v>
      </c>
      <c r="H13" s="48" t="s">
        <v>17</v>
      </c>
      <c r="I13" s="26" t="str">
        <f t="shared" si="3"/>
        <v>NA</v>
      </c>
      <c r="J13" s="26" t="str">
        <f t="shared" si="4"/>
        <v>NA</v>
      </c>
      <c r="K13" s="38" t="s">
        <v>17</v>
      </c>
    </row>
    <row r="14" spans="1:81" s="22" customFormat="1" x14ac:dyDescent="0.25">
      <c r="A14" s="17">
        <v>43173</v>
      </c>
      <c r="B14" s="57">
        <f t="shared" si="5"/>
        <v>2018</v>
      </c>
      <c r="C14" s="57">
        <f t="shared" si="6"/>
        <v>3</v>
      </c>
      <c r="D14" s="56">
        <f t="shared" si="7"/>
        <v>11</v>
      </c>
      <c r="E14" s="46">
        <v>2.0833333333333332E-2</v>
      </c>
      <c r="F14" s="41" t="s">
        <v>7</v>
      </c>
      <c r="G14" s="41" t="s">
        <v>12</v>
      </c>
      <c r="H14" s="48" t="s">
        <v>17</v>
      </c>
      <c r="I14" s="26" t="str">
        <f t="shared" si="3"/>
        <v>NA</v>
      </c>
      <c r="J14" s="26" t="str">
        <f t="shared" si="4"/>
        <v>NA</v>
      </c>
      <c r="K14" s="38" t="s">
        <v>17</v>
      </c>
    </row>
    <row r="15" spans="1:81" s="22" customFormat="1" x14ac:dyDescent="0.25">
      <c r="A15" s="17">
        <v>43173</v>
      </c>
      <c r="B15" s="57">
        <f t="shared" si="5"/>
        <v>2018</v>
      </c>
      <c r="C15" s="57">
        <f t="shared" si="6"/>
        <v>3</v>
      </c>
      <c r="D15" s="56">
        <f t="shared" si="7"/>
        <v>11</v>
      </c>
      <c r="E15" s="46">
        <v>6.25E-2</v>
      </c>
      <c r="F15" s="41" t="s">
        <v>7</v>
      </c>
      <c r="G15" s="41" t="s">
        <v>111</v>
      </c>
      <c r="H15" s="48" t="s">
        <v>17</v>
      </c>
      <c r="I15" s="26" t="str">
        <f t="shared" si="3"/>
        <v>NA</v>
      </c>
      <c r="J15" s="26" t="str">
        <f t="shared" si="4"/>
        <v>NA</v>
      </c>
      <c r="K15" s="38" t="s">
        <v>17</v>
      </c>
    </row>
    <row r="16" spans="1:81" s="22" customFormat="1" x14ac:dyDescent="0.25">
      <c r="A16" s="17">
        <v>43173</v>
      </c>
      <c r="B16" s="57">
        <f t="shared" si="5"/>
        <v>2018</v>
      </c>
      <c r="C16" s="57">
        <f t="shared" si="6"/>
        <v>3</v>
      </c>
      <c r="D16" s="56">
        <f t="shared" si="7"/>
        <v>11</v>
      </c>
      <c r="E16" s="46">
        <v>0.30902777777777779</v>
      </c>
      <c r="F16" s="41" t="s">
        <v>9</v>
      </c>
      <c r="G16" s="41" t="s">
        <v>17</v>
      </c>
      <c r="H16" s="48" t="s">
        <v>17</v>
      </c>
      <c r="I16" s="26" t="str">
        <f t="shared" si="3"/>
        <v>NA</v>
      </c>
      <c r="J16" s="26" t="str">
        <f t="shared" si="4"/>
        <v>NA</v>
      </c>
      <c r="K16" s="38" t="s">
        <v>17</v>
      </c>
    </row>
    <row r="17" spans="1:11" s="22" customFormat="1" x14ac:dyDescent="0.25">
      <c r="A17" s="17">
        <v>43174</v>
      </c>
      <c r="B17" s="57">
        <f t="shared" si="5"/>
        <v>2018</v>
      </c>
      <c r="C17" s="57">
        <f t="shared" si="6"/>
        <v>3</v>
      </c>
      <c r="D17" s="56">
        <f t="shared" si="7"/>
        <v>11</v>
      </c>
      <c r="E17" s="46">
        <v>2.0833333333333332E-2</v>
      </c>
      <c r="F17" s="41" t="s">
        <v>7</v>
      </c>
      <c r="G17" s="41" t="s">
        <v>12</v>
      </c>
      <c r="H17" s="48" t="s">
        <v>17</v>
      </c>
      <c r="I17" s="26" t="str">
        <f t="shared" si="3"/>
        <v>NA</v>
      </c>
      <c r="J17" s="26" t="str">
        <f t="shared" si="4"/>
        <v>NA</v>
      </c>
      <c r="K17" s="38" t="s">
        <v>17</v>
      </c>
    </row>
    <row r="18" spans="1:11" s="22" customFormat="1" x14ac:dyDescent="0.25">
      <c r="A18" s="17">
        <v>43174</v>
      </c>
      <c r="B18" s="57">
        <f t="shared" si="5"/>
        <v>2018</v>
      </c>
      <c r="C18" s="57">
        <f t="shared" si="6"/>
        <v>3</v>
      </c>
      <c r="D18" s="56">
        <f t="shared" si="7"/>
        <v>11</v>
      </c>
      <c r="E18" s="46">
        <v>0.37152777777777773</v>
      </c>
      <c r="F18" s="41" t="s">
        <v>9</v>
      </c>
      <c r="G18" s="41" t="s">
        <v>17</v>
      </c>
      <c r="H18" s="48" t="s">
        <v>17</v>
      </c>
      <c r="I18" s="26" t="str">
        <f t="shared" si="3"/>
        <v>NA</v>
      </c>
      <c r="J18" s="26" t="str">
        <f t="shared" si="4"/>
        <v>NA</v>
      </c>
      <c r="K18" s="38" t="s">
        <v>17</v>
      </c>
    </row>
    <row r="19" spans="1:11" s="22" customFormat="1" x14ac:dyDescent="0.25">
      <c r="A19" s="17">
        <v>43175</v>
      </c>
      <c r="B19" s="57">
        <f t="shared" si="5"/>
        <v>2018</v>
      </c>
      <c r="C19" s="57">
        <f t="shared" si="6"/>
        <v>3</v>
      </c>
      <c r="D19" s="56">
        <f t="shared" si="7"/>
        <v>11</v>
      </c>
      <c r="E19" s="46">
        <v>2.0833333333333332E-2</v>
      </c>
      <c r="F19" s="41" t="s">
        <v>7</v>
      </c>
      <c r="G19" s="41" t="s">
        <v>12</v>
      </c>
      <c r="H19" s="48" t="s">
        <v>17</v>
      </c>
      <c r="I19" s="26" t="str">
        <f t="shared" si="3"/>
        <v>NA</v>
      </c>
      <c r="J19" s="26" t="str">
        <f t="shared" si="4"/>
        <v>NA</v>
      </c>
      <c r="K19" s="38" t="s">
        <v>17</v>
      </c>
    </row>
    <row r="20" spans="1:11" s="22" customFormat="1" x14ac:dyDescent="0.25">
      <c r="A20" s="17">
        <v>43175</v>
      </c>
      <c r="B20" s="57">
        <f t="shared" si="5"/>
        <v>2018</v>
      </c>
      <c r="C20" s="57">
        <f t="shared" si="6"/>
        <v>3</v>
      </c>
      <c r="D20" s="56">
        <f t="shared" si="7"/>
        <v>11</v>
      </c>
      <c r="E20" s="46">
        <v>0.37152777777777773</v>
      </c>
      <c r="F20" s="41" t="s">
        <v>9</v>
      </c>
      <c r="G20" s="41" t="s">
        <v>17</v>
      </c>
      <c r="H20" s="48" t="s">
        <v>17</v>
      </c>
      <c r="I20" s="26" t="str">
        <f t="shared" si="3"/>
        <v>NA</v>
      </c>
      <c r="J20" s="26" t="str">
        <f t="shared" si="4"/>
        <v>NA</v>
      </c>
      <c r="K20" s="38" t="s">
        <v>17</v>
      </c>
    </row>
    <row r="21" spans="1:11" s="22" customFormat="1" x14ac:dyDescent="0.25">
      <c r="A21" s="17">
        <v>43178</v>
      </c>
      <c r="B21" s="57">
        <f t="shared" si="5"/>
        <v>2018</v>
      </c>
      <c r="C21" s="57">
        <f t="shared" si="6"/>
        <v>3</v>
      </c>
      <c r="D21" s="56">
        <f t="shared" si="7"/>
        <v>12</v>
      </c>
      <c r="E21" s="46">
        <v>2.0833333333333332E-2</v>
      </c>
      <c r="F21" s="41" t="s">
        <v>7</v>
      </c>
      <c r="G21" s="41" t="s">
        <v>12</v>
      </c>
      <c r="H21" s="48" t="s">
        <v>17</v>
      </c>
      <c r="I21" s="26" t="str">
        <f t="shared" si="3"/>
        <v>NA</v>
      </c>
      <c r="J21" s="26" t="str">
        <f t="shared" si="4"/>
        <v>NA</v>
      </c>
      <c r="K21" s="38" t="s">
        <v>17</v>
      </c>
    </row>
    <row r="22" spans="1:11" s="22" customFormat="1" x14ac:dyDescent="0.25">
      <c r="A22" s="17">
        <v>43178</v>
      </c>
      <c r="B22" s="57">
        <f t="shared" ref="B22" si="8">IF(A22="","",YEAR(A22))</f>
        <v>2018</v>
      </c>
      <c r="C22" s="57">
        <f t="shared" ref="C22" si="9">IF(A22="","",MONTH(A22))</f>
        <v>3</v>
      </c>
      <c r="D22" s="56">
        <f t="shared" si="7"/>
        <v>12</v>
      </c>
      <c r="E22" s="46">
        <v>0.37152777777777773</v>
      </c>
      <c r="F22" s="41" t="s">
        <v>9</v>
      </c>
      <c r="G22" s="41" t="s">
        <v>17</v>
      </c>
      <c r="H22" s="48" t="s">
        <v>17</v>
      </c>
      <c r="I22" s="26" t="str">
        <f t="shared" si="3"/>
        <v>NA</v>
      </c>
      <c r="J22" s="26" t="str">
        <f t="shared" si="4"/>
        <v>NA</v>
      </c>
      <c r="K22" s="38" t="s">
        <v>17</v>
      </c>
    </row>
    <row r="23" spans="1:11" s="22" customFormat="1" x14ac:dyDescent="0.25">
      <c r="A23" s="17">
        <v>43179</v>
      </c>
      <c r="B23" s="57">
        <f t="shared" ref="B23:B39" si="10">IF(A23="","",YEAR(A23))</f>
        <v>2018</v>
      </c>
      <c r="C23" s="57">
        <f t="shared" ref="C23:C39" si="11">IF(A23="","",MONTH(A23))</f>
        <v>3</v>
      </c>
      <c r="D23" s="56">
        <f t="shared" si="7"/>
        <v>12</v>
      </c>
      <c r="E23" s="46">
        <v>0.3923611111111111</v>
      </c>
      <c r="F23" s="41" t="s">
        <v>8</v>
      </c>
      <c r="G23" s="41" t="s">
        <v>16</v>
      </c>
      <c r="H23" s="48" t="s">
        <v>17</v>
      </c>
      <c r="I23" s="26" t="str">
        <f t="shared" si="3"/>
        <v>NA</v>
      </c>
      <c r="J23" s="26" t="str">
        <f t="shared" si="4"/>
        <v>NA</v>
      </c>
      <c r="K23" s="38" t="s">
        <v>17</v>
      </c>
    </row>
    <row r="24" spans="1:11" s="22" customFormat="1" x14ac:dyDescent="0.25">
      <c r="A24" s="17">
        <v>43180</v>
      </c>
      <c r="B24" s="57">
        <f t="shared" si="10"/>
        <v>2018</v>
      </c>
      <c r="C24" s="57">
        <f t="shared" si="11"/>
        <v>3</v>
      </c>
      <c r="D24" s="56">
        <f t="shared" si="7"/>
        <v>12</v>
      </c>
      <c r="E24" s="46">
        <v>4.1666666666666664E-2</v>
      </c>
      <c r="F24" s="41" t="s">
        <v>6</v>
      </c>
      <c r="G24" s="41" t="s">
        <v>31</v>
      </c>
      <c r="H24" s="48" t="s">
        <v>83</v>
      </c>
      <c r="I24" s="26">
        <f t="shared" si="3"/>
        <v>160000</v>
      </c>
      <c r="J24" s="26" t="str">
        <f t="shared" si="4"/>
        <v>Bernd Engelhardt</v>
      </c>
      <c r="K24" s="38" t="s">
        <v>17</v>
      </c>
    </row>
    <row r="25" spans="1:11" s="22" customFormat="1" x14ac:dyDescent="0.25">
      <c r="A25" s="17">
        <v>43180</v>
      </c>
      <c r="B25" s="57">
        <f t="shared" si="10"/>
        <v>2018</v>
      </c>
      <c r="C25" s="57">
        <f t="shared" si="11"/>
        <v>3</v>
      </c>
      <c r="D25" s="56">
        <f t="shared" si="7"/>
        <v>12</v>
      </c>
      <c r="E25" s="46">
        <v>8.3333333333333329E-2</v>
      </c>
      <c r="F25" s="41" t="s">
        <v>7</v>
      </c>
      <c r="G25" s="41" t="s">
        <v>10</v>
      </c>
      <c r="H25" s="48" t="s">
        <v>17</v>
      </c>
      <c r="I25" s="26" t="str">
        <f t="shared" si="3"/>
        <v>NA</v>
      </c>
      <c r="J25" s="26" t="str">
        <f t="shared" si="4"/>
        <v>NA</v>
      </c>
      <c r="K25" s="38" t="s">
        <v>113</v>
      </c>
    </row>
    <row r="26" spans="1:11" s="22" customFormat="1" x14ac:dyDescent="0.25">
      <c r="A26" s="17">
        <v>43180</v>
      </c>
      <c r="B26" s="57">
        <f t="shared" si="10"/>
        <v>2018</v>
      </c>
      <c r="C26" s="57">
        <f t="shared" si="11"/>
        <v>3</v>
      </c>
      <c r="D26" s="56">
        <f t="shared" si="7"/>
        <v>12</v>
      </c>
      <c r="E26" s="46">
        <v>6.25E-2</v>
      </c>
      <c r="F26" s="41" t="s">
        <v>7</v>
      </c>
      <c r="G26" s="41" t="s">
        <v>111</v>
      </c>
      <c r="H26" s="48" t="s">
        <v>17</v>
      </c>
      <c r="I26" s="26" t="str">
        <f t="shared" si="3"/>
        <v>NA</v>
      </c>
      <c r="J26" s="26" t="str">
        <f t="shared" si="4"/>
        <v>NA</v>
      </c>
      <c r="K26" s="38" t="s">
        <v>17</v>
      </c>
    </row>
    <row r="27" spans="1:11" s="22" customFormat="1" x14ac:dyDescent="0.25">
      <c r="A27" s="17">
        <v>43180</v>
      </c>
      <c r="B27" s="57">
        <f t="shared" si="10"/>
        <v>2018</v>
      </c>
      <c r="C27" s="57">
        <f t="shared" si="11"/>
        <v>3</v>
      </c>
      <c r="D27" s="56">
        <f t="shared" si="7"/>
        <v>12</v>
      </c>
      <c r="E27" s="46">
        <v>2.0833333333333332E-2</v>
      </c>
      <c r="F27" s="41" t="s">
        <v>7</v>
      </c>
      <c r="G27" s="41" t="s">
        <v>12</v>
      </c>
      <c r="H27" s="48" t="s">
        <v>17</v>
      </c>
      <c r="I27" s="26" t="str">
        <f t="shared" si="3"/>
        <v>NA</v>
      </c>
      <c r="J27" s="26" t="str">
        <f t="shared" si="4"/>
        <v>NA</v>
      </c>
      <c r="K27" s="38" t="s">
        <v>17</v>
      </c>
    </row>
    <row r="28" spans="1:11" s="22" customFormat="1" x14ac:dyDescent="0.25">
      <c r="A28" s="17">
        <v>43180</v>
      </c>
      <c r="B28" s="57">
        <f t="shared" si="10"/>
        <v>2018</v>
      </c>
      <c r="C28" s="57">
        <f t="shared" si="11"/>
        <v>3</v>
      </c>
      <c r="D28" s="56">
        <f t="shared" si="7"/>
        <v>12</v>
      </c>
      <c r="E28" s="46">
        <v>0.18402777777777779</v>
      </c>
      <c r="F28" s="41" t="s">
        <v>9</v>
      </c>
      <c r="G28" s="41" t="s">
        <v>17</v>
      </c>
      <c r="H28" s="48" t="s">
        <v>17</v>
      </c>
      <c r="I28" s="26" t="str">
        <f t="shared" si="3"/>
        <v>NA</v>
      </c>
      <c r="J28" s="26" t="str">
        <f t="shared" si="4"/>
        <v>NA</v>
      </c>
      <c r="K28" s="38" t="s">
        <v>17</v>
      </c>
    </row>
    <row r="29" spans="1:11" s="22" customFormat="1" x14ac:dyDescent="0.25">
      <c r="A29" s="17">
        <v>43181</v>
      </c>
      <c r="B29" s="57">
        <f t="shared" si="10"/>
        <v>2018</v>
      </c>
      <c r="C29" s="57">
        <f t="shared" si="11"/>
        <v>3</v>
      </c>
      <c r="D29" s="56">
        <f t="shared" si="7"/>
        <v>12</v>
      </c>
      <c r="E29" s="46">
        <v>2.0833333333333332E-2</v>
      </c>
      <c r="F29" s="41" t="s">
        <v>7</v>
      </c>
      <c r="G29" s="41" t="s">
        <v>12</v>
      </c>
      <c r="H29" s="48" t="s">
        <v>17</v>
      </c>
      <c r="I29" s="26" t="str">
        <f t="shared" si="3"/>
        <v>NA</v>
      </c>
      <c r="J29" s="26" t="str">
        <f t="shared" si="4"/>
        <v>NA</v>
      </c>
      <c r="K29" s="38" t="s">
        <v>17</v>
      </c>
    </row>
    <row r="30" spans="1:11" s="22" customFormat="1" x14ac:dyDescent="0.25">
      <c r="A30" s="17">
        <v>43181</v>
      </c>
      <c r="B30" s="57">
        <f t="shared" si="10"/>
        <v>2018</v>
      </c>
      <c r="C30" s="57">
        <f t="shared" si="11"/>
        <v>3</v>
      </c>
      <c r="D30" s="56">
        <f t="shared" si="7"/>
        <v>12</v>
      </c>
      <c r="E30" s="46">
        <v>0.37152777777777773</v>
      </c>
      <c r="F30" s="41" t="s">
        <v>9</v>
      </c>
      <c r="G30" s="41" t="s">
        <v>17</v>
      </c>
      <c r="H30" s="48" t="s">
        <v>17</v>
      </c>
      <c r="I30" s="26" t="str">
        <f t="shared" si="3"/>
        <v>NA</v>
      </c>
      <c r="J30" s="26" t="str">
        <f t="shared" si="4"/>
        <v>NA</v>
      </c>
      <c r="K30" s="38" t="s">
        <v>17</v>
      </c>
    </row>
    <row r="31" spans="1:11" s="22" customFormat="1" x14ac:dyDescent="0.25">
      <c r="A31" s="17">
        <v>43182</v>
      </c>
      <c r="B31" s="57">
        <f t="shared" si="10"/>
        <v>2018</v>
      </c>
      <c r="C31" s="57">
        <f t="shared" si="11"/>
        <v>3</v>
      </c>
      <c r="D31" s="56">
        <f t="shared" si="7"/>
        <v>12</v>
      </c>
      <c r="E31" s="46">
        <v>2.0833333333333332E-2</v>
      </c>
      <c r="F31" s="41" t="s">
        <v>7</v>
      </c>
      <c r="G31" s="41" t="s">
        <v>12</v>
      </c>
      <c r="H31" s="48" t="s">
        <v>17</v>
      </c>
      <c r="I31" s="26" t="str">
        <f t="shared" si="3"/>
        <v>NA</v>
      </c>
      <c r="J31" s="26" t="str">
        <f t="shared" si="4"/>
        <v>NA</v>
      </c>
      <c r="K31" s="38" t="s">
        <v>17</v>
      </c>
    </row>
    <row r="32" spans="1:11" s="22" customFormat="1" x14ac:dyDescent="0.25">
      <c r="A32" s="17">
        <v>43182</v>
      </c>
      <c r="B32" s="57">
        <f t="shared" si="10"/>
        <v>2018</v>
      </c>
      <c r="C32" s="57">
        <f t="shared" si="11"/>
        <v>3</v>
      </c>
      <c r="D32" s="56">
        <f t="shared" si="7"/>
        <v>12</v>
      </c>
      <c r="E32" s="46">
        <v>0.3298611111111111</v>
      </c>
      <c r="F32" s="41" t="s">
        <v>9</v>
      </c>
      <c r="G32" s="41" t="s">
        <v>17</v>
      </c>
      <c r="H32" s="48" t="s">
        <v>17</v>
      </c>
      <c r="I32" s="26" t="str">
        <f t="shared" si="3"/>
        <v>NA</v>
      </c>
      <c r="J32" s="26" t="str">
        <f t="shared" si="4"/>
        <v>NA</v>
      </c>
      <c r="K32" s="38" t="s">
        <v>17</v>
      </c>
    </row>
    <row r="33" spans="1:11" s="22" customFormat="1" x14ac:dyDescent="0.25">
      <c r="A33" s="17">
        <v>43182</v>
      </c>
      <c r="B33" s="57">
        <f t="shared" si="10"/>
        <v>2018</v>
      </c>
      <c r="C33" s="57">
        <f t="shared" si="11"/>
        <v>3</v>
      </c>
      <c r="D33" s="56">
        <f t="shared" si="7"/>
        <v>12</v>
      </c>
      <c r="E33" s="46">
        <v>4.1666666666666664E-2</v>
      </c>
      <c r="F33" s="41" t="s">
        <v>7</v>
      </c>
      <c r="G33" s="41" t="s">
        <v>11</v>
      </c>
      <c r="H33" s="48" t="s">
        <v>17</v>
      </c>
      <c r="I33" s="26" t="str">
        <f t="shared" si="3"/>
        <v>NA</v>
      </c>
      <c r="J33" s="26" t="str">
        <f t="shared" si="4"/>
        <v>NA</v>
      </c>
      <c r="K33" s="38" t="s">
        <v>114</v>
      </c>
    </row>
    <row r="34" spans="1:11" s="22" customFormat="1" x14ac:dyDescent="0.25">
      <c r="A34" s="17">
        <v>43183</v>
      </c>
      <c r="B34" s="57">
        <f t="shared" si="10"/>
        <v>2018</v>
      </c>
      <c r="C34" s="57">
        <f t="shared" si="11"/>
        <v>3</v>
      </c>
      <c r="D34" s="56">
        <f t="shared" si="7"/>
        <v>12</v>
      </c>
      <c r="E34" s="46">
        <v>0.37152777777777773</v>
      </c>
      <c r="F34" s="41" t="s">
        <v>9</v>
      </c>
      <c r="G34" s="41" t="s">
        <v>17</v>
      </c>
      <c r="H34" s="48" t="s">
        <v>17</v>
      </c>
      <c r="I34" s="26" t="str">
        <f t="shared" si="3"/>
        <v>NA</v>
      </c>
      <c r="J34" s="26" t="str">
        <f t="shared" si="4"/>
        <v>NA</v>
      </c>
      <c r="K34" s="38" t="s">
        <v>17</v>
      </c>
    </row>
    <row r="35" spans="1:11" s="22" customFormat="1" x14ac:dyDescent="0.25">
      <c r="A35" s="17">
        <v>43183</v>
      </c>
      <c r="B35" s="57">
        <f t="shared" si="10"/>
        <v>2018</v>
      </c>
      <c r="C35" s="57">
        <f t="shared" si="11"/>
        <v>3</v>
      </c>
      <c r="D35" s="56">
        <f t="shared" si="7"/>
        <v>12</v>
      </c>
      <c r="E35" s="46">
        <v>2.0833333333333332E-2</v>
      </c>
      <c r="F35" s="41" t="s">
        <v>7</v>
      </c>
      <c r="G35" s="41" t="s">
        <v>12</v>
      </c>
      <c r="H35" s="48" t="s">
        <v>17</v>
      </c>
      <c r="I35" s="26" t="str">
        <f t="shared" si="3"/>
        <v>NA</v>
      </c>
      <c r="J35" s="26" t="str">
        <f t="shared" si="4"/>
        <v>NA</v>
      </c>
      <c r="K35" s="38" t="s">
        <v>17</v>
      </c>
    </row>
    <row r="36" spans="1:11" s="22" customFormat="1" x14ac:dyDescent="0.25">
      <c r="A36" s="17">
        <v>43185</v>
      </c>
      <c r="B36" s="57">
        <f t="shared" si="10"/>
        <v>2018</v>
      </c>
      <c r="C36" s="57">
        <f t="shared" si="11"/>
        <v>3</v>
      </c>
      <c r="D36" s="56">
        <f t="shared" si="7"/>
        <v>13</v>
      </c>
      <c r="E36" s="46">
        <v>0.37152777777777773</v>
      </c>
      <c r="F36" s="41" t="s">
        <v>9</v>
      </c>
      <c r="G36" s="41" t="s">
        <v>17</v>
      </c>
      <c r="H36" s="48" t="s">
        <v>17</v>
      </c>
      <c r="I36" s="26" t="str">
        <f t="shared" si="3"/>
        <v>NA</v>
      </c>
      <c r="J36" s="26" t="str">
        <f t="shared" si="4"/>
        <v>NA</v>
      </c>
      <c r="K36" s="38" t="s">
        <v>17</v>
      </c>
    </row>
    <row r="37" spans="1:11" s="22" customFormat="1" x14ac:dyDescent="0.25">
      <c r="A37" s="17">
        <v>43185</v>
      </c>
      <c r="B37" s="57">
        <f t="shared" si="10"/>
        <v>2018</v>
      </c>
      <c r="C37" s="57">
        <f t="shared" si="11"/>
        <v>3</v>
      </c>
      <c r="D37" s="56">
        <f t="shared" si="7"/>
        <v>13</v>
      </c>
      <c r="E37" s="46">
        <v>2.0833333333333332E-2</v>
      </c>
      <c r="F37" s="41" t="s">
        <v>7</v>
      </c>
      <c r="G37" s="41" t="s">
        <v>12</v>
      </c>
      <c r="H37" s="48" t="s">
        <v>17</v>
      </c>
      <c r="I37" s="26" t="str">
        <f t="shared" si="3"/>
        <v>NA</v>
      </c>
      <c r="J37" s="26" t="str">
        <f t="shared" si="4"/>
        <v>NA</v>
      </c>
      <c r="K37" s="38" t="s">
        <v>17</v>
      </c>
    </row>
    <row r="38" spans="1:11" s="22" customFormat="1" x14ac:dyDescent="0.25">
      <c r="A38" s="17">
        <v>43186</v>
      </c>
      <c r="B38" s="57">
        <f t="shared" si="10"/>
        <v>2018</v>
      </c>
      <c r="C38" s="57">
        <f t="shared" si="11"/>
        <v>3</v>
      </c>
      <c r="D38" s="56">
        <f t="shared" si="7"/>
        <v>13</v>
      </c>
      <c r="E38" s="46">
        <v>0.37152777777777773</v>
      </c>
      <c r="F38" s="41" t="s">
        <v>9</v>
      </c>
      <c r="G38" s="41" t="s">
        <v>17</v>
      </c>
      <c r="H38" s="48" t="s">
        <v>17</v>
      </c>
      <c r="I38" s="26" t="str">
        <f t="shared" si="3"/>
        <v>NA</v>
      </c>
      <c r="J38" s="26" t="str">
        <f t="shared" si="4"/>
        <v>NA</v>
      </c>
      <c r="K38" s="38" t="s">
        <v>17</v>
      </c>
    </row>
    <row r="39" spans="1:11" s="22" customFormat="1" x14ac:dyDescent="0.25">
      <c r="A39" s="17">
        <v>43186</v>
      </c>
      <c r="B39" s="57">
        <f t="shared" si="10"/>
        <v>2018</v>
      </c>
      <c r="C39" s="57">
        <f t="shared" si="11"/>
        <v>3</v>
      </c>
      <c r="D39" s="56">
        <f t="shared" si="7"/>
        <v>13</v>
      </c>
      <c r="E39" s="46">
        <v>2.0833333333333332E-2</v>
      </c>
      <c r="F39" s="41" t="s">
        <v>7</v>
      </c>
      <c r="G39" s="41" t="s">
        <v>12</v>
      </c>
      <c r="H39" s="48" t="s">
        <v>17</v>
      </c>
      <c r="I39" s="26" t="str">
        <f t="shared" si="3"/>
        <v>NA</v>
      </c>
      <c r="J39" s="26" t="str">
        <f t="shared" si="4"/>
        <v>NA</v>
      </c>
      <c r="K39" s="38" t="s">
        <v>17</v>
      </c>
    </row>
    <row r="40" spans="1:11" s="22" customFormat="1" x14ac:dyDescent="0.25">
      <c r="A40" s="17">
        <v>43187</v>
      </c>
      <c r="B40" s="57">
        <f t="shared" ref="B40:B42" si="12">IF(A40="","",YEAR(A40))</f>
        <v>2018</v>
      </c>
      <c r="C40" s="57">
        <f t="shared" ref="C40:C42" si="13">IF(A40="","",MONTH(A40))</f>
        <v>3</v>
      </c>
      <c r="D40" s="56">
        <f t="shared" ref="D40:D42" si="14">IF(A40="","",_xlfn.ISOWEEKNUM(A40))</f>
        <v>13</v>
      </c>
      <c r="E40" s="46">
        <v>0.11458333333333333</v>
      </c>
      <c r="F40" s="41" t="s">
        <v>9</v>
      </c>
      <c r="G40" s="41" t="s">
        <v>17</v>
      </c>
      <c r="H40" s="48" t="s">
        <v>17</v>
      </c>
      <c r="I40" s="26" t="str">
        <f t="shared" si="3"/>
        <v>NA</v>
      </c>
      <c r="J40" s="26" t="str">
        <f t="shared" si="4"/>
        <v>NA</v>
      </c>
      <c r="K40" s="38" t="s">
        <v>17</v>
      </c>
    </row>
    <row r="41" spans="1:11" s="22" customFormat="1" x14ac:dyDescent="0.25">
      <c r="A41" s="17">
        <v>43187</v>
      </c>
      <c r="B41" s="57">
        <f t="shared" si="12"/>
        <v>2018</v>
      </c>
      <c r="C41" s="57">
        <f t="shared" si="13"/>
        <v>3</v>
      </c>
      <c r="D41" s="56">
        <f t="shared" si="14"/>
        <v>13</v>
      </c>
      <c r="E41" s="46">
        <v>6.25E-2</v>
      </c>
      <c r="F41" s="41" t="s">
        <v>7</v>
      </c>
      <c r="G41" s="41" t="s">
        <v>111</v>
      </c>
      <c r="H41" s="48" t="s">
        <v>17</v>
      </c>
      <c r="I41" s="26" t="str">
        <f t="shared" si="3"/>
        <v>NA</v>
      </c>
      <c r="J41" s="26" t="str">
        <f t="shared" si="4"/>
        <v>NA</v>
      </c>
      <c r="K41" s="38" t="s">
        <v>17</v>
      </c>
    </row>
    <row r="42" spans="1:11" s="22" customFormat="1" x14ac:dyDescent="0.25">
      <c r="A42" s="17">
        <v>43187</v>
      </c>
      <c r="B42" s="57">
        <f t="shared" si="12"/>
        <v>2018</v>
      </c>
      <c r="C42" s="57">
        <f t="shared" si="13"/>
        <v>3</v>
      </c>
      <c r="D42" s="56">
        <f t="shared" si="14"/>
        <v>13</v>
      </c>
      <c r="E42" s="46">
        <v>2.0833333333333332E-2</v>
      </c>
      <c r="F42" s="41" t="s">
        <v>7</v>
      </c>
      <c r="G42" s="41" t="s">
        <v>12</v>
      </c>
      <c r="H42" s="48" t="s">
        <v>17</v>
      </c>
      <c r="I42" s="26" t="str">
        <f t="shared" si="3"/>
        <v>NA</v>
      </c>
      <c r="J42" s="26" t="str">
        <f t="shared" si="4"/>
        <v>NA</v>
      </c>
      <c r="K42" s="38" t="s">
        <v>17</v>
      </c>
    </row>
    <row r="43" spans="1:11" s="22" customFormat="1" x14ac:dyDescent="0.25">
      <c r="A43" s="17">
        <v>43187</v>
      </c>
      <c r="B43" s="57">
        <f>IF(A43="","",YEAR(A43))</f>
        <v>2018</v>
      </c>
      <c r="C43" s="57">
        <f>IF(A43="","",MONTH(A43))</f>
        <v>3</v>
      </c>
      <c r="D43" s="56">
        <f>IF(A43="","",_xlfn.ISOWEEKNUM(A43))</f>
        <v>13</v>
      </c>
      <c r="E43" s="46">
        <v>0.19444444444444445</v>
      </c>
      <c r="F43" s="41" t="s">
        <v>6</v>
      </c>
      <c r="G43" s="41" t="s">
        <v>43</v>
      </c>
      <c r="H43" s="48" t="s">
        <v>84</v>
      </c>
      <c r="I43" s="26">
        <f t="shared" si="3"/>
        <v>280000</v>
      </c>
      <c r="J43" s="26" t="str">
        <f t="shared" si="4"/>
        <v>Niels Schemmerling</v>
      </c>
      <c r="K43" s="38" t="s">
        <v>17</v>
      </c>
    </row>
    <row r="44" spans="1:11" s="22" customFormat="1" x14ac:dyDescent="0.25">
      <c r="A44" s="17">
        <v>43188</v>
      </c>
      <c r="B44" s="57">
        <f>IF(A44="","",YEAR(A44))</f>
        <v>2018</v>
      </c>
      <c r="C44" s="57">
        <f t="shared" ref="C44:C121" si="15">IF(A44="","",MONTH(A44))</f>
        <v>3</v>
      </c>
      <c r="D44" s="56">
        <f t="shared" ref="D44:D121" si="16">IF(A44="","",_xlfn.ISOWEEKNUM(A44))</f>
        <v>13</v>
      </c>
      <c r="E44" s="46">
        <v>0.3923611111111111</v>
      </c>
      <c r="F44" s="41" t="s">
        <v>8</v>
      </c>
      <c r="G44" s="41" t="s">
        <v>14</v>
      </c>
      <c r="H44" s="48" t="s">
        <v>17</v>
      </c>
      <c r="I44" s="26" t="str">
        <f t="shared" si="3"/>
        <v>NA</v>
      </c>
      <c r="J44" s="26" t="str">
        <f t="shared" si="4"/>
        <v>NA</v>
      </c>
      <c r="K44" s="38" t="s">
        <v>17</v>
      </c>
    </row>
    <row r="45" spans="1:11" s="22" customFormat="1" x14ac:dyDescent="0.25">
      <c r="A45" s="17">
        <v>43189</v>
      </c>
      <c r="B45" s="57">
        <f t="shared" ref="B45:B122" si="17">IF(A45="","",YEAR(A45))</f>
        <v>2018</v>
      </c>
      <c r="C45" s="57">
        <f t="shared" si="15"/>
        <v>3</v>
      </c>
      <c r="D45" s="56">
        <f t="shared" si="16"/>
        <v>13</v>
      </c>
      <c r="E45" s="46">
        <v>0.3923611111111111</v>
      </c>
      <c r="F45" s="41" t="s">
        <v>8</v>
      </c>
      <c r="G45" s="41" t="s">
        <v>14</v>
      </c>
      <c r="H45" s="48" t="s">
        <v>17</v>
      </c>
      <c r="I45" s="26" t="str">
        <f t="shared" si="3"/>
        <v>NA</v>
      </c>
      <c r="J45" s="26" t="str">
        <f t="shared" si="4"/>
        <v>NA</v>
      </c>
      <c r="K45" s="38" t="s">
        <v>17</v>
      </c>
    </row>
    <row r="46" spans="1:11" s="22" customFormat="1" x14ac:dyDescent="0.25">
      <c r="A46" s="17">
        <v>43192</v>
      </c>
      <c r="B46" s="57">
        <f t="shared" si="17"/>
        <v>2018</v>
      </c>
      <c r="C46" s="57">
        <f t="shared" si="15"/>
        <v>4</v>
      </c>
      <c r="D46" s="56">
        <f t="shared" si="16"/>
        <v>14</v>
      </c>
      <c r="E46" s="46">
        <v>0.17708333333333334</v>
      </c>
      <c r="F46" s="41" t="s">
        <v>6</v>
      </c>
      <c r="G46" s="41" t="s">
        <v>43</v>
      </c>
      <c r="H46" s="48" t="s">
        <v>84</v>
      </c>
      <c r="I46" s="26">
        <f t="shared" si="3"/>
        <v>280000</v>
      </c>
      <c r="J46" s="26" t="str">
        <f t="shared" si="4"/>
        <v>Niels Schemmerling</v>
      </c>
      <c r="K46" s="38" t="s">
        <v>17</v>
      </c>
    </row>
    <row r="47" spans="1:11" s="22" customFormat="1" x14ac:dyDescent="0.25">
      <c r="A47" s="17">
        <v>43192</v>
      </c>
      <c r="B47" s="57">
        <f t="shared" si="17"/>
        <v>2018</v>
      </c>
      <c r="C47" s="57">
        <f t="shared" si="15"/>
        <v>4</v>
      </c>
      <c r="D47" s="56">
        <f t="shared" si="16"/>
        <v>14</v>
      </c>
      <c r="E47" s="46">
        <v>2.0833333333333332E-2</v>
      </c>
      <c r="F47" s="41" t="s">
        <v>7</v>
      </c>
      <c r="G47" s="41" t="s">
        <v>12</v>
      </c>
      <c r="H47" s="48" t="s">
        <v>17</v>
      </c>
      <c r="I47" s="26" t="str">
        <f t="shared" si="3"/>
        <v>NA</v>
      </c>
      <c r="J47" s="26" t="str">
        <f t="shared" si="4"/>
        <v>NA</v>
      </c>
      <c r="K47" s="38" t="s">
        <v>17</v>
      </c>
    </row>
    <row r="48" spans="1:11" s="22" customFormat="1" x14ac:dyDescent="0.25">
      <c r="A48" s="17">
        <v>43192</v>
      </c>
      <c r="B48" s="57">
        <f t="shared" si="17"/>
        <v>2018</v>
      </c>
      <c r="C48" s="57">
        <f t="shared" si="15"/>
        <v>4</v>
      </c>
      <c r="D48" s="56">
        <f t="shared" si="16"/>
        <v>14</v>
      </c>
      <c r="E48" s="46">
        <v>0.19444444444444445</v>
      </c>
      <c r="F48" s="41" t="s">
        <v>6</v>
      </c>
      <c r="G48" s="41" t="s">
        <v>43</v>
      </c>
      <c r="H48" s="48" t="s">
        <v>84</v>
      </c>
      <c r="I48" s="26">
        <f t="shared" si="3"/>
        <v>280000</v>
      </c>
      <c r="J48" s="26" t="str">
        <f t="shared" si="4"/>
        <v>Niels Schemmerling</v>
      </c>
      <c r="K48" s="38" t="s">
        <v>17</v>
      </c>
    </row>
    <row r="49" spans="1:11" s="22" customFormat="1" x14ac:dyDescent="0.25">
      <c r="A49" s="17">
        <v>43193</v>
      </c>
      <c r="B49" s="57">
        <f t="shared" si="17"/>
        <v>2018</v>
      </c>
      <c r="C49" s="57">
        <f t="shared" si="15"/>
        <v>4</v>
      </c>
      <c r="D49" s="56">
        <f t="shared" si="16"/>
        <v>14</v>
      </c>
      <c r="E49" s="46">
        <v>0.28819444444444448</v>
      </c>
      <c r="F49" s="41" t="s">
        <v>6</v>
      </c>
      <c r="G49" s="41" t="s">
        <v>43</v>
      </c>
      <c r="H49" s="48" t="s">
        <v>84</v>
      </c>
      <c r="I49" s="26">
        <f t="shared" si="3"/>
        <v>280000</v>
      </c>
      <c r="J49" s="26" t="str">
        <f t="shared" si="4"/>
        <v>Niels Schemmerling</v>
      </c>
      <c r="K49" s="38" t="s">
        <v>17</v>
      </c>
    </row>
    <row r="50" spans="1:11" s="22" customFormat="1" x14ac:dyDescent="0.25">
      <c r="A50" s="17">
        <v>43193</v>
      </c>
      <c r="B50" s="57">
        <f t="shared" si="17"/>
        <v>2018</v>
      </c>
      <c r="C50" s="57">
        <f t="shared" si="15"/>
        <v>4</v>
      </c>
      <c r="D50" s="56">
        <f t="shared" si="16"/>
        <v>14</v>
      </c>
      <c r="E50" s="46">
        <v>8.3333333333333329E-2</v>
      </c>
      <c r="F50" s="41" t="s">
        <v>7</v>
      </c>
      <c r="G50" s="41" t="s">
        <v>10</v>
      </c>
      <c r="H50" s="48" t="s">
        <v>17</v>
      </c>
      <c r="I50" s="26" t="str">
        <f t="shared" si="3"/>
        <v>NA</v>
      </c>
      <c r="J50" s="26" t="str">
        <f t="shared" si="4"/>
        <v>NA</v>
      </c>
      <c r="K50" s="38" t="s">
        <v>106</v>
      </c>
    </row>
    <row r="51" spans="1:11" s="22" customFormat="1" x14ac:dyDescent="0.25">
      <c r="A51" s="17">
        <v>43193</v>
      </c>
      <c r="B51" s="57">
        <f t="shared" si="17"/>
        <v>2018</v>
      </c>
      <c r="C51" s="57">
        <f t="shared" si="15"/>
        <v>4</v>
      </c>
      <c r="D51" s="56">
        <f t="shared" si="16"/>
        <v>14</v>
      </c>
      <c r="E51" s="46">
        <v>2.0833333333333332E-2</v>
      </c>
      <c r="F51" s="41" t="s">
        <v>7</v>
      </c>
      <c r="G51" s="41" t="s">
        <v>12</v>
      </c>
      <c r="H51" s="48" t="s">
        <v>17</v>
      </c>
      <c r="I51" s="26" t="str">
        <f t="shared" si="3"/>
        <v>NA</v>
      </c>
      <c r="J51" s="26" t="str">
        <f t="shared" si="4"/>
        <v>NA</v>
      </c>
      <c r="K51" s="38" t="s">
        <v>17</v>
      </c>
    </row>
    <row r="52" spans="1:11" s="22" customFormat="1" x14ac:dyDescent="0.25">
      <c r="A52" s="17">
        <v>43194</v>
      </c>
      <c r="B52" s="57">
        <f t="shared" si="17"/>
        <v>2018</v>
      </c>
      <c r="C52" s="57">
        <f t="shared" si="15"/>
        <v>4</v>
      </c>
      <c r="D52" s="56">
        <f t="shared" si="16"/>
        <v>14</v>
      </c>
      <c r="E52" s="46">
        <v>6.25E-2</v>
      </c>
      <c r="F52" s="41" t="s">
        <v>7</v>
      </c>
      <c r="G52" s="41" t="s">
        <v>111</v>
      </c>
      <c r="H52" s="48" t="s">
        <v>17</v>
      </c>
      <c r="I52" s="26" t="str">
        <f t="shared" si="3"/>
        <v>NA</v>
      </c>
      <c r="J52" s="26" t="str">
        <f t="shared" si="4"/>
        <v>NA</v>
      </c>
      <c r="K52" s="38" t="s">
        <v>17</v>
      </c>
    </row>
    <row r="53" spans="1:11" s="22" customFormat="1" x14ac:dyDescent="0.25">
      <c r="A53" s="17">
        <v>43194</v>
      </c>
      <c r="B53" s="57">
        <f t="shared" si="17"/>
        <v>2018</v>
      </c>
      <c r="C53" s="57">
        <f t="shared" si="15"/>
        <v>4</v>
      </c>
      <c r="D53" s="56">
        <f t="shared" si="16"/>
        <v>14</v>
      </c>
      <c r="E53" s="46">
        <v>0.30902777777777779</v>
      </c>
      <c r="F53" s="41" t="s">
        <v>6</v>
      </c>
      <c r="G53" s="41" t="s">
        <v>43</v>
      </c>
      <c r="H53" s="48" t="s">
        <v>84</v>
      </c>
      <c r="I53" s="26">
        <f t="shared" si="3"/>
        <v>280000</v>
      </c>
      <c r="J53" s="26" t="str">
        <f t="shared" si="4"/>
        <v>Niels Schemmerling</v>
      </c>
      <c r="K53" s="38" t="s">
        <v>17</v>
      </c>
    </row>
    <row r="54" spans="1:11" s="22" customFormat="1" x14ac:dyDescent="0.25">
      <c r="A54" s="17">
        <v>43194</v>
      </c>
      <c r="B54" s="57">
        <f t="shared" si="17"/>
        <v>2018</v>
      </c>
      <c r="C54" s="57">
        <f t="shared" si="15"/>
        <v>4</v>
      </c>
      <c r="D54" s="56">
        <f t="shared" si="16"/>
        <v>14</v>
      </c>
      <c r="E54" s="46">
        <v>2.0833333333333332E-2</v>
      </c>
      <c r="F54" s="41" t="s">
        <v>7</v>
      </c>
      <c r="G54" s="41" t="s">
        <v>12</v>
      </c>
      <c r="H54" s="48" t="s">
        <v>17</v>
      </c>
      <c r="I54" s="26" t="str">
        <f t="shared" si="3"/>
        <v>NA</v>
      </c>
      <c r="J54" s="26" t="str">
        <f t="shared" si="4"/>
        <v>NA</v>
      </c>
      <c r="K54" s="38" t="s">
        <v>17</v>
      </c>
    </row>
    <row r="55" spans="1:11" s="22" customFormat="1" x14ac:dyDescent="0.25">
      <c r="A55" s="17">
        <v>43195</v>
      </c>
      <c r="B55" s="57">
        <f t="shared" si="17"/>
        <v>2018</v>
      </c>
      <c r="C55" s="57">
        <f t="shared" si="15"/>
        <v>4</v>
      </c>
      <c r="D55" s="56">
        <f t="shared" si="16"/>
        <v>14</v>
      </c>
      <c r="E55" s="46">
        <v>0.37152777777777773</v>
      </c>
      <c r="F55" s="41" t="s">
        <v>6</v>
      </c>
      <c r="G55" s="41" t="s">
        <v>43</v>
      </c>
      <c r="H55" s="48" t="s">
        <v>84</v>
      </c>
      <c r="I55" s="26">
        <f t="shared" si="3"/>
        <v>280000</v>
      </c>
      <c r="J55" s="26" t="str">
        <f t="shared" si="4"/>
        <v>Niels Schemmerling</v>
      </c>
      <c r="K55" s="38" t="s">
        <v>17</v>
      </c>
    </row>
    <row r="56" spans="1:11" s="22" customFormat="1" x14ac:dyDescent="0.25">
      <c r="A56" s="17">
        <v>43195</v>
      </c>
      <c r="B56" s="57">
        <f t="shared" si="17"/>
        <v>2018</v>
      </c>
      <c r="C56" s="57">
        <f t="shared" si="15"/>
        <v>4</v>
      </c>
      <c r="D56" s="56">
        <f t="shared" si="16"/>
        <v>14</v>
      </c>
      <c r="E56" s="46">
        <v>2.0833333333333332E-2</v>
      </c>
      <c r="F56" s="41" t="s">
        <v>7</v>
      </c>
      <c r="G56" s="41" t="s">
        <v>12</v>
      </c>
      <c r="H56" s="48" t="s">
        <v>17</v>
      </c>
      <c r="I56" s="26" t="str">
        <f t="shared" si="3"/>
        <v>NA</v>
      </c>
      <c r="J56" s="26" t="str">
        <f t="shared" si="4"/>
        <v>NA</v>
      </c>
      <c r="K56" s="38" t="s">
        <v>17</v>
      </c>
    </row>
    <row r="57" spans="1:11" s="22" customFormat="1" x14ac:dyDescent="0.25">
      <c r="A57" s="17">
        <v>43196</v>
      </c>
      <c r="B57" s="57">
        <f t="shared" si="17"/>
        <v>2018</v>
      </c>
      <c r="C57" s="57">
        <f t="shared" si="15"/>
        <v>4</v>
      </c>
      <c r="D57" s="56">
        <f t="shared" si="16"/>
        <v>14</v>
      </c>
      <c r="E57" s="46">
        <v>0.37152777777777773</v>
      </c>
      <c r="F57" s="41" t="s">
        <v>6</v>
      </c>
      <c r="G57" s="41" t="s">
        <v>43</v>
      </c>
      <c r="H57" s="48" t="s">
        <v>84</v>
      </c>
      <c r="I57" s="26">
        <f t="shared" si="3"/>
        <v>280000</v>
      </c>
      <c r="J57" s="26" t="str">
        <f t="shared" si="4"/>
        <v>Niels Schemmerling</v>
      </c>
      <c r="K57" s="38" t="s">
        <v>17</v>
      </c>
    </row>
    <row r="58" spans="1:11" s="22" customFormat="1" x14ac:dyDescent="0.25">
      <c r="A58" s="17">
        <v>43196</v>
      </c>
      <c r="B58" s="57">
        <f t="shared" si="17"/>
        <v>2018</v>
      </c>
      <c r="C58" s="57">
        <f t="shared" si="15"/>
        <v>4</v>
      </c>
      <c r="D58" s="56">
        <f t="shared" si="16"/>
        <v>14</v>
      </c>
      <c r="E58" s="46">
        <v>2.0833333333333332E-2</v>
      </c>
      <c r="F58" s="41" t="s">
        <v>7</v>
      </c>
      <c r="G58" s="41" t="s">
        <v>12</v>
      </c>
      <c r="H58" s="48" t="s">
        <v>17</v>
      </c>
      <c r="I58" s="26" t="str">
        <f t="shared" si="3"/>
        <v>NA</v>
      </c>
      <c r="J58" s="26" t="str">
        <f t="shared" si="4"/>
        <v>NA</v>
      </c>
      <c r="K58" s="38" t="s">
        <v>17</v>
      </c>
    </row>
    <row r="59" spans="1:11" s="22" customFormat="1" x14ac:dyDescent="0.25">
      <c r="A59" s="17">
        <v>43197</v>
      </c>
      <c r="B59" s="57">
        <f t="shared" si="17"/>
        <v>2018</v>
      </c>
      <c r="C59" s="57">
        <f t="shared" si="15"/>
        <v>4</v>
      </c>
      <c r="D59" s="56">
        <f t="shared" si="16"/>
        <v>14</v>
      </c>
      <c r="E59" s="46">
        <v>0.37152777777777773</v>
      </c>
      <c r="F59" s="41" t="s">
        <v>6</v>
      </c>
      <c r="G59" s="41" t="s">
        <v>31</v>
      </c>
      <c r="H59" s="48" t="s">
        <v>107</v>
      </c>
      <c r="I59" s="26">
        <f t="shared" si="3"/>
        <v>160000</v>
      </c>
      <c r="J59" s="26" t="str">
        <f t="shared" si="4"/>
        <v>Bernd Engelhardt</v>
      </c>
      <c r="K59" s="38" t="s">
        <v>108</v>
      </c>
    </row>
    <row r="60" spans="1:11" s="22" customFormat="1" x14ac:dyDescent="0.25">
      <c r="A60" s="17">
        <v>43197</v>
      </c>
      <c r="B60" s="57">
        <f t="shared" si="17"/>
        <v>2018</v>
      </c>
      <c r="C60" s="57">
        <f t="shared" si="15"/>
        <v>4</v>
      </c>
      <c r="D60" s="56">
        <f t="shared" si="16"/>
        <v>14</v>
      </c>
      <c r="E60" s="46">
        <v>2.0833333333333332E-2</v>
      </c>
      <c r="F60" s="41" t="s">
        <v>7</v>
      </c>
      <c r="G60" s="41" t="s">
        <v>12</v>
      </c>
      <c r="H60" s="48" t="s">
        <v>17</v>
      </c>
      <c r="I60" s="26" t="str">
        <f t="shared" si="3"/>
        <v>NA</v>
      </c>
      <c r="J60" s="26" t="str">
        <f t="shared" si="4"/>
        <v>NA</v>
      </c>
      <c r="K60" s="38" t="s">
        <v>17</v>
      </c>
    </row>
    <row r="61" spans="1:11" s="22" customFormat="1" x14ac:dyDescent="0.25">
      <c r="A61" s="17">
        <v>43199</v>
      </c>
      <c r="B61" s="57">
        <f t="shared" si="17"/>
        <v>2018</v>
      </c>
      <c r="C61" s="57">
        <f t="shared" si="15"/>
        <v>4</v>
      </c>
      <c r="D61" s="56">
        <f t="shared" si="16"/>
        <v>15</v>
      </c>
      <c r="E61" s="46">
        <v>0.37152777777777773</v>
      </c>
      <c r="F61" s="41" t="s">
        <v>6</v>
      </c>
      <c r="G61" s="41" t="s">
        <v>31</v>
      </c>
      <c r="H61" s="48" t="s">
        <v>107</v>
      </c>
      <c r="I61" s="26">
        <f t="shared" si="3"/>
        <v>160000</v>
      </c>
      <c r="J61" s="26" t="str">
        <f t="shared" si="4"/>
        <v>Bernd Engelhardt</v>
      </c>
      <c r="K61" s="38" t="s">
        <v>108</v>
      </c>
    </row>
    <row r="62" spans="1:11" s="22" customFormat="1" x14ac:dyDescent="0.25">
      <c r="A62" s="17">
        <v>43199</v>
      </c>
      <c r="B62" s="57">
        <f t="shared" si="17"/>
        <v>2018</v>
      </c>
      <c r="C62" s="57">
        <f t="shared" si="15"/>
        <v>4</v>
      </c>
      <c r="D62" s="56">
        <f t="shared" si="16"/>
        <v>15</v>
      </c>
      <c r="E62" s="46">
        <v>2.0833333333333332E-2</v>
      </c>
      <c r="F62" s="41" t="s">
        <v>7</v>
      </c>
      <c r="G62" s="41" t="s">
        <v>12</v>
      </c>
      <c r="H62" s="48" t="s">
        <v>17</v>
      </c>
      <c r="I62" s="26" t="str">
        <f t="shared" si="3"/>
        <v>NA</v>
      </c>
      <c r="J62" s="26" t="str">
        <f t="shared" si="4"/>
        <v>NA</v>
      </c>
      <c r="K62" s="38" t="s">
        <v>17</v>
      </c>
    </row>
    <row r="63" spans="1:11" s="22" customFormat="1" x14ac:dyDescent="0.25">
      <c r="A63" s="17">
        <v>43200</v>
      </c>
      <c r="B63" s="57">
        <f t="shared" si="17"/>
        <v>2018</v>
      </c>
      <c r="C63" s="57">
        <f t="shared" ref="C63:C64" si="18">IF(A63="","",MONTH(A63))</f>
        <v>4</v>
      </c>
      <c r="D63" s="56">
        <f t="shared" ref="D63:D64" si="19">IF(A63="","",_xlfn.ISOWEEKNUM(A63))</f>
        <v>15</v>
      </c>
      <c r="E63" s="46">
        <v>0.30902777777777779</v>
      </c>
      <c r="F63" s="48" t="s">
        <v>6</v>
      </c>
      <c r="G63" s="48" t="s">
        <v>31</v>
      </c>
      <c r="H63" s="48" t="s">
        <v>107</v>
      </c>
      <c r="I63" s="26">
        <f t="shared" si="3"/>
        <v>160000</v>
      </c>
      <c r="J63" s="26" t="str">
        <f t="shared" si="4"/>
        <v>Bernd Engelhardt</v>
      </c>
      <c r="K63" s="38" t="s">
        <v>108</v>
      </c>
    </row>
    <row r="64" spans="1:11" s="22" customFormat="1" x14ac:dyDescent="0.25">
      <c r="A64" s="17">
        <v>43200</v>
      </c>
      <c r="B64" s="57">
        <f t="shared" si="17"/>
        <v>2018</v>
      </c>
      <c r="C64" s="57">
        <f t="shared" si="18"/>
        <v>4</v>
      </c>
      <c r="D64" s="56">
        <f t="shared" si="19"/>
        <v>15</v>
      </c>
      <c r="E64" s="46">
        <v>6.25E-2</v>
      </c>
      <c r="F64" s="41" t="s">
        <v>7</v>
      </c>
      <c r="G64" s="41" t="s">
        <v>11</v>
      </c>
      <c r="H64" s="48" t="s">
        <v>17</v>
      </c>
      <c r="I64" s="26" t="str">
        <f t="shared" si="3"/>
        <v>NA</v>
      </c>
      <c r="J64" s="26" t="str">
        <f t="shared" si="4"/>
        <v>NA</v>
      </c>
      <c r="K64" s="38" t="s">
        <v>110</v>
      </c>
    </row>
    <row r="65" spans="1:11" s="22" customFormat="1" x14ac:dyDescent="0.25">
      <c r="A65" s="17">
        <v>43200</v>
      </c>
      <c r="B65" s="57">
        <f t="shared" si="17"/>
        <v>2018</v>
      </c>
      <c r="C65" s="57">
        <f t="shared" si="15"/>
        <v>4</v>
      </c>
      <c r="D65" s="56">
        <f t="shared" si="16"/>
        <v>15</v>
      </c>
      <c r="E65" s="46">
        <v>2.0833333333333332E-2</v>
      </c>
      <c r="F65" s="41" t="s">
        <v>7</v>
      </c>
      <c r="G65" s="41" t="s">
        <v>12</v>
      </c>
      <c r="H65" s="48" t="s">
        <v>17</v>
      </c>
      <c r="I65" s="26" t="str">
        <f t="shared" si="3"/>
        <v>NA</v>
      </c>
      <c r="J65" s="26" t="str">
        <f t="shared" si="4"/>
        <v>NA</v>
      </c>
      <c r="K65" s="38" t="s">
        <v>17</v>
      </c>
    </row>
    <row r="66" spans="1:11" s="22" customFormat="1" x14ac:dyDescent="0.25">
      <c r="A66" s="17">
        <v>43201</v>
      </c>
      <c r="B66" s="57">
        <f t="shared" si="17"/>
        <v>2018</v>
      </c>
      <c r="C66" s="57">
        <f t="shared" ref="C66:C67" si="20">IF(A66="","",MONTH(A66))</f>
        <v>4</v>
      </c>
      <c r="D66" s="56">
        <f t="shared" ref="D66:D67" si="21">IF(A66="","",_xlfn.ISOWEEKNUM(A66))</f>
        <v>15</v>
      </c>
      <c r="E66" s="46">
        <v>0.17708333333333334</v>
      </c>
      <c r="F66" s="41" t="s">
        <v>6</v>
      </c>
      <c r="G66" s="41" t="s">
        <v>31</v>
      </c>
      <c r="H66" s="48" t="s">
        <v>107</v>
      </c>
      <c r="I66" s="26">
        <f t="shared" si="3"/>
        <v>160000</v>
      </c>
      <c r="J66" s="26" t="str">
        <f t="shared" si="4"/>
        <v>Bernd Engelhardt</v>
      </c>
      <c r="K66" s="38" t="s">
        <v>108</v>
      </c>
    </row>
    <row r="67" spans="1:11" s="22" customFormat="1" x14ac:dyDescent="0.25">
      <c r="A67" s="17">
        <v>43201</v>
      </c>
      <c r="B67" s="57">
        <f t="shared" si="17"/>
        <v>2018</v>
      </c>
      <c r="C67" s="57">
        <f t="shared" si="20"/>
        <v>4</v>
      </c>
      <c r="D67" s="56">
        <f t="shared" si="21"/>
        <v>15</v>
      </c>
      <c r="E67" s="46">
        <v>6.25E-2</v>
      </c>
      <c r="F67" s="41" t="s">
        <v>7</v>
      </c>
      <c r="G67" s="41" t="s">
        <v>111</v>
      </c>
      <c r="H67" s="48" t="s">
        <v>17</v>
      </c>
      <c r="I67" s="26" t="str">
        <f t="shared" si="3"/>
        <v>NA</v>
      </c>
      <c r="J67" s="26" t="str">
        <f t="shared" si="4"/>
        <v>NA</v>
      </c>
      <c r="K67" s="38" t="s">
        <v>17</v>
      </c>
    </row>
    <row r="68" spans="1:11" s="22" customFormat="1" x14ac:dyDescent="0.25">
      <c r="A68" s="17">
        <v>43201</v>
      </c>
      <c r="B68" s="57">
        <f t="shared" si="17"/>
        <v>2018</v>
      </c>
      <c r="C68" s="57">
        <f t="shared" si="15"/>
        <v>4</v>
      </c>
      <c r="D68" s="56">
        <f t="shared" si="16"/>
        <v>15</v>
      </c>
      <c r="E68" s="46">
        <v>2.0833333333333332E-2</v>
      </c>
      <c r="F68" s="41" t="s">
        <v>7</v>
      </c>
      <c r="G68" s="41" t="s">
        <v>12</v>
      </c>
      <c r="H68" s="48" t="s">
        <v>17</v>
      </c>
      <c r="I68" s="26" t="str">
        <f t="shared" si="3"/>
        <v>NA</v>
      </c>
      <c r="J68" s="26" t="str">
        <f t="shared" si="4"/>
        <v>NA</v>
      </c>
      <c r="K68" s="38" t="s">
        <v>17</v>
      </c>
    </row>
    <row r="69" spans="1:11" s="22" customFormat="1" x14ac:dyDescent="0.25">
      <c r="A69" s="17">
        <v>43201</v>
      </c>
      <c r="B69" s="57">
        <f t="shared" si="17"/>
        <v>2018</v>
      </c>
      <c r="C69" s="57">
        <f t="shared" ref="C69" si="22">IF(A69="","",MONTH(A69))</f>
        <v>4</v>
      </c>
      <c r="D69" s="56">
        <f t="shared" ref="D69" si="23">IF(A69="","",_xlfn.ISOWEEKNUM(A69))</f>
        <v>15</v>
      </c>
      <c r="E69" s="46">
        <v>0.13194444444444445</v>
      </c>
      <c r="F69" s="41" t="s">
        <v>9</v>
      </c>
      <c r="G69" s="41" t="s">
        <v>17</v>
      </c>
      <c r="H69" s="48" t="s">
        <v>17</v>
      </c>
      <c r="I69" s="26" t="str">
        <f t="shared" si="3"/>
        <v>NA</v>
      </c>
      <c r="J69" s="26" t="str">
        <f t="shared" si="4"/>
        <v>NA</v>
      </c>
      <c r="K69" s="38" t="s">
        <v>17</v>
      </c>
    </row>
    <row r="70" spans="1:11" s="22" customFormat="1" x14ac:dyDescent="0.25">
      <c r="A70" s="17">
        <v>43202</v>
      </c>
      <c r="B70" s="57">
        <f t="shared" si="17"/>
        <v>2018</v>
      </c>
      <c r="C70" s="57">
        <f t="shared" si="15"/>
        <v>4</v>
      </c>
      <c r="D70" s="56">
        <f t="shared" si="16"/>
        <v>15</v>
      </c>
      <c r="E70" s="46">
        <v>2.0833333333333332E-2</v>
      </c>
      <c r="F70" s="41" t="s">
        <v>7</v>
      </c>
      <c r="G70" s="41" t="s">
        <v>12</v>
      </c>
      <c r="H70" s="48" t="s">
        <v>17</v>
      </c>
      <c r="I70" s="26" t="str">
        <f t="shared" si="3"/>
        <v>NA</v>
      </c>
      <c r="J70" s="26" t="str">
        <f t="shared" si="4"/>
        <v>NA</v>
      </c>
      <c r="K70" s="38" t="s">
        <v>17</v>
      </c>
    </row>
    <row r="71" spans="1:11" s="22" customFormat="1" x14ac:dyDescent="0.25">
      <c r="A71" s="17">
        <v>43202</v>
      </c>
      <c r="B71" s="57">
        <f t="shared" si="17"/>
        <v>2018</v>
      </c>
      <c r="C71" s="57">
        <f t="shared" si="15"/>
        <v>4</v>
      </c>
      <c r="D71" s="56">
        <f t="shared" si="16"/>
        <v>15</v>
      </c>
      <c r="E71" s="46">
        <v>0.37152777777777773</v>
      </c>
      <c r="F71" s="41" t="s">
        <v>9</v>
      </c>
      <c r="G71" s="41" t="s">
        <v>17</v>
      </c>
      <c r="H71" s="48" t="s">
        <v>17</v>
      </c>
      <c r="I71" s="26" t="str">
        <f t="shared" si="3"/>
        <v>NA</v>
      </c>
      <c r="J71" s="26" t="str">
        <f t="shared" si="4"/>
        <v>NA</v>
      </c>
      <c r="K71" s="38" t="s">
        <v>135</v>
      </c>
    </row>
    <row r="72" spans="1:11" s="22" customFormat="1" x14ac:dyDescent="0.25">
      <c r="A72" s="17">
        <v>43203</v>
      </c>
      <c r="B72" s="57">
        <f t="shared" si="17"/>
        <v>2018</v>
      </c>
      <c r="C72" s="57">
        <f t="shared" si="15"/>
        <v>4</v>
      </c>
      <c r="D72" s="56">
        <f t="shared" si="16"/>
        <v>15</v>
      </c>
      <c r="E72" s="46">
        <v>2.0833333333333332E-2</v>
      </c>
      <c r="F72" s="41" t="s">
        <v>7</v>
      </c>
      <c r="G72" s="41" t="s">
        <v>12</v>
      </c>
      <c r="H72" s="48" t="s">
        <v>17</v>
      </c>
      <c r="I72" s="26" t="str">
        <f t="shared" si="3"/>
        <v>NA</v>
      </c>
      <c r="J72" s="26" t="str">
        <f t="shared" si="4"/>
        <v>NA</v>
      </c>
      <c r="K72" s="38" t="s">
        <v>17</v>
      </c>
    </row>
    <row r="73" spans="1:11" s="22" customFormat="1" x14ac:dyDescent="0.25">
      <c r="A73" s="17">
        <v>43203</v>
      </c>
      <c r="B73" s="57">
        <f t="shared" si="17"/>
        <v>2018</v>
      </c>
      <c r="C73" s="57">
        <f t="shared" si="15"/>
        <v>4</v>
      </c>
      <c r="D73" s="56">
        <f t="shared" si="16"/>
        <v>15</v>
      </c>
      <c r="E73" s="46">
        <v>0.37152777777777773</v>
      </c>
      <c r="F73" s="41" t="s">
        <v>7</v>
      </c>
      <c r="G73" s="41" t="s">
        <v>7</v>
      </c>
      <c r="H73" s="48" t="s">
        <v>17</v>
      </c>
      <c r="I73" s="26" t="str">
        <f t="shared" si="3"/>
        <v>NA</v>
      </c>
      <c r="J73" s="26" t="str">
        <f t="shared" si="4"/>
        <v>NA</v>
      </c>
      <c r="K73" s="38" t="s">
        <v>109</v>
      </c>
    </row>
    <row r="74" spans="1:11" s="22" customFormat="1" x14ac:dyDescent="0.25">
      <c r="A74" s="17">
        <v>43206</v>
      </c>
      <c r="B74" s="57">
        <f t="shared" si="17"/>
        <v>2018</v>
      </c>
      <c r="C74" s="57">
        <f t="shared" si="15"/>
        <v>4</v>
      </c>
      <c r="D74" s="56">
        <f t="shared" si="16"/>
        <v>16</v>
      </c>
      <c r="E74" s="46">
        <v>2.0833333333333332E-2</v>
      </c>
      <c r="F74" s="41" t="s">
        <v>7</v>
      </c>
      <c r="G74" s="41" t="s">
        <v>12</v>
      </c>
      <c r="H74" s="48" t="s">
        <v>17</v>
      </c>
      <c r="I74" s="26" t="str">
        <f t="shared" si="3"/>
        <v>NA</v>
      </c>
      <c r="J74" s="26" t="str">
        <f t="shared" si="4"/>
        <v>NA</v>
      </c>
      <c r="K74" s="38" t="s">
        <v>17</v>
      </c>
    </row>
    <row r="75" spans="1:11" s="22" customFormat="1" x14ac:dyDescent="0.25">
      <c r="A75" s="17">
        <v>43206</v>
      </c>
      <c r="B75" s="57">
        <f t="shared" si="17"/>
        <v>2018</v>
      </c>
      <c r="C75" s="57">
        <f t="shared" si="15"/>
        <v>4</v>
      </c>
      <c r="D75" s="56">
        <f t="shared" si="16"/>
        <v>16</v>
      </c>
      <c r="E75" s="46">
        <v>0.37152777777777773</v>
      </c>
      <c r="F75" s="41" t="s">
        <v>9</v>
      </c>
      <c r="G75" s="41" t="s">
        <v>17</v>
      </c>
      <c r="H75" s="48" t="s">
        <v>17</v>
      </c>
      <c r="I75" s="26" t="str">
        <f t="shared" si="3"/>
        <v>NA</v>
      </c>
      <c r="J75" s="26" t="str">
        <f t="shared" si="4"/>
        <v>NA</v>
      </c>
      <c r="K75" s="38" t="s">
        <v>17</v>
      </c>
    </row>
    <row r="76" spans="1:11" s="22" customFormat="1" x14ac:dyDescent="0.25">
      <c r="A76" s="17">
        <v>43207</v>
      </c>
      <c r="B76" s="57">
        <f t="shared" si="17"/>
        <v>2018</v>
      </c>
      <c r="C76" s="57">
        <f t="shared" si="15"/>
        <v>4</v>
      </c>
      <c r="D76" s="56">
        <f t="shared" si="16"/>
        <v>16</v>
      </c>
      <c r="E76" s="46">
        <v>0.20833333333333334</v>
      </c>
      <c r="F76" s="41" t="s">
        <v>6</v>
      </c>
      <c r="G76" s="41" t="s">
        <v>26</v>
      </c>
      <c r="H76" s="48" t="s">
        <v>121</v>
      </c>
      <c r="I76" s="26">
        <f t="shared" si="3"/>
        <v>100000</v>
      </c>
      <c r="J76" s="26" t="str">
        <f t="shared" si="4"/>
        <v>Marco Senhen</v>
      </c>
      <c r="K76" s="38" t="s">
        <v>17</v>
      </c>
    </row>
    <row r="77" spans="1:11" s="22" customFormat="1" x14ac:dyDescent="0.25">
      <c r="A77" s="17">
        <v>43207</v>
      </c>
      <c r="B77" s="57">
        <f t="shared" si="17"/>
        <v>2018</v>
      </c>
      <c r="C77" s="57">
        <f t="shared" si="15"/>
        <v>4</v>
      </c>
      <c r="D77" s="56">
        <f t="shared" si="16"/>
        <v>16</v>
      </c>
      <c r="E77" s="46">
        <v>2.0833333333333332E-2</v>
      </c>
      <c r="F77" s="41" t="s">
        <v>7</v>
      </c>
      <c r="G77" s="41" t="s">
        <v>12</v>
      </c>
      <c r="H77" s="48" t="s">
        <v>17</v>
      </c>
      <c r="I77" s="26" t="s">
        <v>17</v>
      </c>
      <c r="J77" s="26" t="str">
        <f t="shared" ref="J77:J140" si="24">IF(G77="Central Purchasing","Marco Senhen",IF(G77="IT","Marco Senhen",IF(G77="Automation Components","Gunther Griesel",IF(G77="Castings","Thorsten Klein",IF(G77="Drives and Gears","Bernd Engelhardt",IF(G77="Electronic Subassembly","Bernd Engelhardt",IF(G77="Electronic","Bernd Engelhardt",IF(G77="C-Parts","Lynn Elligsen",IF(G77="Films","Sabine Lorrain",IF(G77="Filters","Sabine Lorrain",IF(G77="Drainage and Woven Materials", "Manuel Hanke",IF(G77="Glass","Gunther Griesel",IF(G77="Assembled Metal Parts","Mathias Behrens",IF(G77="Turned and Milled Parts","Thorsten Klein",IF(G77="Magnets","Thorsten Klein",IF(G77="Mechanical Subassemblies","Thorsten Klein",IF(G77="Membrane", "Manuel Hanke",IF(G77="Operating Supplies and Add Material","Jannis Buberti",IF(G77="Packaging","Niels Schemmerling",IF(G77="Palletank","Mathias Behrens",IF(G77="Plastic Parts","Kai Bergheim",IF(G77="Plate Processing","Thorsten Klein",IF(G77="Printed Materials and Labels","Jannis Buberti",IF(G77="Pumps","Gunther Griesel",IF(G77="Raw Materials", "Manuel Hanke",IF(G77="Sealings", "Manuel Hanke",IF(G77="Sensors","Neal Kidman",IF(G77="Services","Steffen Schlieker",IF(G77="Tools and Molds","Steffen Schlieker",IF(G77="Trading Goods","Nils Koeneke",IF(G77="Tubing","Herve Luzzi",IF(G77="Valves","Gunther Griesel",IF(G77="Connections","Yernaux Pierre-Francois",IF(G77="Bearings","Bricka",IF(G77="Sterilization","Sabine Lorrain",IF(G77="HVAC","Gunther Griesel",IF(G77="Prototyping, 3D Printing","Steffen Schlieker",IF(G77="Trainings","NA",IF(G77="English courses","NA",IF(G77="Meetings","NA",IF(G77="Break","NA",IF(G77="Others","NA",IF(G77="Authorization","NA",IF(G77="Leave","NA",IF(G77="Lateness","NA",IF(G77="Holiday","NA",IF(G77="NA","NA","")))))))))))))))))))))))))))))))))))))))))))))))</f>
        <v>NA</v>
      </c>
      <c r="K77" s="38" t="s">
        <v>17</v>
      </c>
    </row>
    <row r="78" spans="1:11" s="22" customFormat="1" x14ac:dyDescent="0.25">
      <c r="A78" s="17">
        <v>43207</v>
      </c>
      <c r="B78" s="57">
        <f t="shared" si="17"/>
        <v>2018</v>
      </c>
      <c r="C78" s="57">
        <f t="shared" si="15"/>
        <v>4</v>
      </c>
      <c r="D78" s="56">
        <f t="shared" si="16"/>
        <v>16</v>
      </c>
      <c r="E78" s="46">
        <v>0.16319444444444445</v>
      </c>
      <c r="F78" s="41" t="s">
        <v>9</v>
      </c>
      <c r="G78" s="41" t="s">
        <v>17</v>
      </c>
      <c r="H78" s="48" t="s">
        <v>17</v>
      </c>
      <c r="I78" s="26" t="str">
        <f t="shared" ref="I78:I140" si="25">IF(G78="Central Purchasing",100000,IF(G78="IT",110000,IF(G78="Automation Components",120000,IF(G78="Castings",130000,IF(G78="Drives and Gears",140000,IF(G78="Electronic Subassembly",150000,IF(G78="Electronic",160000,IF(G78="C-Parts",170000,IF(G78="Films",180000,IF(G78="Filters",190000,IF(G78="Drainage and Woven Materials",200000,IF(G78="Glass",210000,IF(G78="Assembled Metal Parts",220000,IF(G78="Turned and Milled Parts",230000,IF(G78="Magnets",240000,IF(G78="Mechanical Subassemblies",250000,IF(G78="Membrane",260000,IF(G78="Operating Supplies and Add Material",270000,IF(G78="Packaging",280000,IF(G78="Palletank",290000,IF(G78="Plastic Parts",300000,IF(G78="Plate Processing",310000,IF(G78="Printed Materials and Labels",320000,IF(G78="Pumps",330000,IF(G78="Raw Materials",340000,IF(G78="Sealings",350000,IF(G78="Sensors",360000,IF(G78="Services",370000,IF(G78="Tools and Molds",380000,IF(G78="Trading Goods",390000,IF(G78="Tubing",400000,IF(G78="Valves",410000,IF(G78="Connections",420000,IF(G78="Bearings",430000,IF(G78="Sterilization",440000,IF(G78="HVAC",450000,IF(G78="Prototyping, 3D Printing",460000,IF(G78="Trainings","NA",IF(G78="English courses","NA",IF(G78="Meetings","NA",IF(G78="Break","NA",IF(G78="Others","NA",IF(G78="Authorization","NA",IF(G78="Leave","NA",IF(G78="Lateness","NA",IF(G78="Holiday","NA",IF(G78="NA","NA","")))))))))))))))))))))))))))))))))))))))))))))))</f>
        <v>NA</v>
      </c>
      <c r="J78" s="26" t="str">
        <f t="shared" si="24"/>
        <v>NA</v>
      </c>
      <c r="K78" s="38" t="s">
        <v>17</v>
      </c>
    </row>
    <row r="79" spans="1:11" s="22" customFormat="1" x14ac:dyDescent="0.25">
      <c r="A79" s="17">
        <v>43208</v>
      </c>
      <c r="B79" s="57">
        <f t="shared" si="17"/>
        <v>2018</v>
      </c>
      <c r="C79" s="57">
        <f t="shared" si="15"/>
        <v>4</v>
      </c>
      <c r="D79" s="56">
        <f t="shared" si="16"/>
        <v>16</v>
      </c>
      <c r="E79" s="46">
        <v>0.14583333333333334</v>
      </c>
      <c r="F79" s="41" t="s">
        <v>6</v>
      </c>
      <c r="G79" s="41" t="s">
        <v>26</v>
      </c>
      <c r="H79" s="48" t="s">
        <v>121</v>
      </c>
      <c r="I79" s="26">
        <f t="shared" si="25"/>
        <v>100000</v>
      </c>
      <c r="J79" s="26" t="str">
        <f t="shared" si="24"/>
        <v>Marco Senhen</v>
      </c>
      <c r="K79" s="38" t="s">
        <v>17</v>
      </c>
    </row>
    <row r="80" spans="1:11" s="22" customFormat="1" x14ac:dyDescent="0.25">
      <c r="A80" s="17">
        <v>43208</v>
      </c>
      <c r="B80" s="57">
        <f t="shared" si="17"/>
        <v>2018</v>
      </c>
      <c r="C80" s="57">
        <f t="shared" si="15"/>
        <v>4</v>
      </c>
      <c r="D80" s="56">
        <f t="shared" si="16"/>
        <v>16</v>
      </c>
      <c r="E80" s="46">
        <v>2.0833333333333332E-2</v>
      </c>
      <c r="F80" s="41" t="s">
        <v>7</v>
      </c>
      <c r="G80" s="41" t="s">
        <v>12</v>
      </c>
      <c r="H80" s="41" t="s">
        <v>17</v>
      </c>
      <c r="I80" s="26" t="str">
        <f t="shared" si="25"/>
        <v>NA</v>
      </c>
      <c r="J80" s="26" t="str">
        <f t="shared" si="24"/>
        <v>NA</v>
      </c>
      <c r="K80" s="38" t="s">
        <v>17</v>
      </c>
    </row>
    <row r="81" spans="1:11" s="22" customFormat="1" x14ac:dyDescent="0.25">
      <c r="A81" s="17">
        <v>43208</v>
      </c>
      <c r="B81" s="57">
        <f t="shared" si="17"/>
        <v>2018</v>
      </c>
      <c r="C81" s="57">
        <f t="shared" si="15"/>
        <v>4</v>
      </c>
      <c r="D81" s="56">
        <f t="shared" si="16"/>
        <v>16</v>
      </c>
      <c r="E81" s="46">
        <v>0.16319444444444445</v>
      </c>
      <c r="F81" s="41" t="s">
        <v>7</v>
      </c>
      <c r="G81" s="41" t="s">
        <v>7</v>
      </c>
      <c r="H81" s="41" t="s">
        <v>17</v>
      </c>
      <c r="I81" s="26" t="str">
        <f t="shared" si="25"/>
        <v>NA</v>
      </c>
      <c r="J81" s="26" t="str">
        <f t="shared" si="24"/>
        <v>NA</v>
      </c>
      <c r="K81" s="38" t="s">
        <v>109</v>
      </c>
    </row>
    <row r="82" spans="1:11" s="22" customFormat="1" x14ac:dyDescent="0.25">
      <c r="A82" s="17">
        <v>43208</v>
      </c>
      <c r="B82" s="57">
        <f t="shared" si="17"/>
        <v>2018</v>
      </c>
      <c r="C82" s="57">
        <f t="shared" si="15"/>
        <v>4</v>
      </c>
      <c r="D82" s="56">
        <f t="shared" si="16"/>
        <v>16</v>
      </c>
      <c r="E82" s="46">
        <v>6.25E-2</v>
      </c>
      <c r="F82" s="41" t="s">
        <v>7</v>
      </c>
      <c r="G82" s="41" t="s">
        <v>111</v>
      </c>
      <c r="H82" s="41" t="s">
        <v>17</v>
      </c>
      <c r="I82" s="26" t="str">
        <f t="shared" si="25"/>
        <v>NA</v>
      </c>
      <c r="J82" s="26" t="str">
        <f t="shared" si="24"/>
        <v>NA</v>
      </c>
      <c r="K82" s="38" t="s">
        <v>17</v>
      </c>
    </row>
    <row r="83" spans="1:11" s="22" customFormat="1" x14ac:dyDescent="0.25">
      <c r="A83" s="17">
        <v>43209</v>
      </c>
      <c r="B83" s="57">
        <f t="shared" si="17"/>
        <v>2018</v>
      </c>
      <c r="C83" s="57">
        <f t="shared" si="15"/>
        <v>4</v>
      </c>
      <c r="D83" s="56">
        <f t="shared" si="16"/>
        <v>16</v>
      </c>
      <c r="E83" s="46">
        <v>2.0833333333333332E-2</v>
      </c>
      <c r="F83" s="41" t="s">
        <v>7</v>
      </c>
      <c r="G83" s="41" t="s">
        <v>12</v>
      </c>
      <c r="H83" s="41" t="s">
        <v>17</v>
      </c>
      <c r="I83" s="26" t="str">
        <f t="shared" si="25"/>
        <v>NA</v>
      </c>
      <c r="J83" s="26" t="str">
        <f t="shared" si="24"/>
        <v>NA</v>
      </c>
      <c r="K83" s="38" t="s">
        <v>17</v>
      </c>
    </row>
    <row r="84" spans="1:11" s="22" customFormat="1" x14ac:dyDescent="0.25">
      <c r="A84" s="17">
        <v>43209</v>
      </c>
      <c r="B84" s="57">
        <f t="shared" si="17"/>
        <v>2018</v>
      </c>
      <c r="C84" s="57">
        <f t="shared" si="15"/>
        <v>4</v>
      </c>
      <c r="D84" s="56">
        <f t="shared" si="16"/>
        <v>16</v>
      </c>
      <c r="E84" s="46">
        <v>0.125</v>
      </c>
      <c r="F84" s="41" t="s">
        <v>6</v>
      </c>
      <c r="G84" s="41" t="s">
        <v>26</v>
      </c>
      <c r="H84" s="41" t="s">
        <v>121</v>
      </c>
      <c r="I84" s="26">
        <f t="shared" si="25"/>
        <v>100000</v>
      </c>
      <c r="J84" s="26" t="str">
        <f t="shared" si="24"/>
        <v>Marco Senhen</v>
      </c>
      <c r="K84" s="38" t="s">
        <v>17</v>
      </c>
    </row>
    <row r="85" spans="1:11" s="22" customFormat="1" x14ac:dyDescent="0.25">
      <c r="A85" s="17">
        <v>43209</v>
      </c>
      <c r="B85" s="57">
        <f t="shared" si="17"/>
        <v>2018</v>
      </c>
      <c r="C85" s="57">
        <f t="shared" si="15"/>
        <v>4</v>
      </c>
      <c r="D85" s="56">
        <f t="shared" si="16"/>
        <v>16</v>
      </c>
      <c r="E85" s="46">
        <v>0.24652777777777779</v>
      </c>
      <c r="F85" s="41" t="s">
        <v>9</v>
      </c>
      <c r="G85" s="41" t="s">
        <v>17</v>
      </c>
      <c r="H85" s="41" t="s">
        <v>17</v>
      </c>
      <c r="I85" s="26" t="str">
        <f t="shared" si="25"/>
        <v>NA</v>
      </c>
      <c r="J85" s="26" t="str">
        <f t="shared" si="24"/>
        <v>NA</v>
      </c>
      <c r="K85" s="38" t="s">
        <v>17</v>
      </c>
    </row>
    <row r="86" spans="1:11" s="22" customFormat="1" x14ac:dyDescent="0.25">
      <c r="A86" s="17">
        <v>43210</v>
      </c>
      <c r="B86" s="57">
        <f t="shared" si="17"/>
        <v>2018</v>
      </c>
      <c r="C86" s="57">
        <f t="shared" si="15"/>
        <v>4</v>
      </c>
      <c r="D86" s="56">
        <f t="shared" si="16"/>
        <v>16</v>
      </c>
      <c r="E86" s="46">
        <v>2.0833333333333332E-2</v>
      </c>
      <c r="F86" s="41" t="s">
        <v>7</v>
      </c>
      <c r="G86" s="41" t="s">
        <v>12</v>
      </c>
      <c r="H86" s="41" t="s">
        <v>17</v>
      </c>
      <c r="I86" s="26" t="str">
        <f t="shared" si="25"/>
        <v>NA</v>
      </c>
      <c r="J86" s="26" t="str">
        <f t="shared" si="24"/>
        <v>NA</v>
      </c>
      <c r="K86" s="38" t="s">
        <v>17</v>
      </c>
    </row>
    <row r="87" spans="1:11" s="22" customFormat="1" x14ac:dyDescent="0.25">
      <c r="A87" s="17">
        <v>43210</v>
      </c>
      <c r="B87" s="57">
        <f t="shared" si="17"/>
        <v>2018</v>
      </c>
      <c r="C87" s="57">
        <f t="shared" si="15"/>
        <v>4</v>
      </c>
      <c r="D87" s="56">
        <f t="shared" si="16"/>
        <v>16</v>
      </c>
      <c r="E87" s="46">
        <v>0.125</v>
      </c>
      <c r="F87" s="41" t="s">
        <v>6</v>
      </c>
      <c r="G87" s="41" t="s">
        <v>52</v>
      </c>
      <c r="H87" s="41" t="s">
        <v>121</v>
      </c>
      <c r="I87" s="26">
        <f t="shared" si="25"/>
        <v>370000</v>
      </c>
      <c r="J87" s="26" t="str">
        <f t="shared" si="24"/>
        <v>Steffen Schlieker</v>
      </c>
      <c r="K87" s="38" t="s">
        <v>17</v>
      </c>
    </row>
    <row r="88" spans="1:11" s="22" customFormat="1" x14ac:dyDescent="0.25">
      <c r="A88" s="17">
        <v>43210</v>
      </c>
      <c r="B88" s="57">
        <f t="shared" si="17"/>
        <v>2018</v>
      </c>
      <c r="C88" s="57">
        <f t="shared" si="15"/>
        <v>4</v>
      </c>
      <c r="D88" s="56">
        <f t="shared" si="16"/>
        <v>16</v>
      </c>
      <c r="E88" s="46">
        <v>0.24652777777777779</v>
      </c>
      <c r="F88" s="41" t="s">
        <v>9</v>
      </c>
      <c r="G88" s="41" t="s">
        <v>17</v>
      </c>
      <c r="H88" s="41" t="s">
        <v>17</v>
      </c>
      <c r="I88" s="26" t="str">
        <f t="shared" si="25"/>
        <v>NA</v>
      </c>
      <c r="J88" s="26" t="str">
        <f t="shared" si="24"/>
        <v>NA</v>
      </c>
      <c r="K88" s="38" t="s">
        <v>17</v>
      </c>
    </row>
    <row r="89" spans="1:11" s="22" customFormat="1" x14ac:dyDescent="0.25">
      <c r="A89" s="17">
        <v>43211</v>
      </c>
      <c r="B89" s="57">
        <f t="shared" si="17"/>
        <v>2018</v>
      </c>
      <c r="C89" s="57">
        <f t="shared" si="15"/>
        <v>4</v>
      </c>
      <c r="D89" s="56">
        <f t="shared" si="16"/>
        <v>16</v>
      </c>
      <c r="E89" s="46">
        <v>0.21875</v>
      </c>
      <c r="F89" s="41" t="s">
        <v>9</v>
      </c>
      <c r="G89" s="41" t="s">
        <v>17</v>
      </c>
      <c r="H89" s="41" t="s">
        <v>17</v>
      </c>
      <c r="I89" s="26" t="str">
        <f t="shared" si="25"/>
        <v>NA</v>
      </c>
      <c r="J89" s="26" t="str">
        <f t="shared" si="24"/>
        <v>NA</v>
      </c>
      <c r="K89" s="38" t="s">
        <v>17</v>
      </c>
    </row>
    <row r="90" spans="1:11" s="22" customFormat="1" x14ac:dyDescent="0.25">
      <c r="A90" s="17">
        <v>43213</v>
      </c>
      <c r="B90" s="57">
        <f t="shared" si="17"/>
        <v>2018</v>
      </c>
      <c r="C90" s="57">
        <f t="shared" si="15"/>
        <v>4</v>
      </c>
      <c r="D90" s="56">
        <f t="shared" si="16"/>
        <v>17</v>
      </c>
      <c r="E90" s="46">
        <v>8.3333333333333329E-2</v>
      </c>
      <c r="F90" s="41" t="s">
        <v>6</v>
      </c>
      <c r="G90" s="41" t="s">
        <v>26</v>
      </c>
      <c r="H90" s="41" t="s">
        <v>121</v>
      </c>
      <c r="I90" s="26">
        <f t="shared" si="25"/>
        <v>100000</v>
      </c>
      <c r="J90" s="26" t="str">
        <f t="shared" si="24"/>
        <v>Marco Senhen</v>
      </c>
      <c r="K90" s="38" t="s">
        <v>17</v>
      </c>
    </row>
    <row r="91" spans="1:11" s="22" customFormat="1" x14ac:dyDescent="0.25">
      <c r="A91" s="17">
        <v>43213</v>
      </c>
      <c r="B91" s="57">
        <f t="shared" si="17"/>
        <v>2018</v>
      </c>
      <c r="C91" s="57">
        <f t="shared" si="15"/>
        <v>4</v>
      </c>
      <c r="D91" s="56">
        <f t="shared" si="16"/>
        <v>17</v>
      </c>
      <c r="E91" s="46">
        <v>2.0833333333333332E-2</v>
      </c>
      <c r="F91" s="41" t="s">
        <v>7</v>
      </c>
      <c r="G91" s="41" t="s">
        <v>12</v>
      </c>
      <c r="H91" s="41" t="s">
        <v>17</v>
      </c>
      <c r="I91" s="26" t="str">
        <f t="shared" si="25"/>
        <v>NA</v>
      </c>
      <c r="J91" s="26" t="str">
        <f t="shared" si="24"/>
        <v>NA</v>
      </c>
      <c r="K91" s="38" t="s">
        <v>17</v>
      </c>
    </row>
    <row r="92" spans="1:11" s="22" customFormat="1" x14ac:dyDescent="0.25">
      <c r="A92" s="17">
        <v>43213</v>
      </c>
      <c r="B92" s="57">
        <f t="shared" si="17"/>
        <v>2018</v>
      </c>
      <c r="C92" s="57">
        <f t="shared" si="15"/>
        <v>4</v>
      </c>
      <c r="D92" s="56">
        <f t="shared" si="16"/>
        <v>17</v>
      </c>
      <c r="E92" s="46">
        <v>0.28819444444444448</v>
      </c>
      <c r="F92" s="41" t="s">
        <v>9</v>
      </c>
      <c r="G92" s="41" t="s">
        <v>17</v>
      </c>
      <c r="H92" s="41" t="s">
        <v>17</v>
      </c>
      <c r="I92" s="26" t="str">
        <f t="shared" si="25"/>
        <v>NA</v>
      </c>
      <c r="J92" s="26" t="str">
        <f t="shared" si="24"/>
        <v>NA</v>
      </c>
      <c r="K92" s="38" t="s">
        <v>17</v>
      </c>
    </row>
    <row r="93" spans="1:11" s="22" customFormat="1" x14ac:dyDescent="0.25">
      <c r="A93" s="17">
        <v>43214</v>
      </c>
      <c r="B93" s="57">
        <f t="shared" si="17"/>
        <v>2018</v>
      </c>
      <c r="C93" s="57">
        <f t="shared" si="15"/>
        <v>4</v>
      </c>
      <c r="D93" s="56">
        <f t="shared" si="16"/>
        <v>17</v>
      </c>
      <c r="E93" s="46">
        <v>2.0833333333333332E-2</v>
      </c>
      <c r="F93" s="41" t="s">
        <v>7</v>
      </c>
      <c r="G93" s="41" t="s">
        <v>12</v>
      </c>
      <c r="H93" s="41" t="s">
        <v>17</v>
      </c>
      <c r="I93" s="26" t="str">
        <f t="shared" si="25"/>
        <v>NA</v>
      </c>
      <c r="J93" s="26" t="str">
        <f t="shared" si="24"/>
        <v>NA</v>
      </c>
      <c r="K93" s="38" t="s">
        <v>17</v>
      </c>
    </row>
    <row r="94" spans="1:11" s="22" customFormat="1" x14ac:dyDescent="0.25">
      <c r="A94" s="17">
        <v>43214</v>
      </c>
      <c r="B94" s="57">
        <f t="shared" si="17"/>
        <v>2018</v>
      </c>
      <c r="C94" s="57">
        <f t="shared" si="15"/>
        <v>4</v>
      </c>
      <c r="D94" s="56">
        <f t="shared" si="16"/>
        <v>17</v>
      </c>
      <c r="E94" s="46">
        <v>0.24652777777777779</v>
      </c>
      <c r="F94" s="41" t="s">
        <v>9</v>
      </c>
      <c r="G94" s="41" t="s">
        <v>17</v>
      </c>
      <c r="H94" s="41" t="s">
        <v>17</v>
      </c>
      <c r="I94" s="26" t="str">
        <f t="shared" si="25"/>
        <v>NA</v>
      </c>
      <c r="J94" s="26" t="str">
        <f t="shared" si="24"/>
        <v>NA</v>
      </c>
      <c r="K94" s="38" t="s">
        <v>17</v>
      </c>
    </row>
    <row r="95" spans="1:11" s="22" customFormat="1" x14ac:dyDescent="0.25">
      <c r="A95" s="17">
        <v>43214</v>
      </c>
      <c r="B95" s="57">
        <f t="shared" si="17"/>
        <v>2018</v>
      </c>
      <c r="C95" s="57">
        <f t="shared" si="15"/>
        <v>4</v>
      </c>
      <c r="D95" s="56">
        <f t="shared" si="16"/>
        <v>17</v>
      </c>
      <c r="E95" s="46">
        <v>0.125</v>
      </c>
      <c r="F95" s="41" t="s">
        <v>6</v>
      </c>
      <c r="G95" s="41" t="s">
        <v>26</v>
      </c>
      <c r="H95" s="41" t="s">
        <v>121</v>
      </c>
      <c r="I95" s="26">
        <f t="shared" si="25"/>
        <v>100000</v>
      </c>
      <c r="J95" s="26" t="str">
        <f t="shared" si="24"/>
        <v>Marco Senhen</v>
      </c>
      <c r="K95" s="38" t="s">
        <v>17</v>
      </c>
    </row>
    <row r="96" spans="1:11" s="22" customFormat="1" x14ac:dyDescent="0.25">
      <c r="A96" s="17">
        <v>43215</v>
      </c>
      <c r="B96" s="57">
        <f t="shared" si="17"/>
        <v>2018</v>
      </c>
      <c r="C96" s="57">
        <f t="shared" si="15"/>
        <v>4</v>
      </c>
      <c r="D96" s="56">
        <f t="shared" si="16"/>
        <v>17</v>
      </c>
      <c r="E96" s="46">
        <v>6.25E-2</v>
      </c>
      <c r="F96" s="41" t="s">
        <v>7</v>
      </c>
      <c r="G96" s="41" t="s">
        <v>111</v>
      </c>
      <c r="H96" s="41" t="s">
        <v>17</v>
      </c>
      <c r="I96" s="26" t="str">
        <f t="shared" si="25"/>
        <v>NA</v>
      </c>
      <c r="J96" s="26" t="str">
        <f t="shared" si="24"/>
        <v>NA</v>
      </c>
      <c r="K96" s="38" t="s">
        <v>17</v>
      </c>
    </row>
    <row r="97" spans="1:11" s="22" customFormat="1" x14ac:dyDescent="0.25">
      <c r="A97" s="17">
        <v>43215</v>
      </c>
      <c r="B97" s="57">
        <f t="shared" si="17"/>
        <v>2018</v>
      </c>
      <c r="C97" s="57">
        <f t="shared" si="15"/>
        <v>4</v>
      </c>
      <c r="D97" s="56">
        <f t="shared" si="16"/>
        <v>17</v>
      </c>
      <c r="E97" s="46">
        <v>1.3888888888888888E-2</v>
      </c>
      <c r="F97" s="41" t="s">
        <v>6</v>
      </c>
      <c r="G97" s="41" t="s">
        <v>26</v>
      </c>
      <c r="H97" s="41" t="s">
        <v>121</v>
      </c>
      <c r="I97" s="26">
        <f t="shared" si="25"/>
        <v>100000</v>
      </c>
      <c r="J97" s="26" t="str">
        <f t="shared" si="24"/>
        <v>Marco Senhen</v>
      </c>
      <c r="K97" s="38" t="s">
        <v>17</v>
      </c>
    </row>
    <row r="98" spans="1:11" s="22" customFormat="1" x14ac:dyDescent="0.25">
      <c r="A98" s="17">
        <v>43215</v>
      </c>
      <c r="B98" s="57">
        <f t="shared" si="17"/>
        <v>2018</v>
      </c>
      <c r="C98" s="57">
        <f t="shared" si="15"/>
        <v>4</v>
      </c>
      <c r="D98" s="56">
        <f t="shared" si="16"/>
        <v>17</v>
      </c>
      <c r="E98" s="46">
        <v>2.0833333333333332E-2</v>
      </c>
      <c r="F98" s="41" t="s">
        <v>7</v>
      </c>
      <c r="G98" s="41" t="s">
        <v>12</v>
      </c>
      <c r="H98" s="41" t="s">
        <v>17</v>
      </c>
      <c r="I98" s="26" t="str">
        <f t="shared" si="25"/>
        <v>NA</v>
      </c>
      <c r="J98" s="26" t="str">
        <f t="shared" si="24"/>
        <v>NA</v>
      </c>
      <c r="K98" s="38" t="s">
        <v>17</v>
      </c>
    </row>
    <row r="99" spans="1:11" s="22" customFormat="1" x14ac:dyDescent="0.25">
      <c r="A99" s="17">
        <v>43215</v>
      </c>
      <c r="B99" s="57">
        <f t="shared" si="17"/>
        <v>2018</v>
      </c>
      <c r="C99" s="57">
        <f t="shared" si="15"/>
        <v>4</v>
      </c>
      <c r="D99" s="56">
        <f t="shared" si="16"/>
        <v>17</v>
      </c>
      <c r="E99" s="46">
        <v>0.2951388888888889</v>
      </c>
      <c r="F99" s="41" t="s">
        <v>9</v>
      </c>
      <c r="G99" s="41" t="s">
        <v>17</v>
      </c>
      <c r="H99" s="41" t="s">
        <v>17</v>
      </c>
      <c r="I99" s="26" t="str">
        <f t="shared" si="25"/>
        <v>NA</v>
      </c>
      <c r="J99" s="26" t="str">
        <f t="shared" si="24"/>
        <v>NA</v>
      </c>
      <c r="K99" s="38" t="s">
        <v>17</v>
      </c>
    </row>
    <row r="100" spans="1:11" s="22" customFormat="1" x14ac:dyDescent="0.25">
      <c r="A100" s="17">
        <v>43216</v>
      </c>
      <c r="B100" s="57">
        <f t="shared" si="17"/>
        <v>2018</v>
      </c>
      <c r="C100" s="57">
        <f t="shared" si="15"/>
        <v>4</v>
      </c>
      <c r="D100" s="56">
        <f t="shared" si="16"/>
        <v>17</v>
      </c>
      <c r="E100" s="46">
        <v>2.0833333333333332E-2</v>
      </c>
      <c r="F100" s="41" t="s">
        <v>7</v>
      </c>
      <c r="G100" s="41" t="s">
        <v>12</v>
      </c>
      <c r="H100" s="41" t="s">
        <v>17</v>
      </c>
      <c r="I100" s="26" t="str">
        <f t="shared" si="25"/>
        <v>NA</v>
      </c>
      <c r="J100" s="26" t="str">
        <f t="shared" si="24"/>
        <v>NA</v>
      </c>
      <c r="K100" s="38" t="s">
        <v>17</v>
      </c>
    </row>
    <row r="101" spans="1:11" s="22" customFormat="1" x14ac:dyDescent="0.25">
      <c r="A101" s="17">
        <v>43216</v>
      </c>
      <c r="B101" s="57">
        <f t="shared" si="17"/>
        <v>2018</v>
      </c>
      <c r="C101" s="57">
        <f t="shared" si="15"/>
        <v>4</v>
      </c>
      <c r="D101" s="56">
        <f t="shared" si="16"/>
        <v>17</v>
      </c>
      <c r="E101" s="46">
        <v>0.37152777777777773</v>
      </c>
      <c r="F101" s="41" t="s">
        <v>9</v>
      </c>
      <c r="G101" s="41" t="s">
        <v>17</v>
      </c>
      <c r="H101" s="41" t="s">
        <v>17</v>
      </c>
      <c r="I101" s="26" t="str">
        <f t="shared" si="25"/>
        <v>NA</v>
      </c>
      <c r="J101" s="26" t="str">
        <f t="shared" si="24"/>
        <v>NA</v>
      </c>
      <c r="K101" s="38" t="s">
        <v>17</v>
      </c>
    </row>
    <row r="102" spans="1:11" s="22" customFormat="1" x14ac:dyDescent="0.25">
      <c r="A102" s="17">
        <v>43217</v>
      </c>
      <c r="B102" s="57">
        <f t="shared" si="17"/>
        <v>2018</v>
      </c>
      <c r="C102" s="57">
        <f t="shared" si="15"/>
        <v>4</v>
      </c>
      <c r="D102" s="56">
        <f t="shared" si="16"/>
        <v>17</v>
      </c>
      <c r="E102" s="46">
        <v>2.0833333333333332E-2</v>
      </c>
      <c r="F102" s="41" t="s">
        <v>6</v>
      </c>
      <c r="G102" s="41" t="s">
        <v>26</v>
      </c>
      <c r="H102" s="41" t="s">
        <v>121</v>
      </c>
      <c r="I102" s="26">
        <f t="shared" si="25"/>
        <v>100000</v>
      </c>
      <c r="J102" s="26" t="str">
        <f t="shared" si="24"/>
        <v>Marco Senhen</v>
      </c>
      <c r="K102" s="38" t="s">
        <v>17</v>
      </c>
    </row>
    <row r="103" spans="1:11" s="22" customFormat="1" x14ac:dyDescent="0.25">
      <c r="A103" s="17">
        <v>43217</v>
      </c>
      <c r="B103" s="57">
        <f t="shared" si="17"/>
        <v>2018</v>
      </c>
      <c r="C103" s="57">
        <f t="shared" si="15"/>
        <v>4</v>
      </c>
      <c r="D103" s="56">
        <f t="shared" si="16"/>
        <v>17</v>
      </c>
      <c r="E103" s="46">
        <v>2.0833333333333332E-2</v>
      </c>
      <c r="F103" s="41" t="s">
        <v>7</v>
      </c>
      <c r="G103" s="41" t="s">
        <v>12</v>
      </c>
      <c r="H103" s="41" t="s">
        <v>17</v>
      </c>
      <c r="I103" s="26" t="str">
        <f t="shared" si="25"/>
        <v>NA</v>
      </c>
      <c r="J103" s="26" t="str">
        <f t="shared" si="24"/>
        <v>NA</v>
      </c>
      <c r="K103" s="38" t="s">
        <v>17</v>
      </c>
    </row>
    <row r="104" spans="1:11" s="22" customFormat="1" x14ac:dyDescent="0.25">
      <c r="A104" s="17">
        <v>43217</v>
      </c>
      <c r="B104" s="57">
        <f t="shared" si="17"/>
        <v>2018</v>
      </c>
      <c r="C104" s="57">
        <f t="shared" si="15"/>
        <v>4</v>
      </c>
      <c r="D104" s="56">
        <f t="shared" si="16"/>
        <v>17</v>
      </c>
      <c r="E104" s="46">
        <v>0.35069444444444442</v>
      </c>
      <c r="F104" s="41" t="s">
        <v>9</v>
      </c>
      <c r="G104" s="41" t="s">
        <v>17</v>
      </c>
      <c r="H104" s="41" t="s">
        <v>17</v>
      </c>
      <c r="I104" s="26" t="str">
        <f t="shared" si="25"/>
        <v>NA</v>
      </c>
      <c r="J104" s="26" t="str">
        <f t="shared" si="24"/>
        <v>NA</v>
      </c>
      <c r="K104" s="38" t="s">
        <v>17</v>
      </c>
    </row>
    <row r="105" spans="1:11" s="22" customFormat="1" x14ac:dyDescent="0.25">
      <c r="A105" s="17">
        <v>43220</v>
      </c>
      <c r="B105" s="57">
        <f t="shared" si="17"/>
        <v>2018</v>
      </c>
      <c r="C105" s="57">
        <f t="shared" si="15"/>
        <v>4</v>
      </c>
      <c r="D105" s="56">
        <f t="shared" si="16"/>
        <v>18</v>
      </c>
      <c r="E105" s="46">
        <v>2.0833333333333332E-2</v>
      </c>
      <c r="F105" s="41" t="s">
        <v>7</v>
      </c>
      <c r="G105" s="41" t="s">
        <v>12</v>
      </c>
      <c r="H105" s="41" t="s">
        <v>17</v>
      </c>
      <c r="I105" s="26" t="str">
        <f t="shared" si="25"/>
        <v>NA</v>
      </c>
      <c r="J105" s="26" t="str">
        <f t="shared" si="24"/>
        <v>NA</v>
      </c>
      <c r="K105" s="38" t="s">
        <v>17</v>
      </c>
    </row>
    <row r="106" spans="1:11" s="22" customFormat="1" x14ac:dyDescent="0.25">
      <c r="A106" s="17">
        <v>43220</v>
      </c>
      <c r="B106" s="57">
        <f t="shared" si="17"/>
        <v>2018</v>
      </c>
      <c r="C106" s="57">
        <f t="shared" si="15"/>
        <v>4</v>
      </c>
      <c r="D106" s="56">
        <f t="shared" si="16"/>
        <v>18</v>
      </c>
      <c r="E106" s="46">
        <v>0.37152777777777773</v>
      </c>
      <c r="F106" s="41" t="s">
        <v>9</v>
      </c>
      <c r="G106" s="41" t="s">
        <v>17</v>
      </c>
      <c r="H106" s="41" t="s">
        <v>17</v>
      </c>
      <c r="I106" s="26" t="str">
        <f t="shared" si="25"/>
        <v>NA</v>
      </c>
      <c r="J106" s="26" t="str">
        <f t="shared" si="24"/>
        <v>NA</v>
      </c>
      <c r="K106" s="38" t="s">
        <v>17</v>
      </c>
    </row>
    <row r="107" spans="1:11" s="22" customFormat="1" x14ac:dyDescent="0.25">
      <c r="A107" s="17">
        <v>43222</v>
      </c>
      <c r="B107" s="57">
        <f t="shared" si="17"/>
        <v>2018</v>
      </c>
      <c r="C107" s="57">
        <f t="shared" si="15"/>
        <v>5</v>
      </c>
      <c r="D107" s="56">
        <f t="shared" si="16"/>
        <v>18</v>
      </c>
      <c r="E107" s="46">
        <v>2.0833333333333332E-2</v>
      </c>
      <c r="F107" s="41" t="s">
        <v>7</v>
      </c>
      <c r="G107" s="41" t="s">
        <v>12</v>
      </c>
      <c r="H107" s="41" t="s">
        <v>17</v>
      </c>
      <c r="I107" s="26" t="str">
        <f t="shared" si="25"/>
        <v>NA</v>
      </c>
      <c r="J107" s="26" t="str">
        <f t="shared" si="24"/>
        <v>NA</v>
      </c>
      <c r="K107" s="38" t="s">
        <v>17</v>
      </c>
    </row>
    <row r="108" spans="1:11" s="22" customFormat="1" x14ac:dyDescent="0.25">
      <c r="A108" s="17">
        <v>43222</v>
      </c>
      <c r="B108" s="57">
        <f t="shared" si="17"/>
        <v>2018</v>
      </c>
      <c r="C108" s="57">
        <f t="shared" si="15"/>
        <v>5</v>
      </c>
      <c r="D108" s="56">
        <f t="shared" si="16"/>
        <v>18</v>
      </c>
      <c r="E108" s="46">
        <v>3.4722222222222224E-2</v>
      </c>
      <c r="F108" s="41" t="s">
        <v>6</v>
      </c>
      <c r="G108" s="41" t="s">
        <v>26</v>
      </c>
      <c r="H108" s="41" t="s">
        <v>121</v>
      </c>
      <c r="I108" s="26">
        <f t="shared" si="25"/>
        <v>100000</v>
      </c>
      <c r="J108" s="26" t="str">
        <f t="shared" si="24"/>
        <v>Marco Senhen</v>
      </c>
      <c r="K108" s="38" t="s">
        <v>17</v>
      </c>
    </row>
    <row r="109" spans="1:11" s="22" customFormat="1" x14ac:dyDescent="0.25">
      <c r="A109" s="17">
        <v>43222</v>
      </c>
      <c r="B109" s="57">
        <f t="shared" si="17"/>
        <v>2018</v>
      </c>
      <c r="C109" s="57">
        <f t="shared" si="15"/>
        <v>5</v>
      </c>
      <c r="D109" s="56">
        <f t="shared" si="16"/>
        <v>18</v>
      </c>
      <c r="E109" s="46">
        <v>6.25E-2</v>
      </c>
      <c r="F109" s="41" t="s">
        <v>7</v>
      </c>
      <c r="G109" s="41" t="s">
        <v>111</v>
      </c>
      <c r="H109" s="41" t="s">
        <v>17</v>
      </c>
      <c r="I109" s="26" t="str">
        <f t="shared" si="25"/>
        <v>NA</v>
      </c>
      <c r="J109" s="26" t="str">
        <f t="shared" si="24"/>
        <v>NA</v>
      </c>
      <c r="K109" s="38" t="s">
        <v>17</v>
      </c>
    </row>
    <row r="110" spans="1:11" s="22" customFormat="1" x14ac:dyDescent="0.25">
      <c r="A110" s="17">
        <v>43222</v>
      </c>
      <c r="B110" s="57">
        <f t="shared" si="17"/>
        <v>2018</v>
      </c>
      <c r="C110" s="57">
        <f t="shared" si="15"/>
        <v>5</v>
      </c>
      <c r="D110" s="56">
        <f t="shared" si="16"/>
        <v>18</v>
      </c>
      <c r="E110" s="46">
        <v>4.1666666666666664E-2</v>
      </c>
      <c r="F110" s="41" t="s">
        <v>6</v>
      </c>
      <c r="G110" s="41" t="s">
        <v>45</v>
      </c>
      <c r="H110" s="41" t="s">
        <v>107</v>
      </c>
      <c r="I110" s="26">
        <f t="shared" si="25"/>
        <v>300000</v>
      </c>
      <c r="J110" s="26" t="str">
        <f t="shared" si="24"/>
        <v>Kai Bergheim</v>
      </c>
      <c r="K110" s="38" t="s">
        <v>17</v>
      </c>
    </row>
    <row r="111" spans="1:11" s="22" customFormat="1" x14ac:dyDescent="0.25">
      <c r="A111" s="17">
        <v>43222</v>
      </c>
      <c r="B111" s="57">
        <f t="shared" si="17"/>
        <v>2018</v>
      </c>
      <c r="C111" s="57">
        <f t="shared" si="15"/>
        <v>5</v>
      </c>
      <c r="D111" s="56">
        <f t="shared" si="16"/>
        <v>18</v>
      </c>
      <c r="E111" s="46">
        <v>0.23263888888888887</v>
      </c>
      <c r="F111" s="41" t="s">
        <v>9</v>
      </c>
      <c r="G111" s="41" t="s">
        <v>17</v>
      </c>
      <c r="H111" s="41" t="s">
        <v>17</v>
      </c>
      <c r="I111" s="26" t="str">
        <f t="shared" si="25"/>
        <v>NA</v>
      </c>
      <c r="J111" s="26" t="str">
        <f t="shared" si="24"/>
        <v>NA</v>
      </c>
      <c r="K111" s="38" t="s">
        <v>17</v>
      </c>
    </row>
    <row r="112" spans="1:11" s="22" customFormat="1" x14ac:dyDescent="0.25">
      <c r="A112" s="17">
        <v>43223</v>
      </c>
      <c r="B112" s="57">
        <f t="shared" si="17"/>
        <v>2018</v>
      </c>
      <c r="C112" s="57">
        <f t="shared" si="15"/>
        <v>5</v>
      </c>
      <c r="D112" s="56">
        <f t="shared" si="16"/>
        <v>18</v>
      </c>
      <c r="E112" s="46">
        <v>2.0833333333333332E-2</v>
      </c>
      <c r="F112" s="41" t="s">
        <v>7</v>
      </c>
      <c r="G112" s="41" t="s">
        <v>12</v>
      </c>
      <c r="H112" s="41" t="s">
        <v>17</v>
      </c>
      <c r="I112" s="26" t="str">
        <f t="shared" si="25"/>
        <v>NA</v>
      </c>
      <c r="J112" s="26" t="str">
        <f t="shared" si="24"/>
        <v>NA</v>
      </c>
      <c r="K112" s="38" t="s">
        <v>17</v>
      </c>
    </row>
    <row r="113" spans="1:11" s="22" customFormat="1" x14ac:dyDescent="0.25">
      <c r="A113" s="17">
        <v>43223</v>
      </c>
      <c r="B113" s="57">
        <f t="shared" si="17"/>
        <v>2018</v>
      </c>
      <c r="C113" s="57">
        <f t="shared" si="15"/>
        <v>5</v>
      </c>
      <c r="D113" s="56">
        <f t="shared" si="16"/>
        <v>18</v>
      </c>
      <c r="E113" s="46">
        <v>0.37152777777777773</v>
      </c>
      <c r="F113" s="41" t="s">
        <v>9</v>
      </c>
      <c r="G113" s="41" t="s">
        <v>17</v>
      </c>
      <c r="H113" s="41" t="s">
        <v>17</v>
      </c>
      <c r="I113" s="26" t="str">
        <f t="shared" si="25"/>
        <v>NA</v>
      </c>
      <c r="J113" s="26" t="str">
        <f t="shared" si="24"/>
        <v>NA</v>
      </c>
      <c r="K113" s="38" t="s">
        <v>17</v>
      </c>
    </row>
    <row r="114" spans="1:11" s="22" customFormat="1" x14ac:dyDescent="0.25">
      <c r="A114" s="17">
        <v>43224</v>
      </c>
      <c r="B114" s="57">
        <f t="shared" si="17"/>
        <v>2018</v>
      </c>
      <c r="C114" s="57">
        <f t="shared" si="15"/>
        <v>5</v>
      </c>
      <c r="D114" s="56">
        <f t="shared" si="16"/>
        <v>18</v>
      </c>
      <c r="E114" s="46">
        <v>9.0277777777777776E-2</v>
      </c>
      <c r="F114" s="41" t="s">
        <v>6</v>
      </c>
      <c r="G114" s="41" t="s">
        <v>26</v>
      </c>
      <c r="H114" s="41" t="s">
        <v>121</v>
      </c>
      <c r="I114" s="26">
        <f t="shared" si="25"/>
        <v>100000</v>
      </c>
      <c r="J114" s="26" t="str">
        <f t="shared" si="24"/>
        <v>Marco Senhen</v>
      </c>
      <c r="K114" s="38" t="s">
        <v>17</v>
      </c>
    </row>
    <row r="115" spans="1:11" s="22" customFormat="1" x14ac:dyDescent="0.25">
      <c r="A115" s="17">
        <v>43224</v>
      </c>
      <c r="B115" s="57">
        <f t="shared" si="17"/>
        <v>2018</v>
      </c>
      <c r="C115" s="57">
        <f t="shared" si="15"/>
        <v>5</v>
      </c>
      <c r="D115" s="56">
        <f t="shared" si="16"/>
        <v>18</v>
      </c>
      <c r="E115" s="46">
        <v>1.7361111111111112E-2</v>
      </c>
      <c r="F115" s="41" t="s">
        <v>6</v>
      </c>
      <c r="G115" s="41" t="s">
        <v>38</v>
      </c>
      <c r="H115" s="41" t="s">
        <v>121</v>
      </c>
      <c r="I115" s="26">
        <f t="shared" si="25"/>
        <v>230000</v>
      </c>
      <c r="J115" s="26" t="str">
        <f t="shared" si="24"/>
        <v>Thorsten Klein</v>
      </c>
      <c r="K115" s="38" t="s">
        <v>17</v>
      </c>
    </row>
    <row r="116" spans="1:11" s="22" customFormat="1" x14ac:dyDescent="0.25">
      <c r="A116" s="17">
        <v>43224</v>
      </c>
      <c r="B116" s="57">
        <f t="shared" si="17"/>
        <v>2018</v>
      </c>
      <c r="C116" s="57">
        <f t="shared" si="15"/>
        <v>5</v>
      </c>
      <c r="D116" s="56">
        <f t="shared" si="16"/>
        <v>18</v>
      </c>
      <c r="E116" s="46">
        <v>2.0833333333333332E-2</v>
      </c>
      <c r="F116" s="41" t="s">
        <v>7</v>
      </c>
      <c r="G116" s="41" t="s">
        <v>12</v>
      </c>
      <c r="H116" s="41" t="s">
        <v>17</v>
      </c>
      <c r="I116" s="26" t="str">
        <f t="shared" si="25"/>
        <v>NA</v>
      </c>
      <c r="J116" s="26" t="str">
        <f t="shared" si="24"/>
        <v>NA</v>
      </c>
      <c r="K116" s="38" t="s">
        <v>17</v>
      </c>
    </row>
    <row r="117" spans="1:11" s="22" customFormat="1" x14ac:dyDescent="0.25">
      <c r="A117" s="17">
        <v>43224</v>
      </c>
      <c r="B117" s="57">
        <f t="shared" si="17"/>
        <v>2018</v>
      </c>
      <c r="C117" s="57">
        <f t="shared" si="15"/>
        <v>5</v>
      </c>
      <c r="D117" s="56">
        <f t="shared" si="16"/>
        <v>18</v>
      </c>
      <c r="E117" s="46">
        <v>0.2638888888888889</v>
      </c>
      <c r="F117" s="41" t="s">
        <v>9</v>
      </c>
      <c r="G117" s="41" t="s">
        <v>17</v>
      </c>
      <c r="H117" s="41" t="s">
        <v>17</v>
      </c>
      <c r="I117" s="26" t="str">
        <f t="shared" si="25"/>
        <v>NA</v>
      </c>
      <c r="J117" s="26" t="str">
        <f t="shared" si="24"/>
        <v>NA</v>
      </c>
      <c r="K117" s="38" t="s">
        <v>17</v>
      </c>
    </row>
    <row r="118" spans="1:11" s="22" customFormat="1" x14ac:dyDescent="0.25">
      <c r="A118" s="17">
        <v>43225</v>
      </c>
      <c r="B118" s="57">
        <f t="shared" si="17"/>
        <v>2018</v>
      </c>
      <c r="C118" s="57">
        <f t="shared" si="15"/>
        <v>5</v>
      </c>
      <c r="D118" s="56">
        <f t="shared" si="16"/>
        <v>18</v>
      </c>
      <c r="E118" s="46">
        <v>0.21875</v>
      </c>
      <c r="F118" s="41" t="s">
        <v>9</v>
      </c>
      <c r="G118" s="41" t="s">
        <v>17</v>
      </c>
      <c r="H118" s="41" t="s">
        <v>17</v>
      </c>
      <c r="I118" s="26" t="str">
        <f t="shared" si="25"/>
        <v>NA</v>
      </c>
      <c r="J118" s="26" t="str">
        <f t="shared" si="24"/>
        <v>NA</v>
      </c>
      <c r="K118" s="38" t="s">
        <v>17</v>
      </c>
    </row>
    <row r="119" spans="1:11" s="22" customFormat="1" x14ac:dyDescent="0.25">
      <c r="A119" s="17">
        <v>43227</v>
      </c>
      <c r="B119" s="57">
        <f t="shared" si="17"/>
        <v>2018</v>
      </c>
      <c r="C119" s="57">
        <f t="shared" si="15"/>
        <v>5</v>
      </c>
      <c r="D119" s="56">
        <f t="shared" si="16"/>
        <v>19</v>
      </c>
      <c r="E119" s="46">
        <v>0.17708333333333334</v>
      </c>
      <c r="F119" s="41" t="s">
        <v>9</v>
      </c>
      <c r="G119" s="41" t="s">
        <v>17</v>
      </c>
      <c r="H119" s="41" t="s">
        <v>17</v>
      </c>
      <c r="I119" s="26" t="str">
        <f t="shared" si="25"/>
        <v>NA</v>
      </c>
      <c r="J119" s="26" t="str">
        <f t="shared" si="24"/>
        <v>NA</v>
      </c>
      <c r="K119" s="38" t="s">
        <v>17</v>
      </c>
    </row>
    <row r="120" spans="1:11" s="22" customFormat="1" x14ac:dyDescent="0.25">
      <c r="A120" s="17">
        <v>43227</v>
      </c>
      <c r="B120" s="57">
        <f t="shared" si="17"/>
        <v>2018</v>
      </c>
      <c r="C120" s="57">
        <f t="shared" si="15"/>
        <v>5</v>
      </c>
      <c r="D120" s="56">
        <f t="shared" si="16"/>
        <v>19</v>
      </c>
      <c r="E120" s="46">
        <v>2.0833333333333332E-2</v>
      </c>
      <c r="F120" s="41" t="s">
        <v>7</v>
      </c>
      <c r="G120" s="41" t="s">
        <v>12</v>
      </c>
      <c r="H120" s="41" t="s">
        <v>17</v>
      </c>
      <c r="I120" s="26" t="str">
        <f t="shared" si="25"/>
        <v>NA</v>
      </c>
      <c r="J120" s="26" t="str">
        <f t="shared" si="24"/>
        <v>NA</v>
      </c>
      <c r="K120" s="38" t="s">
        <v>17</v>
      </c>
    </row>
    <row r="121" spans="1:11" s="22" customFormat="1" x14ac:dyDescent="0.25">
      <c r="A121" s="17">
        <v>43227</v>
      </c>
      <c r="B121" s="57">
        <f t="shared" si="17"/>
        <v>2018</v>
      </c>
      <c r="C121" s="57">
        <f t="shared" si="15"/>
        <v>5</v>
      </c>
      <c r="D121" s="56">
        <f t="shared" si="16"/>
        <v>19</v>
      </c>
      <c r="E121" s="46">
        <v>0.19444444444444445</v>
      </c>
      <c r="F121" s="41" t="s">
        <v>6</v>
      </c>
      <c r="G121" s="41" t="s">
        <v>43</v>
      </c>
      <c r="H121" s="41" t="s">
        <v>84</v>
      </c>
      <c r="I121" s="26">
        <f t="shared" si="25"/>
        <v>280000</v>
      </c>
      <c r="J121" s="26" t="str">
        <f t="shared" si="24"/>
        <v>Niels Schemmerling</v>
      </c>
      <c r="K121" s="38" t="s">
        <v>135</v>
      </c>
    </row>
    <row r="122" spans="1:11" s="22" customFormat="1" x14ac:dyDescent="0.25">
      <c r="A122" s="17">
        <v>43228</v>
      </c>
      <c r="B122" s="57">
        <f t="shared" si="17"/>
        <v>2018</v>
      </c>
      <c r="C122" s="57">
        <f t="shared" ref="C122:C185" si="26">IF(A122="","",MONTH(A122))</f>
        <v>5</v>
      </c>
      <c r="D122" s="56">
        <f t="shared" ref="D122:D185" si="27">IF(A122="","",_xlfn.ISOWEEKNUM(A122))</f>
        <v>19</v>
      </c>
      <c r="E122" s="46">
        <v>0.34375</v>
      </c>
      <c r="F122" s="41" t="s">
        <v>6</v>
      </c>
      <c r="G122" s="41" t="s">
        <v>45</v>
      </c>
      <c r="H122" s="41" t="s">
        <v>107</v>
      </c>
      <c r="I122" s="26">
        <f t="shared" si="25"/>
        <v>300000</v>
      </c>
      <c r="J122" s="26" t="str">
        <f t="shared" si="24"/>
        <v>Kai Bergheim</v>
      </c>
      <c r="K122" s="38" t="s">
        <v>17</v>
      </c>
    </row>
    <row r="123" spans="1:11" s="22" customFormat="1" x14ac:dyDescent="0.25">
      <c r="A123" s="17">
        <v>43228</v>
      </c>
      <c r="B123" s="57">
        <f t="shared" ref="B123:B186" si="28">IF(A123="","",YEAR(A123))</f>
        <v>2018</v>
      </c>
      <c r="C123" s="57">
        <f t="shared" si="26"/>
        <v>5</v>
      </c>
      <c r="D123" s="56">
        <f t="shared" si="27"/>
        <v>19</v>
      </c>
      <c r="E123" s="46">
        <v>2.0833333333333332E-2</v>
      </c>
      <c r="F123" s="41" t="s">
        <v>7</v>
      </c>
      <c r="G123" s="41" t="s">
        <v>12</v>
      </c>
      <c r="H123" s="41" t="s">
        <v>17</v>
      </c>
      <c r="I123" s="26" t="str">
        <f t="shared" si="25"/>
        <v>NA</v>
      </c>
      <c r="J123" s="26" t="str">
        <f t="shared" si="24"/>
        <v>NA</v>
      </c>
      <c r="K123" s="38" t="s">
        <v>17</v>
      </c>
    </row>
    <row r="124" spans="1:11" s="22" customFormat="1" x14ac:dyDescent="0.25">
      <c r="A124" s="17">
        <v>43228</v>
      </c>
      <c r="B124" s="57">
        <f t="shared" si="28"/>
        <v>2018</v>
      </c>
      <c r="C124" s="57">
        <f t="shared" si="26"/>
        <v>5</v>
      </c>
      <c r="D124" s="56">
        <f t="shared" si="27"/>
        <v>19</v>
      </c>
      <c r="E124" s="46">
        <v>2.7777777777777776E-2</v>
      </c>
      <c r="F124" s="41" t="s">
        <v>6</v>
      </c>
      <c r="G124" s="41" t="s">
        <v>38</v>
      </c>
      <c r="H124" s="41" t="s">
        <v>121</v>
      </c>
      <c r="I124" s="26">
        <f t="shared" si="25"/>
        <v>230000</v>
      </c>
      <c r="J124" s="26" t="str">
        <f t="shared" si="24"/>
        <v>Thorsten Klein</v>
      </c>
      <c r="K124" s="38" t="s">
        <v>17</v>
      </c>
    </row>
    <row r="125" spans="1:11" s="22" customFormat="1" x14ac:dyDescent="0.25">
      <c r="A125" s="17">
        <v>43229</v>
      </c>
      <c r="B125" s="57">
        <f t="shared" si="28"/>
        <v>2018</v>
      </c>
      <c r="C125" s="57">
        <f t="shared" si="26"/>
        <v>5</v>
      </c>
      <c r="D125" s="56">
        <f t="shared" si="27"/>
        <v>19</v>
      </c>
      <c r="E125" s="46">
        <v>4.1666666666666664E-2</v>
      </c>
      <c r="F125" s="41" t="s">
        <v>6</v>
      </c>
      <c r="G125" s="41" t="s">
        <v>26</v>
      </c>
      <c r="H125" s="41" t="s">
        <v>121</v>
      </c>
      <c r="I125" s="26">
        <f t="shared" si="25"/>
        <v>100000</v>
      </c>
      <c r="J125" s="26" t="str">
        <f t="shared" si="24"/>
        <v>Marco Senhen</v>
      </c>
      <c r="K125" s="38" t="s">
        <v>17</v>
      </c>
    </row>
    <row r="126" spans="1:11" s="22" customFormat="1" x14ac:dyDescent="0.25">
      <c r="A126" s="17">
        <v>43229</v>
      </c>
      <c r="B126" s="57">
        <f t="shared" si="28"/>
        <v>2018</v>
      </c>
      <c r="C126" s="57">
        <f t="shared" si="26"/>
        <v>5</v>
      </c>
      <c r="D126" s="56">
        <f t="shared" si="27"/>
        <v>19</v>
      </c>
      <c r="E126" s="46">
        <v>2.0833333333333332E-2</v>
      </c>
      <c r="F126" s="41" t="s">
        <v>7</v>
      </c>
      <c r="G126" s="41" t="s">
        <v>12</v>
      </c>
      <c r="H126" s="41" t="s">
        <v>17</v>
      </c>
      <c r="I126" s="26" t="str">
        <f t="shared" si="25"/>
        <v>NA</v>
      </c>
      <c r="J126" s="26" t="str">
        <f t="shared" si="24"/>
        <v>NA</v>
      </c>
      <c r="K126" s="38" t="s">
        <v>17</v>
      </c>
    </row>
    <row r="127" spans="1:11" s="22" customFormat="1" x14ac:dyDescent="0.25">
      <c r="A127" s="17">
        <v>43229</v>
      </c>
      <c r="B127" s="57">
        <f t="shared" si="28"/>
        <v>2018</v>
      </c>
      <c r="C127" s="57">
        <f t="shared" si="26"/>
        <v>5</v>
      </c>
      <c r="D127" s="56">
        <f t="shared" si="27"/>
        <v>19</v>
      </c>
      <c r="E127" s="46">
        <v>0.2673611111111111</v>
      </c>
      <c r="F127" s="41" t="s">
        <v>6</v>
      </c>
      <c r="G127" s="41" t="s">
        <v>45</v>
      </c>
      <c r="H127" s="41" t="s">
        <v>107</v>
      </c>
      <c r="I127" s="26">
        <f t="shared" si="25"/>
        <v>300000</v>
      </c>
      <c r="J127" s="26" t="str">
        <f t="shared" si="24"/>
        <v>Kai Bergheim</v>
      </c>
      <c r="K127" s="38" t="s">
        <v>17</v>
      </c>
    </row>
    <row r="128" spans="1:11" s="22" customFormat="1" x14ac:dyDescent="0.25">
      <c r="A128" s="17">
        <v>43229</v>
      </c>
      <c r="B128" s="57">
        <f t="shared" si="28"/>
        <v>2018</v>
      </c>
      <c r="C128" s="57">
        <f t="shared" si="26"/>
        <v>5</v>
      </c>
      <c r="D128" s="56">
        <f t="shared" si="27"/>
        <v>19</v>
      </c>
      <c r="E128" s="46">
        <v>6.25E-2</v>
      </c>
      <c r="F128" s="41" t="s">
        <v>7</v>
      </c>
      <c r="G128" s="41" t="s">
        <v>111</v>
      </c>
      <c r="H128" s="41" t="s">
        <v>17</v>
      </c>
      <c r="I128" s="26" t="str">
        <f t="shared" si="25"/>
        <v>NA</v>
      </c>
      <c r="J128" s="26" t="str">
        <f t="shared" si="24"/>
        <v>NA</v>
      </c>
      <c r="K128" s="38" t="s">
        <v>17</v>
      </c>
    </row>
    <row r="129" spans="1:11" s="22" customFormat="1" x14ac:dyDescent="0.25">
      <c r="A129" s="17">
        <v>43230</v>
      </c>
      <c r="B129" s="57">
        <f t="shared" si="28"/>
        <v>2018</v>
      </c>
      <c r="C129" s="57">
        <f t="shared" si="26"/>
        <v>5</v>
      </c>
      <c r="D129" s="56">
        <f t="shared" si="27"/>
        <v>19</v>
      </c>
      <c r="E129" s="46">
        <v>2.0833333333333332E-2</v>
      </c>
      <c r="F129" s="41" t="s">
        <v>6</v>
      </c>
      <c r="G129" s="41" t="s">
        <v>38</v>
      </c>
      <c r="H129" s="41" t="s">
        <v>121</v>
      </c>
      <c r="I129" s="26">
        <f t="shared" si="25"/>
        <v>230000</v>
      </c>
      <c r="J129" s="26" t="str">
        <f t="shared" si="24"/>
        <v>Thorsten Klein</v>
      </c>
      <c r="K129" s="38" t="s">
        <v>17</v>
      </c>
    </row>
    <row r="130" spans="1:11" s="22" customFormat="1" x14ac:dyDescent="0.25">
      <c r="A130" s="17">
        <v>43230</v>
      </c>
      <c r="B130" s="57">
        <f t="shared" si="28"/>
        <v>2018</v>
      </c>
      <c r="C130" s="57">
        <f t="shared" si="26"/>
        <v>5</v>
      </c>
      <c r="D130" s="56">
        <f t="shared" si="27"/>
        <v>19</v>
      </c>
      <c r="E130" s="46">
        <v>0.24652777777777779</v>
      </c>
      <c r="F130" s="41" t="s">
        <v>6</v>
      </c>
      <c r="G130" s="41" t="s">
        <v>45</v>
      </c>
      <c r="H130" s="41" t="s">
        <v>107</v>
      </c>
      <c r="I130" s="26">
        <f t="shared" si="25"/>
        <v>300000</v>
      </c>
      <c r="J130" s="26" t="str">
        <f t="shared" si="24"/>
        <v>Kai Bergheim</v>
      </c>
      <c r="K130" s="38" t="s">
        <v>17</v>
      </c>
    </row>
    <row r="131" spans="1:11" s="22" customFormat="1" x14ac:dyDescent="0.25">
      <c r="A131" s="17">
        <v>43230</v>
      </c>
      <c r="B131" s="57">
        <f t="shared" si="28"/>
        <v>2018</v>
      </c>
      <c r="C131" s="57">
        <f t="shared" si="26"/>
        <v>5</v>
      </c>
      <c r="D131" s="56">
        <f t="shared" si="27"/>
        <v>19</v>
      </c>
      <c r="E131" s="46">
        <v>2.0833333333333332E-2</v>
      </c>
      <c r="F131" s="41" t="s">
        <v>7</v>
      </c>
      <c r="G131" s="41" t="s">
        <v>12</v>
      </c>
      <c r="H131" s="41" t="s">
        <v>17</v>
      </c>
      <c r="I131" s="26" t="str">
        <f t="shared" si="25"/>
        <v>NA</v>
      </c>
      <c r="J131" s="26" t="str">
        <f t="shared" si="24"/>
        <v>NA</v>
      </c>
      <c r="K131" s="38" t="s">
        <v>17</v>
      </c>
    </row>
    <row r="132" spans="1:11" s="22" customFormat="1" x14ac:dyDescent="0.25">
      <c r="A132" s="17">
        <v>43230</v>
      </c>
      <c r="B132" s="57">
        <f t="shared" si="28"/>
        <v>2018</v>
      </c>
      <c r="C132" s="57">
        <f t="shared" si="26"/>
        <v>5</v>
      </c>
      <c r="D132" s="56">
        <f t="shared" si="27"/>
        <v>19</v>
      </c>
      <c r="E132" s="46">
        <v>0.10416666666666667</v>
      </c>
      <c r="F132" s="41" t="s">
        <v>6</v>
      </c>
      <c r="G132" s="41" t="s">
        <v>26</v>
      </c>
      <c r="H132" s="41" t="s">
        <v>121</v>
      </c>
      <c r="I132" s="26">
        <f t="shared" si="25"/>
        <v>100000</v>
      </c>
      <c r="J132" s="26" t="str">
        <f t="shared" si="24"/>
        <v>Marco Senhen</v>
      </c>
      <c r="K132" s="38" t="s">
        <v>17</v>
      </c>
    </row>
    <row r="133" spans="1:11" s="22" customFormat="1" x14ac:dyDescent="0.25">
      <c r="A133" s="17">
        <v>43231</v>
      </c>
      <c r="B133" s="57">
        <f t="shared" si="28"/>
        <v>2018</v>
      </c>
      <c r="C133" s="57">
        <f t="shared" si="26"/>
        <v>5</v>
      </c>
      <c r="D133" s="56">
        <f t="shared" si="27"/>
        <v>19</v>
      </c>
      <c r="E133" s="46">
        <v>4.1666666666666664E-2</v>
      </c>
      <c r="F133" s="41" t="s">
        <v>6</v>
      </c>
      <c r="G133" s="41" t="s">
        <v>26</v>
      </c>
      <c r="H133" s="41" t="s">
        <v>121</v>
      </c>
      <c r="I133" s="26">
        <f t="shared" si="25"/>
        <v>100000</v>
      </c>
      <c r="J133" s="26" t="str">
        <f t="shared" si="24"/>
        <v>Marco Senhen</v>
      </c>
      <c r="K133" s="38" t="s">
        <v>17</v>
      </c>
    </row>
    <row r="134" spans="1:11" s="22" customFormat="1" x14ac:dyDescent="0.25">
      <c r="A134" s="17">
        <v>43231</v>
      </c>
      <c r="B134" s="57">
        <f t="shared" si="28"/>
        <v>2018</v>
      </c>
      <c r="C134" s="57">
        <f t="shared" si="26"/>
        <v>5</v>
      </c>
      <c r="D134" s="56">
        <f t="shared" si="27"/>
        <v>19</v>
      </c>
      <c r="E134" s="46">
        <v>2.0833333333333332E-2</v>
      </c>
      <c r="F134" s="41" t="s">
        <v>7</v>
      </c>
      <c r="G134" s="41" t="s">
        <v>12</v>
      </c>
      <c r="H134" s="41" t="s">
        <v>17</v>
      </c>
      <c r="I134" s="26" t="str">
        <f t="shared" si="25"/>
        <v>NA</v>
      </c>
      <c r="J134" s="26" t="str">
        <f t="shared" si="24"/>
        <v>NA</v>
      </c>
      <c r="K134" s="38" t="s">
        <v>17</v>
      </c>
    </row>
    <row r="135" spans="1:11" s="22" customFormat="1" x14ac:dyDescent="0.25">
      <c r="A135" s="17">
        <v>43231</v>
      </c>
      <c r="B135" s="57">
        <f t="shared" si="28"/>
        <v>2018</v>
      </c>
      <c r="C135" s="57">
        <f t="shared" si="26"/>
        <v>5</v>
      </c>
      <c r="D135" s="56">
        <f t="shared" si="27"/>
        <v>19</v>
      </c>
      <c r="E135" s="46">
        <v>0.125</v>
      </c>
      <c r="F135" s="41" t="s">
        <v>6</v>
      </c>
      <c r="G135" s="41" t="s">
        <v>45</v>
      </c>
      <c r="H135" s="41" t="s">
        <v>107</v>
      </c>
      <c r="I135" s="26">
        <f t="shared" si="25"/>
        <v>300000</v>
      </c>
      <c r="J135" s="26" t="str">
        <f t="shared" si="24"/>
        <v>Kai Bergheim</v>
      </c>
      <c r="K135" s="38" t="s">
        <v>17</v>
      </c>
    </row>
    <row r="136" spans="1:11" s="22" customFormat="1" x14ac:dyDescent="0.25">
      <c r="A136" s="17">
        <v>43231</v>
      </c>
      <c r="B136" s="57">
        <f t="shared" si="28"/>
        <v>2018</v>
      </c>
      <c r="C136" s="57">
        <f t="shared" si="26"/>
        <v>5</v>
      </c>
      <c r="D136" s="56">
        <f t="shared" si="27"/>
        <v>19</v>
      </c>
      <c r="E136" s="46">
        <v>0.20486111111111113</v>
      </c>
      <c r="F136" s="41" t="s">
        <v>9</v>
      </c>
      <c r="G136" s="41" t="s">
        <v>17</v>
      </c>
      <c r="H136" s="41" t="s">
        <v>17</v>
      </c>
      <c r="I136" s="26" t="str">
        <f t="shared" si="25"/>
        <v>NA</v>
      </c>
      <c r="J136" s="26" t="str">
        <f t="shared" si="24"/>
        <v>NA</v>
      </c>
      <c r="K136" s="38" t="s">
        <v>17</v>
      </c>
    </row>
    <row r="137" spans="1:11" s="22" customFormat="1" x14ac:dyDescent="0.25">
      <c r="A137" s="17">
        <v>43234</v>
      </c>
      <c r="B137" s="57">
        <f t="shared" si="28"/>
        <v>2018</v>
      </c>
      <c r="C137" s="57">
        <f t="shared" si="26"/>
        <v>5</v>
      </c>
      <c r="D137" s="56">
        <f t="shared" si="27"/>
        <v>20</v>
      </c>
      <c r="E137" s="46">
        <v>2.0833333333333332E-2</v>
      </c>
      <c r="F137" s="41" t="s">
        <v>6</v>
      </c>
      <c r="G137" s="41" t="s">
        <v>26</v>
      </c>
      <c r="H137" s="41" t="s">
        <v>121</v>
      </c>
      <c r="I137" s="26">
        <f t="shared" si="25"/>
        <v>100000</v>
      </c>
      <c r="J137" s="26" t="str">
        <f t="shared" si="24"/>
        <v>Marco Senhen</v>
      </c>
      <c r="K137" s="38" t="s">
        <v>17</v>
      </c>
    </row>
    <row r="138" spans="1:11" s="22" customFormat="1" x14ac:dyDescent="0.25">
      <c r="A138" s="17">
        <v>43234</v>
      </c>
      <c r="B138" s="57">
        <f t="shared" si="28"/>
        <v>2018</v>
      </c>
      <c r="C138" s="57">
        <f t="shared" si="26"/>
        <v>5</v>
      </c>
      <c r="D138" s="56">
        <f t="shared" si="27"/>
        <v>20</v>
      </c>
      <c r="E138" s="46">
        <v>0.27083333333333331</v>
      </c>
      <c r="F138" s="41" t="s">
        <v>6</v>
      </c>
      <c r="G138" s="41" t="s">
        <v>45</v>
      </c>
      <c r="H138" s="41" t="s">
        <v>107</v>
      </c>
      <c r="I138" s="26">
        <f t="shared" si="25"/>
        <v>300000</v>
      </c>
      <c r="J138" s="26" t="str">
        <f t="shared" si="24"/>
        <v>Kai Bergheim</v>
      </c>
      <c r="K138" s="38" t="s">
        <v>17</v>
      </c>
    </row>
    <row r="139" spans="1:11" s="22" customFormat="1" x14ac:dyDescent="0.25">
      <c r="A139" s="17">
        <v>43234</v>
      </c>
      <c r="B139" s="57">
        <f t="shared" si="28"/>
        <v>2018</v>
      </c>
      <c r="C139" s="57">
        <f t="shared" si="26"/>
        <v>5</v>
      </c>
      <c r="D139" s="56">
        <f t="shared" si="27"/>
        <v>20</v>
      </c>
      <c r="E139" s="46">
        <v>2.0833333333333332E-2</v>
      </c>
      <c r="F139" s="41" t="s">
        <v>7</v>
      </c>
      <c r="G139" s="41" t="s">
        <v>12</v>
      </c>
      <c r="H139" s="41" t="s">
        <v>17</v>
      </c>
      <c r="I139" s="26" t="str">
        <f t="shared" si="25"/>
        <v>NA</v>
      </c>
      <c r="J139" s="26" t="str">
        <f t="shared" si="24"/>
        <v>NA</v>
      </c>
      <c r="K139" s="38" t="s">
        <v>17</v>
      </c>
    </row>
    <row r="140" spans="1:11" s="22" customFormat="1" x14ac:dyDescent="0.25">
      <c r="A140" s="17">
        <v>43234</v>
      </c>
      <c r="B140" s="57">
        <f t="shared" si="28"/>
        <v>2018</v>
      </c>
      <c r="C140" s="57">
        <f t="shared" si="26"/>
        <v>5</v>
      </c>
      <c r="D140" s="56">
        <f t="shared" si="27"/>
        <v>20</v>
      </c>
      <c r="E140" s="46">
        <v>7.9861111111111105E-2</v>
      </c>
      <c r="F140" s="41" t="s">
        <v>6</v>
      </c>
      <c r="G140" s="41" t="s">
        <v>45</v>
      </c>
      <c r="H140" s="41" t="s">
        <v>107</v>
      </c>
      <c r="I140" s="26">
        <f t="shared" si="25"/>
        <v>300000</v>
      </c>
      <c r="J140" s="26" t="str">
        <f t="shared" si="24"/>
        <v>Kai Bergheim</v>
      </c>
      <c r="K140" s="38" t="s">
        <v>17</v>
      </c>
    </row>
    <row r="141" spans="1:11" s="22" customFormat="1" x14ac:dyDescent="0.25">
      <c r="A141" s="17">
        <v>43235</v>
      </c>
      <c r="B141" s="57">
        <f t="shared" si="28"/>
        <v>2018</v>
      </c>
      <c r="C141" s="57">
        <f t="shared" si="26"/>
        <v>5</v>
      </c>
      <c r="D141" s="56">
        <f t="shared" si="27"/>
        <v>20</v>
      </c>
      <c r="E141" s="46">
        <v>6.25E-2</v>
      </c>
      <c r="F141" s="41" t="s">
        <v>6</v>
      </c>
      <c r="G141" s="41" t="s">
        <v>52</v>
      </c>
      <c r="H141" s="41" t="s">
        <v>121</v>
      </c>
      <c r="I141" s="26">
        <f t="shared" ref="I141:I204" si="29">IF(G141="Central Purchasing",100000,IF(G141="IT",110000,IF(G141="Automation Components",120000,IF(G141="Castings",130000,IF(G141="Drives and Gears",140000,IF(G141="Electronic Subassembly",150000,IF(G141="Electronic",160000,IF(G141="C-Parts",170000,IF(G141="Films",180000,IF(G141="Filters",190000,IF(G141="Drainage and Woven Materials",200000,IF(G141="Glass",210000,IF(G141="Assembled Metal Parts",220000,IF(G141="Turned and Milled Parts",230000,IF(G141="Magnets",240000,IF(G141="Mechanical Subassemblies",250000,IF(G141="Membrane",260000,IF(G141="Operating Supplies and Add Material",270000,IF(G141="Packaging",280000,IF(G141="Palletank",290000,IF(G141="Plastic Parts",300000,IF(G141="Plate Processing",310000,IF(G141="Printed Materials and Labels",320000,IF(G141="Pumps",330000,IF(G141="Raw Materials",340000,IF(G141="Sealings",350000,IF(G141="Sensors",360000,IF(G141="Services",370000,IF(G141="Tools and Molds",380000,IF(G141="Trading Goods",390000,IF(G141="Tubing",400000,IF(G141="Valves",410000,IF(G141="Connections",420000,IF(G141="Bearings",430000,IF(G141="Sterilization",440000,IF(G141="HVAC",450000,IF(G141="Prototyping, 3D Printing",460000,IF(G141="Trainings","NA",IF(G141="English courses","NA",IF(G141="Meetings","NA",IF(G141="Break","NA",IF(G141="Others","NA",IF(G141="Authorization","NA",IF(G141="Leave","NA",IF(G141="Lateness","NA",IF(G141="Holiday","NA",IF(G141="NA","NA","")))))))))))))))))))))))))))))))))))))))))))))))</f>
        <v>370000</v>
      </c>
      <c r="J141" s="26" t="str">
        <f t="shared" ref="J141:J204" si="30">IF(G141="Central Purchasing","Marco Senhen",IF(G141="IT","Marco Senhen",IF(G141="Automation Components","Gunther Griesel",IF(G141="Castings","Thorsten Klein",IF(G141="Drives and Gears","Bernd Engelhardt",IF(G141="Electronic Subassembly","Bernd Engelhardt",IF(G141="Electronic","Bernd Engelhardt",IF(G141="C-Parts","Lynn Elligsen",IF(G141="Films","Sabine Lorrain",IF(G141="Filters","Sabine Lorrain",IF(G141="Drainage and Woven Materials", "Manuel Hanke",IF(G141="Glass","Gunther Griesel",IF(G141="Assembled Metal Parts","Mathias Behrens",IF(G141="Turned and Milled Parts","Thorsten Klein",IF(G141="Magnets","Thorsten Klein",IF(G141="Mechanical Subassemblies","Thorsten Klein",IF(G141="Membrane", "Manuel Hanke",IF(G141="Operating Supplies and Add Material","Jannis Buberti",IF(G141="Packaging","Niels Schemmerling",IF(G141="Palletank","Mathias Behrens",IF(G141="Plastic Parts","Kai Bergheim",IF(G141="Plate Processing","Thorsten Klein",IF(G141="Printed Materials and Labels","Jannis Buberti",IF(G141="Pumps","Gunther Griesel",IF(G141="Raw Materials", "Manuel Hanke",IF(G141="Sealings", "Manuel Hanke",IF(G141="Sensors","Neal Kidman",IF(G141="Services","Steffen Schlieker",IF(G141="Tools and Molds","Steffen Schlieker",IF(G141="Trading Goods","Nils Koeneke",IF(G141="Tubing","Herve Luzzi",IF(G141="Valves","Gunther Griesel",IF(G141="Connections","Yernaux Pierre-Francois",IF(G141="Bearings","Bricka",IF(G141="Sterilization","Sabine Lorrain",IF(G141="HVAC","Gunther Griesel",IF(G141="Prototyping, 3D Printing","Steffen Schlieker",IF(G141="Trainings","NA",IF(G141="English courses","NA",IF(G141="Meetings","NA",IF(G141="Break","NA",IF(G141="Others","NA",IF(G141="Authorization","NA",IF(G141="Leave","NA",IF(G141="Lateness","NA",IF(G141="Holiday","NA",IF(G141="NA","NA","")))))))))))))))))))))))))))))))))))))))))))))))</f>
        <v>Steffen Schlieker</v>
      </c>
      <c r="K141" s="38" t="s">
        <v>17</v>
      </c>
    </row>
    <row r="142" spans="1:11" s="22" customFormat="1" x14ac:dyDescent="0.25">
      <c r="A142" s="17">
        <v>43235</v>
      </c>
      <c r="B142" s="57">
        <f t="shared" si="28"/>
        <v>2018</v>
      </c>
      <c r="C142" s="57">
        <f t="shared" si="26"/>
        <v>5</v>
      </c>
      <c r="D142" s="56">
        <f t="shared" si="27"/>
        <v>20</v>
      </c>
      <c r="E142" s="46">
        <v>2.0833333333333332E-2</v>
      </c>
      <c r="F142" s="41" t="s">
        <v>6</v>
      </c>
      <c r="G142" s="41" t="s">
        <v>26</v>
      </c>
      <c r="H142" s="41" t="s">
        <v>121</v>
      </c>
      <c r="I142" s="26">
        <f t="shared" si="29"/>
        <v>100000</v>
      </c>
      <c r="J142" s="26" t="str">
        <f t="shared" si="30"/>
        <v>Marco Senhen</v>
      </c>
      <c r="K142" s="38" t="s">
        <v>17</v>
      </c>
    </row>
    <row r="143" spans="1:11" s="22" customFormat="1" x14ac:dyDescent="0.25">
      <c r="A143" s="17">
        <v>43235</v>
      </c>
      <c r="B143" s="57">
        <f t="shared" si="28"/>
        <v>2018</v>
      </c>
      <c r="C143" s="57">
        <f t="shared" si="26"/>
        <v>5</v>
      </c>
      <c r="D143" s="56">
        <f t="shared" si="27"/>
        <v>20</v>
      </c>
      <c r="E143" s="46">
        <v>2.0833333333333332E-2</v>
      </c>
      <c r="F143" s="41" t="s">
        <v>7</v>
      </c>
      <c r="G143" s="41" t="s">
        <v>12</v>
      </c>
      <c r="H143" s="41" t="s">
        <v>17</v>
      </c>
      <c r="I143" s="26" t="str">
        <f t="shared" si="29"/>
        <v>NA</v>
      </c>
      <c r="J143" s="26" t="str">
        <f t="shared" si="30"/>
        <v>NA</v>
      </c>
      <c r="K143" s="38" t="s">
        <v>17</v>
      </c>
    </row>
    <row r="144" spans="1:11" s="22" customFormat="1" x14ac:dyDescent="0.25">
      <c r="A144" s="17">
        <v>43235</v>
      </c>
      <c r="B144" s="57">
        <f t="shared" si="28"/>
        <v>2018</v>
      </c>
      <c r="C144" s="57">
        <f t="shared" si="26"/>
        <v>5</v>
      </c>
      <c r="D144" s="56">
        <f t="shared" si="27"/>
        <v>20</v>
      </c>
      <c r="E144" s="46">
        <v>0.28819444444444448</v>
      </c>
      <c r="F144" s="41" t="s">
        <v>6</v>
      </c>
      <c r="G144" s="41" t="s">
        <v>45</v>
      </c>
      <c r="H144" s="41" t="s">
        <v>107</v>
      </c>
      <c r="I144" s="26">
        <f t="shared" si="29"/>
        <v>300000</v>
      </c>
      <c r="J144" s="26" t="str">
        <f t="shared" si="30"/>
        <v>Kai Bergheim</v>
      </c>
      <c r="K144" s="38" t="s">
        <v>17</v>
      </c>
    </row>
    <row r="145" spans="1:11" s="22" customFormat="1" x14ac:dyDescent="0.25">
      <c r="A145" s="17">
        <v>43236</v>
      </c>
      <c r="B145" s="57">
        <f t="shared" si="28"/>
        <v>2018</v>
      </c>
      <c r="C145" s="57">
        <f t="shared" si="26"/>
        <v>5</v>
      </c>
      <c r="D145" s="56">
        <f t="shared" si="27"/>
        <v>20</v>
      </c>
      <c r="E145" s="46">
        <v>0.11805555555555557</v>
      </c>
      <c r="F145" s="41" t="s">
        <v>6</v>
      </c>
      <c r="G145" s="41" t="s">
        <v>45</v>
      </c>
      <c r="H145" s="41" t="s">
        <v>107</v>
      </c>
      <c r="I145" s="26">
        <f t="shared" si="29"/>
        <v>300000</v>
      </c>
      <c r="J145" s="26" t="str">
        <f t="shared" si="30"/>
        <v>Kai Bergheim</v>
      </c>
      <c r="K145" s="38" t="s">
        <v>17</v>
      </c>
    </row>
    <row r="146" spans="1:11" s="22" customFormat="1" x14ac:dyDescent="0.25">
      <c r="A146" s="17">
        <v>43236</v>
      </c>
      <c r="B146" s="57">
        <f t="shared" si="28"/>
        <v>2018</v>
      </c>
      <c r="C146" s="57">
        <f t="shared" si="26"/>
        <v>5</v>
      </c>
      <c r="D146" s="56">
        <f t="shared" si="27"/>
        <v>20</v>
      </c>
      <c r="E146" s="46">
        <v>1.7361111111111112E-2</v>
      </c>
      <c r="F146" s="41" t="s">
        <v>6</v>
      </c>
      <c r="G146" s="41" t="s">
        <v>52</v>
      </c>
      <c r="H146" s="41" t="s">
        <v>121</v>
      </c>
      <c r="I146" s="26">
        <f t="shared" si="29"/>
        <v>370000</v>
      </c>
      <c r="J146" s="26" t="str">
        <f t="shared" si="30"/>
        <v>Steffen Schlieker</v>
      </c>
      <c r="K146" s="38" t="s">
        <v>17</v>
      </c>
    </row>
    <row r="147" spans="1:11" s="22" customFormat="1" x14ac:dyDescent="0.25">
      <c r="A147" s="17">
        <v>43236</v>
      </c>
      <c r="B147" s="57">
        <f t="shared" si="28"/>
        <v>2018</v>
      </c>
      <c r="C147" s="57">
        <f t="shared" si="26"/>
        <v>5</v>
      </c>
      <c r="D147" s="56">
        <f t="shared" si="27"/>
        <v>20</v>
      </c>
      <c r="E147" s="46">
        <v>2.0833333333333332E-2</v>
      </c>
      <c r="F147" s="41" t="s">
        <v>7</v>
      </c>
      <c r="G147" s="41" t="s">
        <v>12</v>
      </c>
      <c r="H147" s="41" t="s">
        <v>17</v>
      </c>
      <c r="I147" s="26" t="str">
        <f t="shared" si="29"/>
        <v>NA</v>
      </c>
      <c r="J147" s="26" t="str">
        <f t="shared" si="30"/>
        <v>NA</v>
      </c>
      <c r="K147" s="38" t="s">
        <v>17</v>
      </c>
    </row>
    <row r="148" spans="1:11" s="22" customFormat="1" x14ac:dyDescent="0.25">
      <c r="A148" s="17">
        <v>43236</v>
      </c>
      <c r="B148" s="57">
        <f t="shared" si="28"/>
        <v>2018</v>
      </c>
      <c r="C148" s="57">
        <f t="shared" si="26"/>
        <v>5</v>
      </c>
      <c r="D148" s="56">
        <f t="shared" si="27"/>
        <v>20</v>
      </c>
      <c r="E148" s="46">
        <v>0.23611111111111113</v>
      </c>
      <c r="F148" s="41" t="s">
        <v>6</v>
      </c>
      <c r="G148" s="41" t="s">
        <v>45</v>
      </c>
      <c r="H148" s="41" t="s">
        <v>107</v>
      </c>
      <c r="I148" s="26">
        <f t="shared" si="29"/>
        <v>300000</v>
      </c>
      <c r="J148" s="26" t="str">
        <f t="shared" si="30"/>
        <v>Kai Bergheim</v>
      </c>
      <c r="K148" s="38" t="s">
        <v>17</v>
      </c>
    </row>
    <row r="149" spans="1:11" s="22" customFormat="1" x14ac:dyDescent="0.25">
      <c r="A149" s="17">
        <v>43237</v>
      </c>
      <c r="B149" s="57">
        <f t="shared" si="28"/>
        <v>2018</v>
      </c>
      <c r="C149" s="57">
        <f t="shared" si="26"/>
        <v>5</v>
      </c>
      <c r="D149" s="56">
        <f t="shared" si="27"/>
        <v>20</v>
      </c>
      <c r="E149" s="46">
        <v>0.25</v>
      </c>
      <c r="F149" s="41" t="s">
        <v>6</v>
      </c>
      <c r="G149" s="41" t="s">
        <v>45</v>
      </c>
      <c r="H149" s="41" t="s">
        <v>107</v>
      </c>
      <c r="I149" s="26">
        <f t="shared" si="29"/>
        <v>300000</v>
      </c>
      <c r="J149" s="26" t="str">
        <f t="shared" si="30"/>
        <v>Kai Bergheim</v>
      </c>
      <c r="K149" s="38" t="s">
        <v>17</v>
      </c>
    </row>
    <row r="150" spans="1:11" s="22" customFormat="1" x14ac:dyDescent="0.25">
      <c r="A150" s="17">
        <v>43237</v>
      </c>
      <c r="B150" s="57">
        <f t="shared" si="28"/>
        <v>2018</v>
      </c>
      <c r="C150" s="57">
        <f t="shared" si="26"/>
        <v>5</v>
      </c>
      <c r="D150" s="56">
        <f t="shared" si="27"/>
        <v>20</v>
      </c>
      <c r="E150" s="46">
        <v>7.2916666666666671E-2</v>
      </c>
      <c r="F150" s="41" t="s">
        <v>6</v>
      </c>
      <c r="G150" s="41" t="s">
        <v>26</v>
      </c>
      <c r="H150" s="41" t="s">
        <v>121</v>
      </c>
      <c r="I150" s="26">
        <f t="shared" si="29"/>
        <v>100000</v>
      </c>
      <c r="J150" s="26" t="str">
        <f t="shared" si="30"/>
        <v>Marco Senhen</v>
      </c>
      <c r="K150" s="38" t="s">
        <v>17</v>
      </c>
    </row>
    <row r="151" spans="1:11" s="22" customFormat="1" x14ac:dyDescent="0.25">
      <c r="A151" s="17">
        <v>43238</v>
      </c>
      <c r="B151" s="57">
        <f t="shared" si="28"/>
        <v>2018</v>
      </c>
      <c r="C151" s="57">
        <f t="shared" si="26"/>
        <v>5</v>
      </c>
      <c r="D151" s="56">
        <f t="shared" si="27"/>
        <v>20</v>
      </c>
      <c r="E151" s="46">
        <v>4.1666666666666664E-2</v>
      </c>
      <c r="F151" s="41" t="s">
        <v>6</v>
      </c>
      <c r="G151" s="41" t="s">
        <v>52</v>
      </c>
      <c r="H151" s="41" t="s">
        <v>121</v>
      </c>
      <c r="I151" s="26">
        <f t="shared" si="29"/>
        <v>370000</v>
      </c>
      <c r="J151" s="26" t="str">
        <f t="shared" si="30"/>
        <v>Steffen Schlieker</v>
      </c>
      <c r="K151" s="38" t="s">
        <v>17</v>
      </c>
    </row>
    <row r="152" spans="1:11" s="22" customFormat="1" x14ac:dyDescent="0.25">
      <c r="A152" s="17">
        <v>43238</v>
      </c>
      <c r="B152" s="57">
        <f t="shared" si="28"/>
        <v>2018</v>
      </c>
      <c r="C152" s="57">
        <f t="shared" si="26"/>
        <v>5</v>
      </c>
      <c r="D152" s="56">
        <f t="shared" si="27"/>
        <v>20</v>
      </c>
      <c r="E152" s="46">
        <v>0.28125</v>
      </c>
      <c r="F152" s="41" t="s">
        <v>6</v>
      </c>
      <c r="G152" s="41" t="s">
        <v>45</v>
      </c>
      <c r="H152" s="41" t="s">
        <v>107</v>
      </c>
      <c r="I152" s="26">
        <f t="shared" si="29"/>
        <v>300000</v>
      </c>
      <c r="J152" s="26" t="str">
        <f t="shared" si="30"/>
        <v>Kai Bergheim</v>
      </c>
      <c r="K152" s="38" t="s">
        <v>17</v>
      </c>
    </row>
    <row r="153" spans="1:11" s="22" customFormat="1" x14ac:dyDescent="0.25">
      <c r="A153" s="17">
        <v>43239</v>
      </c>
      <c r="B153" s="57">
        <f t="shared" si="28"/>
        <v>2018</v>
      </c>
      <c r="C153" s="57">
        <f t="shared" si="26"/>
        <v>5</v>
      </c>
      <c r="D153" s="56">
        <f t="shared" si="27"/>
        <v>20</v>
      </c>
      <c r="E153" s="46">
        <v>0.21875</v>
      </c>
      <c r="F153" s="41" t="s">
        <v>6</v>
      </c>
      <c r="G153" s="41" t="s">
        <v>45</v>
      </c>
      <c r="H153" s="41" t="s">
        <v>107</v>
      </c>
      <c r="I153" s="26">
        <f t="shared" si="29"/>
        <v>300000</v>
      </c>
      <c r="J153" s="26" t="str">
        <f t="shared" si="30"/>
        <v>Kai Bergheim</v>
      </c>
      <c r="K153" s="38" t="s">
        <v>17</v>
      </c>
    </row>
    <row r="154" spans="1:11" s="22" customFormat="1" x14ac:dyDescent="0.25">
      <c r="A154" s="17">
        <v>43241</v>
      </c>
      <c r="B154" s="57">
        <f t="shared" si="28"/>
        <v>2018</v>
      </c>
      <c r="C154" s="57">
        <f t="shared" si="26"/>
        <v>5</v>
      </c>
      <c r="D154" s="56">
        <f t="shared" si="27"/>
        <v>21</v>
      </c>
      <c r="E154" s="46">
        <v>8.3333333333333329E-2</v>
      </c>
      <c r="F154" s="41" t="s">
        <v>6</v>
      </c>
      <c r="G154" s="41" t="s">
        <v>45</v>
      </c>
      <c r="H154" s="41" t="s">
        <v>107</v>
      </c>
      <c r="I154" s="26">
        <f t="shared" si="29"/>
        <v>300000</v>
      </c>
      <c r="J154" s="26" t="str">
        <f t="shared" si="30"/>
        <v>Kai Bergheim</v>
      </c>
      <c r="K154" s="38" t="s">
        <v>17</v>
      </c>
    </row>
    <row r="155" spans="1:11" s="22" customFormat="1" x14ac:dyDescent="0.25">
      <c r="A155" s="17">
        <v>43241</v>
      </c>
      <c r="B155" s="57">
        <f t="shared" si="28"/>
        <v>2018</v>
      </c>
      <c r="C155" s="57">
        <f t="shared" si="26"/>
        <v>5</v>
      </c>
      <c r="D155" s="56">
        <f t="shared" si="27"/>
        <v>21</v>
      </c>
      <c r="E155" s="46">
        <v>0.23958333333333334</v>
      </c>
      <c r="F155" s="41" t="s">
        <v>9</v>
      </c>
      <c r="G155" s="41" t="s">
        <v>17</v>
      </c>
      <c r="H155" s="41" t="s">
        <v>17</v>
      </c>
      <c r="I155" s="26" t="str">
        <f t="shared" si="29"/>
        <v>NA</v>
      </c>
      <c r="J155" s="26" t="str">
        <f t="shared" si="30"/>
        <v>NA</v>
      </c>
      <c r="K155" s="38" t="s">
        <v>17</v>
      </c>
    </row>
    <row r="156" spans="1:11" s="22" customFormat="1" x14ac:dyDescent="0.25">
      <c r="A156" s="17">
        <v>43242</v>
      </c>
      <c r="B156" s="57">
        <f t="shared" si="28"/>
        <v>2018</v>
      </c>
      <c r="C156" s="57">
        <f t="shared" si="26"/>
        <v>5</v>
      </c>
      <c r="D156" s="56">
        <f t="shared" si="27"/>
        <v>21</v>
      </c>
      <c r="E156" s="46">
        <v>8.3333333333333329E-2</v>
      </c>
      <c r="F156" s="41" t="s">
        <v>6</v>
      </c>
      <c r="G156" s="41" t="s">
        <v>26</v>
      </c>
      <c r="H156" s="41" t="s">
        <v>121</v>
      </c>
      <c r="I156" s="26">
        <f t="shared" si="29"/>
        <v>100000</v>
      </c>
      <c r="J156" s="26" t="str">
        <f t="shared" si="30"/>
        <v>Marco Senhen</v>
      </c>
      <c r="K156" s="38" t="s">
        <v>17</v>
      </c>
    </row>
    <row r="157" spans="1:11" s="22" customFormat="1" x14ac:dyDescent="0.25">
      <c r="A157" s="17">
        <v>43242</v>
      </c>
      <c r="B157" s="57">
        <f t="shared" si="28"/>
        <v>2018</v>
      </c>
      <c r="C157" s="57">
        <f t="shared" si="26"/>
        <v>5</v>
      </c>
      <c r="D157" s="56">
        <f t="shared" si="27"/>
        <v>21</v>
      </c>
      <c r="E157" s="46">
        <v>0.23958333333333334</v>
      </c>
      <c r="F157" s="41" t="s">
        <v>9</v>
      </c>
      <c r="G157" s="41" t="s">
        <v>17</v>
      </c>
      <c r="H157" s="41" t="s">
        <v>17</v>
      </c>
      <c r="I157" s="26" t="str">
        <f t="shared" si="29"/>
        <v>NA</v>
      </c>
      <c r="J157" s="26" t="str">
        <f t="shared" si="30"/>
        <v>NA</v>
      </c>
      <c r="K157" s="38" t="s">
        <v>17</v>
      </c>
    </row>
    <row r="158" spans="1:11" s="22" customFormat="1" x14ac:dyDescent="0.25">
      <c r="A158" s="17">
        <v>43243</v>
      </c>
      <c r="B158" s="57">
        <f t="shared" si="28"/>
        <v>2018</v>
      </c>
      <c r="C158" s="57">
        <f t="shared" si="26"/>
        <v>5</v>
      </c>
      <c r="D158" s="56">
        <f t="shared" si="27"/>
        <v>21</v>
      </c>
      <c r="E158" s="46">
        <v>6.25E-2</v>
      </c>
      <c r="F158" s="41" t="s">
        <v>7</v>
      </c>
      <c r="G158" s="41" t="s">
        <v>111</v>
      </c>
      <c r="H158" s="41" t="s">
        <v>17</v>
      </c>
      <c r="I158" s="26" t="str">
        <f t="shared" si="29"/>
        <v>NA</v>
      </c>
      <c r="J158" s="26" t="str">
        <f t="shared" si="30"/>
        <v>NA</v>
      </c>
      <c r="K158" s="38" t="s">
        <v>17</v>
      </c>
    </row>
    <row r="159" spans="1:11" s="22" customFormat="1" x14ac:dyDescent="0.25">
      <c r="A159" s="17">
        <v>43243</v>
      </c>
      <c r="B159" s="57">
        <f t="shared" si="28"/>
        <v>2018</v>
      </c>
      <c r="C159" s="57">
        <f t="shared" si="26"/>
        <v>5</v>
      </c>
      <c r="D159" s="56">
        <f t="shared" si="27"/>
        <v>21</v>
      </c>
      <c r="E159" s="46">
        <v>6.25E-2</v>
      </c>
      <c r="F159" s="41" t="s">
        <v>6</v>
      </c>
      <c r="G159" s="41" t="s">
        <v>26</v>
      </c>
      <c r="H159" s="41" t="s">
        <v>121</v>
      </c>
      <c r="I159" s="26">
        <f t="shared" si="29"/>
        <v>100000</v>
      </c>
      <c r="J159" s="26" t="str">
        <f t="shared" si="30"/>
        <v>Marco Senhen</v>
      </c>
      <c r="K159" s="38" t="s">
        <v>17</v>
      </c>
    </row>
    <row r="160" spans="1:11" s="22" customFormat="1" x14ac:dyDescent="0.25">
      <c r="A160" s="17">
        <v>43243</v>
      </c>
      <c r="B160" s="57">
        <f t="shared" si="28"/>
        <v>2018</v>
      </c>
      <c r="C160" s="57">
        <f t="shared" si="26"/>
        <v>5</v>
      </c>
      <c r="D160" s="56">
        <f t="shared" si="27"/>
        <v>21</v>
      </c>
      <c r="E160" s="46">
        <v>0.19791666666666666</v>
      </c>
      <c r="F160" s="41" t="s">
        <v>9</v>
      </c>
      <c r="G160" s="41" t="s">
        <v>17</v>
      </c>
      <c r="H160" s="41" t="s">
        <v>17</v>
      </c>
      <c r="I160" s="26" t="str">
        <f t="shared" si="29"/>
        <v>NA</v>
      </c>
      <c r="J160" s="26" t="str">
        <f t="shared" si="30"/>
        <v>NA</v>
      </c>
      <c r="K160" s="38" t="s">
        <v>17</v>
      </c>
    </row>
    <row r="161" spans="1:11" s="22" customFormat="1" x14ac:dyDescent="0.25">
      <c r="A161" s="17">
        <v>43244</v>
      </c>
      <c r="B161" s="57">
        <f t="shared" si="28"/>
        <v>2018</v>
      </c>
      <c r="C161" s="57">
        <f t="shared" si="26"/>
        <v>5</v>
      </c>
      <c r="D161" s="56">
        <f t="shared" si="27"/>
        <v>21</v>
      </c>
      <c r="E161" s="46">
        <v>8.3333333333333329E-2</v>
      </c>
      <c r="F161" s="41" t="s">
        <v>6</v>
      </c>
      <c r="G161" s="41" t="s">
        <v>38</v>
      </c>
      <c r="H161" s="41" t="s">
        <v>121</v>
      </c>
      <c r="I161" s="26">
        <f t="shared" si="29"/>
        <v>230000</v>
      </c>
      <c r="J161" s="26" t="str">
        <f t="shared" si="30"/>
        <v>Thorsten Klein</v>
      </c>
      <c r="K161" s="38" t="s">
        <v>17</v>
      </c>
    </row>
    <row r="162" spans="1:11" s="22" customFormat="1" x14ac:dyDescent="0.25">
      <c r="A162" s="17">
        <v>43244</v>
      </c>
      <c r="B162" s="57">
        <f t="shared" si="28"/>
        <v>2018</v>
      </c>
      <c r="C162" s="57">
        <f t="shared" si="26"/>
        <v>5</v>
      </c>
      <c r="D162" s="56">
        <f t="shared" si="27"/>
        <v>21</v>
      </c>
      <c r="E162" s="46">
        <v>0.23958333333333334</v>
      </c>
      <c r="F162" s="41" t="s">
        <v>9</v>
      </c>
      <c r="G162" s="41" t="s">
        <v>17</v>
      </c>
      <c r="H162" s="41" t="s">
        <v>17</v>
      </c>
      <c r="I162" s="26" t="str">
        <f t="shared" si="29"/>
        <v>NA</v>
      </c>
      <c r="J162" s="26" t="str">
        <f t="shared" si="30"/>
        <v>NA</v>
      </c>
      <c r="K162" s="38" t="s">
        <v>17</v>
      </c>
    </row>
    <row r="163" spans="1:11" s="22" customFormat="1" x14ac:dyDescent="0.25">
      <c r="A163" s="17">
        <v>43245</v>
      </c>
      <c r="B163" s="57">
        <f t="shared" si="28"/>
        <v>2018</v>
      </c>
      <c r="C163" s="57">
        <f t="shared" si="26"/>
        <v>5</v>
      </c>
      <c r="D163" s="56">
        <f t="shared" si="27"/>
        <v>21</v>
      </c>
      <c r="E163" s="46">
        <v>0.32291666666666669</v>
      </c>
      <c r="F163" s="41" t="s">
        <v>9</v>
      </c>
      <c r="G163" s="41" t="s">
        <v>17</v>
      </c>
      <c r="H163" s="41" t="s">
        <v>17</v>
      </c>
      <c r="I163" s="26" t="str">
        <f t="shared" si="29"/>
        <v>NA</v>
      </c>
      <c r="J163" s="26" t="str">
        <f t="shared" si="30"/>
        <v>NA</v>
      </c>
      <c r="K163" s="38" t="s">
        <v>17</v>
      </c>
    </row>
    <row r="164" spans="1:11" s="22" customFormat="1" x14ac:dyDescent="0.25">
      <c r="A164" s="17">
        <v>43246</v>
      </c>
      <c r="B164" s="57">
        <f t="shared" si="28"/>
        <v>2018</v>
      </c>
      <c r="C164" s="57">
        <f t="shared" si="26"/>
        <v>5</v>
      </c>
      <c r="D164" s="56">
        <f t="shared" si="27"/>
        <v>21</v>
      </c>
      <c r="E164" s="46">
        <v>0.21875</v>
      </c>
      <c r="F164" s="41" t="s">
        <v>9</v>
      </c>
      <c r="G164" s="41" t="s">
        <v>17</v>
      </c>
      <c r="H164" s="41" t="s">
        <v>17</v>
      </c>
      <c r="I164" s="26" t="str">
        <f t="shared" si="29"/>
        <v>NA</v>
      </c>
      <c r="J164" s="26" t="str">
        <f t="shared" si="30"/>
        <v>NA</v>
      </c>
      <c r="K164" s="38" t="s">
        <v>17</v>
      </c>
    </row>
    <row r="165" spans="1:11" s="22" customFormat="1" x14ac:dyDescent="0.25">
      <c r="A165" s="17">
        <v>43248</v>
      </c>
      <c r="B165" s="57">
        <f t="shared" si="28"/>
        <v>2018</v>
      </c>
      <c r="C165" s="57">
        <f t="shared" si="26"/>
        <v>5</v>
      </c>
      <c r="D165" s="56">
        <f t="shared" si="27"/>
        <v>22</v>
      </c>
      <c r="E165" s="46">
        <v>0.10416666666666667</v>
      </c>
      <c r="F165" s="41" t="s">
        <v>6</v>
      </c>
      <c r="G165" s="41" t="s">
        <v>31</v>
      </c>
      <c r="H165" s="41" t="s">
        <v>107</v>
      </c>
      <c r="I165" s="26">
        <f t="shared" si="29"/>
        <v>160000</v>
      </c>
      <c r="J165" s="26" t="str">
        <f t="shared" si="30"/>
        <v>Bernd Engelhardt</v>
      </c>
      <c r="K165" s="38" t="s">
        <v>17</v>
      </c>
    </row>
    <row r="166" spans="1:11" s="22" customFormat="1" x14ac:dyDescent="0.25">
      <c r="A166" s="17">
        <v>43248</v>
      </c>
      <c r="B166" s="57">
        <f t="shared" si="28"/>
        <v>2018</v>
      </c>
      <c r="C166" s="57">
        <f t="shared" si="26"/>
        <v>5</v>
      </c>
      <c r="D166" s="56">
        <f t="shared" si="27"/>
        <v>22</v>
      </c>
      <c r="E166" s="46">
        <v>2.0833333333333332E-2</v>
      </c>
      <c r="F166" s="41" t="s">
        <v>6</v>
      </c>
      <c r="G166" s="41" t="s">
        <v>26</v>
      </c>
      <c r="H166" s="41" t="s">
        <v>121</v>
      </c>
      <c r="I166" s="26">
        <f t="shared" si="29"/>
        <v>100000</v>
      </c>
      <c r="J166" s="26" t="str">
        <f t="shared" si="30"/>
        <v>Marco Senhen</v>
      </c>
      <c r="K166" s="38" t="s">
        <v>17</v>
      </c>
    </row>
    <row r="167" spans="1:11" s="22" customFormat="1" x14ac:dyDescent="0.25">
      <c r="A167" s="17">
        <v>43248</v>
      </c>
      <c r="B167" s="57">
        <f t="shared" si="28"/>
        <v>2018</v>
      </c>
      <c r="C167" s="57">
        <f t="shared" si="26"/>
        <v>5</v>
      </c>
      <c r="D167" s="56">
        <f t="shared" si="27"/>
        <v>22</v>
      </c>
      <c r="E167" s="46">
        <v>0.19791666666666666</v>
      </c>
      <c r="F167" s="41" t="s">
        <v>7</v>
      </c>
      <c r="G167" s="41" t="s">
        <v>7</v>
      </c>
      <c r="H167" s="41" t="s">
        <v>17</v>
      </c>
      <c r="I167" s="26" t="str">
        <f t="shared" si="29"/>
        <v>NA</v>
      </c>
      <c r="J167" s="26" t="str">
        <f t="shared" si="30"/>
        <v>NA</v>
      </c>
      <c r="K167" s="38" t="s">
        <v>143</v>
      </c>
    </row>
    <row r="168" spans="1:11" s="22" customFormat="1" x14ac:dyDescent="0.25">
      <c r="A168" s="17">
        <v>43249</v>
      </c>
      <c r="B168" s="57">
        <f t="shared" si="28"/>
        <v>2018</v>
      </c>
      <c r="C168" s="57">
        <f t="shared" si="26"/>
        <v>5</v>
      </c>
      <c r="D168" s="56">
        <f t="shared" si="27"/>
        <v>22</v>
      </c>
      <c r="E168" s="46">
        <v>5.2083333333333336E-2</v>
      </c>
      <c r="F168" s="41" t="s">
        <v>6</v>
      </c>
      <c r="G168" s="41" t="s">
        <v>26</v>
      </c>
      <c r="H168" s="41" t="s">
        <v>121</v>
      </c>
      <c r="I168" s="26">
        <f t="shared" si="29"/>
        <v>100000</v>
      </c>
      <c r="J168" s="26" t="str">
        <f t="shared" si="30"/>
        <v>Marco Senhen</v>
      </c>
      <c r="K168" s="38" t="s">
        <v>17</v>
      </c>
    </row>
    <row r="169" spans="1:11" s="22" customFormat="1" x14ac:dyDescent="0.25">
      <c r="A169" s="17">
        <v>43249</v>
      </c>
      <c r="B169" s="57">
        <f t="shared" si="28"/>
        <v>2018</v>
      </c>
      <c r="C169" s="57">
        <f t="shared" si="26"/>
        <v>5</v>
      </c>
      <c r="D169" s="56">
        <f t="shared" si="27"/>
        <v>22</v>
      </c>
      <c r="E169" s="46">
        <v>0.27083333333333331</v>
      </c>
      <c r="F169" s="41" t="s">
        <v>6</v>
      </c>
      <c r="G169" s="41" t="s">
        <v>29</v>
      </c>
      <c r="H169" s="41" t="s">
        <v>107</v>
      </c>
      <c r="I169" s="26">
        <f t="shared" si="29"/>
        <v>140000</v>
      </c>
      <c r="J169" s="26" t="str">
        <f t="shared" si="30"/>
        <v>Bernd Engelhardt</v>
      </c>
      <c r="K169" s="38" t="s">
        <v>17</v>
      </c>
    </row>
    <row r="170" spans="1:11" s="22" customFormat="1" x14ac:dyDescent="0.25">
      <c r="A170" s="17">
        <v>43250</v>
      </c>
      <c r="B170" s="57">
        <f t="shared" si="28"/>
        <v>2018</v>
      </c>
      <c r="C170" s="57">
        <f t="shared" si="26"/>
        <v>5</v>
      </c>
      <c r="D170" s="56">
        <f t="shared" si="27"/>
        <v>22</v>
      </c>
      <c r="E170" s="46">
        <v>6.25E-2</v>
      </c>
      <c r="F170" s="41" t="s">
        <v>6</v>
      </c>
      <c r="G170" s="41" t="s">
        <v>29</v>
      </c>
      <c r="H170" s="41" t="s">
        <v>107</v>
      </c>
      <c r="I170" s="26">
        <f t="shared" si="29"/>
        <v>140000</v>
      </c>
      <c r="J170" s="26" t="str">
        <f t="shared" si="30"/>
        <v>Bernd Engelhardt</v>
      </c>
      <c r="K170" s="38" t="s">
        <v>17</v>
      </c>
    </row>
    <row r="171" spans="1:11" s="22" customFormat="1" x14ac:dyDescent="0.25">
      <c r="A171" s="17">
        <v>43250</v>
      </c>
      <c r="B171" s="57">
        <f t="shared" si="28"/>
        <v>2018</v>
      </c>
      <c r="C171" s="57">
        <f t="shared" si="26"/>
        <v>5</v>
      </c>
      <c r="D171" s="56">
        <f t="shared" si="27"/>
        <v>22</v>
      </c>
      <c r="E171" s="46">
        <v>8.3333333333333329E-2</v>
      </c>
      <c r="F171" s="41" t="s">
        <v>7</v>
      </c>
      <c r="G171" s="41" t="s">
        <v>111</v>
      </c>
      <c r="H171" s="41" t="s">
        <v>17</v>
      </c>
      <c r="I171" s="26" t="str">
        <f t="shared" si="29"/>
        <v>NA</v>
      </c>
      <c r="J171" s="26" t="str">
        <f t="shared" si="30"/>
        <v>NA</v>
      </c>
      <c r="K171" s="38" t="s">
        <v>135</v>
      </c>
    </row>
    <row r="172" spans="1:11" s="22" customFormat="1" x14ac:dyDescent="0.25">
      <c r="A172" s="17">
        <v>43250</v>
      </c>
      <c r="B172" s="57">
        <f t="shared" si="28"/>
        <v>2018</v>
      </c>
      <c r="C172" s="57">
        <f t="shared" si="26"/>
        <v>5</v>
      </c>
      <c r="D172" s="56">
        <f t="shared" si="27"/>
        <v>22</v>
      </c>
      <c r="E172" s="46">
        <v>0.17708333333333334</v>
      </c>
      <c r="F172" s="41" t="s">
        <v>9</v>
      </c>
      <c r="G172" s="41" t="s">
        <v>17</v>
      </c>
      <c r="H172" s="41" t="s">
        <v>17</v>
      </c>
      <c r="I172" s="26" t="str">
        <f t="shared" si="29"/>
        <v>NA</v>
      </c>
      <c r="J172" s="26" t="str">
        <f t="shared" si="30"/>
        <v>NA</v>
      </c>
      <c r="K172" s="38" t="s">
        <v>17</v>
      </c>
    </row>
    <row r="173" spans="1:11" s="22" customFormat="1" x14ac:dyDescent="0.25">
      <c r="A173" s="17">
        <v>43251</v>
      </c>
      <c r="B173" s="57">
        <f t="shared" si="28"/>
        <v>2018</v>
      </c>
      <c r="C173" s="57">
        <f t="shared" si="26"/>
        <v>5</v>
      </c>
      <c r="D173" s="56">
        <f t="shared" si="27"/>
        <v>22</v>
      </c>
      <c r="E173" s="46">
        <v>0.32291666666666669</v>
      </c>
      <c r="F173" s="41" t="s">
        <v>6</v>
      </c>
      <c r="G173" s="41" t="s">
        <v>32</v>
      </c>
      <c r="H173" s="41" t="s">
        <v>147</v>
      </c>
      <c r="I173" s="26">
        <f t="shared" si="29"/>
        <v>170000</v>
      </c>
      <c r="J173" s="26" t="str">
        <f t="shared" si="30"/>
        <v>Lynn Elligsen</v>
      </c>
      <c r="K173" s="38" t="s">
        <v>17</v>
      </c>
    </row>
    <row r="174" spans="1:11" s="22" customFormat="1" x14ac:dyDescent="0.25">
      <c r="A174" s="17">
        <v>43252</v>
      </c>
      <c r="B174" s="57">
        <f t="shared" si="28"/>
        <v>2018</v>
      </c>
      <c r="C174" s="57">
        <f t="shared" si="26"/>
        <v>6</v>
      </c>
      <c r="D174" s="56">
        <f t="shared" si="27"/>
        <v>22</v>
      </c>
      <c r="E174" s="46">
        <v>4.1666666666666664E-2</v>
      </c>
      <c r="F174" s="41" t="s">
        <v>7</v>
      </c>
      <c r="G174" s="41" t="s">
        <v>11</v>
      </c>
      <c r="H174" s="41" t="s">
        <v>17</v>
      </c>
      <c r="I174" s="26" t="str">
        <f t="shared" si="29"/>
        <v>NA</v>
      </c>
      <c r="J174" s="26" t="str">
        <f t="shared" si="30"/>
        <v>NA</v>
      </c>
      <c r="K174" s="38" t="s">
        <v>17</v>
      </c>
    </row>
    <row r="175" spans="1:11" s="22" customFormat="1" x14ac:dyDescent="0.25">
      <c r="A175" s="17">
        <v>43252</v>
      </c>
      <c r="B175" s="57">
        <f t="shared" si="28"/>
        <v>2018</v>
      </c>
      <c r="C175" s="57">
        <f t="shared" si="26"/>
        <v>6</v>
      </c>
      <c r="D175" s="56">
        <f t="shared" si="27"/>
        <v>22</v>
      </c>
      <c r="E175" s="46">
        <v>1.3888888888888888E-2</v>
      </c>
      <c r="F175" s="41" t="s">
        <v>7</v>
      </c>
      <c r="G175" s="41" t="s">
        <v>11</v>
      </c>
      <c r="H175" s="41" t="s">
        <v>17</v>
      </c>
      <c r="I175" s="26" t="str">
        <f t="shared" si="29"/>
        <v>NA</v>
      </c>
      <c r="J175" s="26" t="str">
        <f t="shared" si="30"/>
        <v>NA</v>
      </c>
      <c r="K175" s="38" t="s">
        <v>17</v>
      </c>
    </row>
    <row r="176" spans="1:11" s="22" customFormat="1" x14ac:dyDescent="0.25">
      <c r="A176" s="17">
        <v>43252</v>
      </c>
      <c r="B176" s="57">
        <f t="shared" si="28"/>
        <v>2018</v>
      </c>
      <c r="C176" s="57">
        <f t="shared" si="26"/>
        <v>6</v>
      </c>
      <c r="D176" s="56">
        <f t="shared" si="27"/>
        <v>22</v>
      </c>
      <c r="E176" s="46">
        <v>0.20486111111111113</v>
      </c>
      <c r="F176" s="41" t="s">
        <v>6</v>
      </c>
      <c r="G176" s="41" t="s">
        <v>32</v>
      </c>
      <c r="H176" s="41" t="s">
        <v>147</v>
      </c>
      <c r="I176" s="26">
        <f t="shared" si="29"/>
        <v>170000</v>
      </c>
      <c r="J176" s="26" t="str">
        <f t="shared" si="30"/>
        <v>Lynn Elligsen</v>
      </c>
      <c r="K176" s="38" t="s">
        <v>17</v>
      </c>
    </row>
    <row r="177" spans="1:11" s="22" customFormat="1" x14ac:dyDescent="0.25">
      <c r="A177" s="17">
        <v>43252</v>
      </c>
      <c r="B177" s="57">
        <f t="shared" si="28"/>
        <v>2018</v>
      </c>
      <c r="C177" s="57">
        <f t="shared" si="26"/>
        <v>6</v>
      </c>
      <c r="D177" s="56">
        <f t="shared" si="27"/>
        <v>22</v>
      </c>
      <c r="E177" s="46">
        <v>6.25E-2</v>
      </c>
      <c r="F177" s="41" t="s">
        <v>6</v>
      </c>
      <c r="G177" s="41" t="s">
        <v>26</v>
      </c>
      <c r="H177" s="41" t="s">
        <v>121</v>
      </c>
      <c r="I177" s="26">
        <f t="shared" si="29"/>
        <v>100000</v>
      </c>
      <c r="J177" s="26" t="str">
        <f t="shared" si="30"/>
        <v>Marco Senhen</v>
      </c>
      <c r="K177" s="38" t="s">
        <v>17</v>
      </c>
    </row>
    <row r="178" spans="1:11" s="22" customFormat="1" x14ac:dyDescent="0.25">
      <c r="A178" s="17">
        <v>43253</v>
      </c>
      <c r="B178" s="57">
        <f t="shared" si="28"/>
        <v>2018</v>
      </c>
      <c r="C178" s="57">
        <f t="shared" si="26"/>
        <v>6</v>
      </c>
      <c r="D178" s="56">
        <f t="shared" si="27"/>
        <v>22</v>
      </c>
      <c r="E178" s="46">
        <v>0.21875</v>
      </c>
      <c r="F178" s="41" t="s">
        <v>6</v>
      </c>
      <c r="G178" s="41" t="s">
        <v>32</v>
      </c>
      <c r="H178" s="41" t="s">
        <v>147</v>
      </c>
      <c r="I178" s="26">
        <f t="shared" si="29"/>
        <v>170000</v>
      </c>
      <c r="J178" s="26" t="str">
        <f t="shared" si="30"/>
        <v>Lynn Elligsen</v>
      </c>
      <c r="K178" s="38" t="s">
        <v>17</v>
      </c>
    </row>
    <row r="179" spans="1:11" s="22" customFormat="1" x14ac:dyDescent="0.25">
      <c r="A179" s="17">
        <v>43255</v>
      </c>
      <c r="B179" s="57">
        <f t="shared" si="28"/>
        <v>2018</v>
      </c>
      <c r="C179" s="57">
        <f t="shared" si="26"/>
        <v>6</v>
      </c>
      <c r="D179" s="56">
        <f t="shared" si="27"/>
        <v>23</v>
      </c>
      <c r="E179" s="46">
        <v>0.32291666666666669</v>
      </c>
      <c r="F179" s="41" t="s">
        <v>6</v>
      </c>
      <c r="G179" s="41" t="s">
        <v>32</v>
      </c>
      <c r="H179" s="41" t="s">
        <v>147</v>
      </c>
      <c r="I179" s="26">
        <f t="shared" si="29"/>
        <v>170000</v>
      </c>
      <c r="J179" s="26" t="str">
        <f t="shared" si="30"/>
        <v>Lynn Elligsen</v>
      </c>
      <c r="K179" s="38" t="s">
        <v>17</v>
      </c>
    </row>
    <row r="180" spans="1:11" s="22" customFormat="1" x14ac:dyDescent="0.25">
      <c r="A180" s="17">
        <v>43256</v>
      </c>
      <c r="B180" s="57">
        <f t="shared" si="28"/>
        <v>2018</v>
      </c>
      <c r="C180" s="57">
        <f t="shared" si="26"/>
        <v>6</v>
      </c>
      <c r="D180" s="56">
        <f t="shared" si="27"/>
        <v>23</v>
      </c>
      <c r="E180" s="46">
        <v>2.0833333333333332E-2</v>
      </c>
      <c r="F180" s="41" t="s">
        <v>6</v>
      </c>
      <c r="G180" s="41" t="s">
        <v>26</v>
      </c>
      <c r="H180" s="41" t="s">
        <v>121</v>
      </c>
      <c r="I180" s="26">
        <f t="shared" si="29"/>
        <v>100000</v>
      </c>
      <c r="J180" s="26" t="str">
        <f t="shared" si="30"/>
        <v>Marco Senhen</v>
      </c>
      <c r="K180" s="38" t="s">
        <v>17</v>
      </c>
    </row>
    <row r="181" spans="1:11" s="22" customFormat="1" x14ac:dyDescent="0.25">
      <c r="A181" s="17">
        <v>43256</v>
      </c>
      <c r="B181" s="57">
        <f t="shared" si="28"/>
        <v>2018</v>
      </c>
      <c r="C181" s="57">
        <f t="shared" si="26"/>
        <v>6</v>
      </c>
      <c r="D181" s="56">
        <f t="shared" si="27"/>
        <v>23</v>
      </c>
      <c r="E181" s="46">
        <v>0.30208333333333331</v>
      </c>
      <c r="F181" s="41" t="s">
        <v>6</v>
      </c>
      <c r="G181" s="41" t="s">
        <v>32</v>
      </c>
      <c r="H181" s="41" t="s">
        <v>147</v>
      </c>
      <c r="I181" s="26">
        <f t="shared" si="29"/>
        <v>170000</v>
      </c>
      <c r="J181" s="26" t="str">
        <f t="shared" si="30"/>
        <v>Lynn Elligsen</v>
      </c>
      <c r="K181" s="38" t="s">
        <v>17</v>
      </c>
    </row>
    <row r="182" spans="1:11" s="22" customFormat="1" x14ac:dyDescent="0.25">
      <c r="A182" s="17">
        <v>43257</v>
      </c>
      <c r="B182" s="57">
        <f t="shared" si="28"/>
        <v>2018</v>
      </c>
      <c r="C182" s="57">
        <f t="shared" si="26"/>
        <v>6</v>
      </c>
      <c r="D182" s="56">
        <f t="shared" si="27"/>
        <v>23</v>
      </c>
      <c r="E182" s="46">
        <v>9.375E-2</v>
      </c>
      <c r="F182" s="41" t="s">
        <v>6</v>
      </c>
      <c r="G182" s="41" t="s">
        <v>52</v>
      </c>
      <c r="H182" s="41" t="s">
        <v>121</v>
      </c>
      <c r="I182" s="26">
        <f t="shared" si="29"/>
        <v>370000</v>
      </c>
      <c r="J182" s="26" t="str">
        <f t="shared" si="30"/>
        <v>Steffen Schlieker</v>
      </c>
      <c r="K182" s="38" t="s">
        <v>17</v>
      </c>
    </row>
    <row r="183" spans="1:11" s="22" customFormat="1" x14ac:dyDescent="0.25">
      <c r="A183" s="17">
        <v>43257</v>
      </c>
      <c r="B183" s="57">
        <f t="shared" si="28"/>
        <v>2018</v>
      </c>
      <c r="C183" s="57">
        <f t="shared" si="26"/>
        <v>6</v>
      </c>
      <c r="D183" s="56">
        <f t="shared" si="27"/>
        <v>23</v>
      </c>
      <c r="E183" s="46">
        <v>8.3333333333333329E-2</v>
      </c>
      <c r="F183" s="41" t="s">
        <v>7</v>
      </c>
      <c r="G183" s="41" t="s">
        <v>111</v>
      </c>
      <c r="H183" s="41" t="s">
        <v>17</v>
      </c>
      <c r="I183" s="26" t="str">
        <f t="shared" si="29"/>
        <v>NA</v>
      </c>
      <c r="J183" s="26" t="str">
        <f t="shared" si="30"/>
        <v>NA</v>
      </c>
      <c r="K183" s="38" t="s">
        <v>17</v>
      </c>
    </row>
    <row r="184" spans="1:11" s="22" customFormat="1" x14ac:dyDescent="0.25">
      <c r="A184" s="17">
        <v>43257</v>
      </c>
      <c r="B184" s="57">
        <f t="shared" si="28"/>
        <v>2018</v>
      </c>
      <c r="C184" s="57">
        <f t="shared" si="26"/>
        <v>6</v>
      </c>
      <c r="D184" s="56">
        <f t="shared" si="27"/>
        <v>23</v>
      </c>
      <c r="E184" s="46">
        <v>0.14583333333333334</v>
      </c>
      <c r="F184" s="41" t="s">
        <v>6</v>
      </c>
      <c r="G184" s="41" t="s">
        <v>32</v>
      </c>
      <c r="H184" s="41" t="s">
        <v>147</v>
      </c>
      <c r="I184" s="26">
        <f t="shared" si="29"/>
        <v>170000</v>
      </c>
      <c r="J184" s="26" t="str">
        <f t="shared" si="30"/>
        <v>Lynn Elligsen</v>
      </c>
      <c r="K184" s="38" t="s">
        <v>17</v>
      </c>
    </row>
    <row r="185" spans="1:11" s="22" customFormat="1" x14ac:dyDescent="0.25">
      <c r="A185" s="17">
        <v>43258</v>
      </c>
      <c r="B185" s="57">
        <f t="shared" si="28"/>
        <v>2018</v>
      </c>
      <c r="C185" s="57">
        <f t="shared" si="26"/>
        <v>6</v>
      </c>
      <c r="D185" s="56">
        <f t="shared" si="27"/>
        <v>23</v>
      </c>
      <c r="E185" s="46">
        <v>0.28125</v>
      </c>
      <c r="F185" s="41" t="s">
        <v>6</v>
      </c>
      <c r="G185" s="41" t="s">
        <v>32</v>
      </c>
      <c r="H185" s="41" t="s">
        <v>147</v>
      </c>
      <c r="I185" s="26">
        <f t="shared" si="29"/>
        <v>170000</v>
      </c>
      <c r="J185" s="26" t="str">
        <f t="shared" si="30"/>
        <v>Lynn Elligsen</v>
      </c>
      <c r="K185" s="38" t="s">
        <v>17</v>
      </c>
    </row>
    <row r="186" spans="1:11" s="22" customFormat="1" x14ac:dyDescent="0.25">
      <c r="A186" s="17">
        <v>43258</v>
      </c>
      <c r="B186" s="57">
        <f t="shared" si="28"/>
        <v>2018</v>
      </c>
      <c r="C186" s="57">
        <f t="shared" ref="C186:C250" si="31">IF(A186="","",MONTH(A186))</f>
        <v>6</v>
      </c>
      <c r="D186" s="56">
        <f t="shared" ref="D186:D250" si="32">IF(A186="","",_xlfn.ISOWEEKNUM(A186))</f>
        <v>23</v>
      </c>
      <c r="E186" s="46">
        <v>4.1666666666666664E-2</v>
      </c>
      <c r="F186" s="41" t="s">
        <v>7</v>
      </c>
      <c r="G186" s="41" t="s">
        <v>11</v>
      </c>
      <c r="H186" s="41" t="s">
        <v>17</v>
      </c>
      <c r="I186" s="26" t="str">
        <f t="shared" si="29"/>
        <v>NA</v>
      </c>
      <c r="J186" s="26" t="str">
        <f t="shared" si="30"/>
        <v>NA</v>
      </c>
      <c r="K186" s="38" t="s">
        <v>144</v>
      </c>
    </row>
    <row r="187" spans="1:11" s="22" customFormat="1" x14ac:dyDescent="0.25">
      <c r="A187" s="17">
        <v>43259</v>
      </c>
      <c r="B187" s="57">
        <f t="shared" ref="B187:B251" si="33">IF(A187="","",YEAR(A187))</f>
        <v>2018</v>
      </c>
      <c r="C187" s="57">
        <f t="shared" si="31"/>
        <v>6</v>
      </c>
      <c r="D187" s="56">
        <f t="shared" si="32"/>
        <v>23</v>
      </c>
      <c r="E187" s="46">
        <v>1.3888888888888888E-2</v>
      </c>
      <c r="F187" s="41" t="s">
        <v>6</v>
      </c>
      <c r="G187" s="41" t="s">
        <v>34</v>
      </c>
      <c r="H187" s="41" t="s">
        <v>121</v>
      </c>
      <c r="I187" s="26">
        <f t="shared" si="29"/>
        <v>190000</v>
      </c>
      <c r="J187" s="26" t="str">
        <f t="shared" si="30"/>
        <v>Sabine Lorrain</v>
      </c>
      <c r="K187" s="38" t="s">
        <v>17</v>
      </c>
    </row>
    <row r="188" spans="1:11" s="22" customFormat="1" x14ac:dyDescent="0.25">
      <c r="A188" s="17">
        <v>43259</v>
      </c>
      <c r="B188" s="57">
        <f t="shared" si="33"/>
        <v>2018</v>
      </c>
      <c r="C188" s="57">
        <f t="shared" si="31"/>
        <v>6</v>
      </c>
      <c r="D188" s="56">
        <f t="shared" si="32"/>
        <v>23</v>
      </c>
      <c r="E188" s="46">
        <v>1.3888888888888888E-2</v>
      </c>
      <c r="F188" s="41" t="s">
        <v>6</v>
      </c>
      <c r="G188" s="41" t="s">
        <v>54</v>
      </c>
      <c r="H188" s="41" t="s">
        <v>121</v>
      </c>
      <c r="I188" s="26">
        <f t="shared" si="29"/>
        <v>390000</v>
      </c>
      <c r="J188" s="26" t="str">
        <f t="shared" si="30"/>
        <v>Nils Koeneke</v>
      </c>
      <c r="K188" s="38" t="s">
        <v>17</v>
      </c>
    </row>
    <row r="189" spans="1:11" s="22" customFormat="1" x14ac:dyDescent="0.25">
      <c r="A189" s="17">
        <v>43259</v>
      </c>
      <c r="B189" s="57">
        <f t="shared" si="33"/>
        <v>2018</v>
      </c>
      <c r="C189" s="57">
        <f t="shared" si="31"/>
        <v>6</v>
      </c>
      <c r="D189" s="56">
        <f t="shared" si="32"/>
        <v>23</v>
      </c>
      <c r="E189" s="46">
        <v>1.3888888888888888E-2</v>
      </c>
      <c r="F189" s="41" t="s">
        <v>6</v>
      </c>
      <c r="G189" s="41" t="s">
        <v>26</v>
      </c>
      <c r="H189" s="41" t="s">
        <v>121</v>
      </c>
      <c r="I189" s="26">
        <f t="shared" si="29"/>
        <v>100000</v>
      </c>
      <c r="J189" s="26" t="str">
        <f t="shared" si="30"/>
        <v>Marco Senhen</v>
      </c>
      <c r="K189" s="38" t="s">
        <v>17</v>
      </c>
    </row>
    <row r="190" spans="1:11" s="22" customFormat="1" x14ac:dyDescent="0.25">
      <c r="A190" s="17">
        <v>43259</v>
      </c>
      <c r="B190" s="57">
        <f t="shared" si="33"/>
        <v>2018</v>
      </c>
      <c r="C190" s="57">
        <f t="shared" si="31"/>
        <v>6</v>
      </c>
      <c r="D190" s="56">
        <f t="shared" si="32"/>
        <v>23</v>
      </c>
      <c r="E190" s="46">
        <v>0.19097222222222221</v>
      </c>
      <c r="F190" s="41" t="s">
        <v>6</v>
      </c>
      <c r="G190" s="41" t="s">
        <v>47</v>
      </c>
      <c r="H190" s="41" t="s">
        <v>83</v>
      </c>
      <c r="I190" s="26">
        <f t="shared" si="29"/>
        <v>320000</v>
      </c>
      <c r="J190" s="26" t="str">
        <f t="shared" si="30"/>
        <v>Jannis Buberti</v>
      </c>
      <c r="K190" s="38" t="s">
        <v>17</v>
      </c>
    </row>
    <row r="191" spans="1:11" s="22" customFormat="1" x14ac:dyDescent="0.25">
      <c r="A191" s="17">
        <v>43259</v>
      </c>
      <c r="B191" s="57">
        <f t="shared" si="33"/>
        <v>2018</v>
      </c>
      <c r="C191" s="57">
        <f t="shared" si="31"/>
        <v>6</v>
      </c>
      <c r="D191" s="56">
        <f t="shared" si="32"/>
        <v>23</v>
      </c>
      <c r="E191" s="46">
        <v>9.0277777777777776E-2</v>
      </c>
      <c r="F191" s="41" t="s">
        <v>6</v>
      </c>
      <c r="G191" s="41" t="s">
        <v>32</v>
      </c>
      <c r="H191" s="41" t="s">
        <v>147</v>
      </c>
      <c r="I191" s="26">
        <f t="shared" si="29"/>
        <v>170000</v>
      </c>
      <c r="J191" s="26" t="str">
        <f t="shared" si="30"/>
        <v>Lynn Elligsen</v>
      </c>
      <c r="K191" s="38" t="s">
        <v>17</v>
      </c>
    </row>
    <row r="192" spans="1:11" s="22" customFormat="1" x14ac:dyDescent="0.25">
      <c r="A192" s="17">
        <v>43260</v>
      </c>
      <c r="B192" s="57">
        <f t="shared" si="33"/>
        <v>2018</v>
      </c>
      <c r="C192" s="57">
        <f t="shared" si="31"/>
        <v>6</v>
      </c>
      <c r="D192" s="56">
        <f t="shared" si="32"/>
        <v>23</v>
      </c>
      <c r="E192" s="46">
        <v>0.21875</v>
      </c>
      <c r="F192" s="41" t="s">
        <v>6</v>
      </c>
      <c r="G192" s="41" t="s">
        <v>32</v>
      </c>
      <c r="H192" s="41" t="s">
        <v>147</v>
      </c>
      <c r="I192" s="26">
        <f t="shared" si="29"/>
        <v>170000</v>
      </c>
      <c r="J192" s="26" t="str">
        <f t="shared" si="30"/>
        <v>Lynn Elligsen</v>
      </c>
      <c r="K192" s="38" t="s">
        <v>17</v>
      </c>
    </row>
    <row r="193" spans="1:11" s="22" customFormat="1" x14ac:dyDescent="0.25">
      <c r="A193" s="17">
        <v>43262</v>
      </c>
      <c r="B193" s="57">
        <f t="shared" si="33"/>
        <v>2018</v>
      </c>
      <c r="C193" s="57">
        <f t="shared" si="31"/>
        <v>6</v>
      </c>
      <c r="D193" s="56">
        <f t="shared" si="32"/>
        <v>24</v>
      </c>
      <c r="E193" s="46">
        <v>2.0833333333333332E-2</v>
      </c>
      <c r="F193" s="41" t="s">
        <v>7</v>
      </c>
      <c r="G193" s="41" t="s">
        <v>11</v>
      </c>
      <c r="H193" s="41" t="s">
        <v>17</v>
      </c>
      <c r="I193" s="26" t="str">
        <f t="shared" si="29"/>
        <v>NA</v>
      </c>
      <c r="J193" s="26" t="str">
        <f t="shared" si="30"/>
        <v>NA</v>
      </c>
      <c r="K193" s="38" t="s">
        <v>17</v>
      </c>
    </row>
    <row r="194" spans="1:11" s="22" customFormat="1" x14ac:dyDescent="0.25">
      <c r="A194" s="17">
        <v>43262</v>
      </c>
      <c r="B194" s="57">
        <f t="shared" si="33"/>
        <v>2018</v>
      </c>
      <c r="C194" s="57">
        <f t="shared" si="31"/>
        <v>6</v>
      </c>
      <c r="D194" s="56">
        <f t="shared" si="32"/>
        <v>24</v>
      </c>
      <c r="E194" s="46">
        <v>0.30208333333333331</v>
      </c>
      <c r="F194" s="41" t="s">
        <v>6</v>
      </c>
      <c r="G194" s="41" t="s">
        <v>32</v>
      </c>
      <c r="H194" s="41" t="s">
        <v>147</v>
      </c>
      <c r="I194" s="26">
        <f t="shared" si="29"/>
        <v>170000</v>
      </c>
      <c r="J194" s="26" t="str">
        <f t="shared" si="30"/>
        <v>Lynn Elligsen</v>
      </c>
      <c r="K194" s="38" t="s">
        <v>17</v>
      </c>
    </row>
    <row r="195" spans="1:11" s="22" customFormat="1" x14ac:dyDescent="0.25">
      <c r="A195" s="17">
        <v>43263</v>
      </c>
      <c r="B195" s="57">
        <f t="shared" si="33"/>
        <v>2018</v>
      </c>
      <c r="C195" s="57">
        <f t="shared" si="31"/>
        <v>6</v>
      </c>
      <c r="D195" s="56">
        <f t="shared" si="32"/>
        <v>24</v>
      </c>
      <c r="E195" s="46">
        <v>0.22916666666666666</v>
      </c>
      <c r="F195" s="41" t="s">
        <v>6</v>
      </c>
      <c r="G195" s="41" t="s">
        <v>32</v>
      </c>
      <c r="H195" s="41" t="s">
        <v>147</v>
      </c>
      <c r="I195" s="26">
        <f t="shared" si="29"/>
        <v>170000</v>
      </c>
      <c r="J195" s="26" t="str">
        <f t="shared" si="30"/>
        <v>Lynn Elligsen</v>
      </c>
      <c r="K195" s="38" t="s">
        <v>17</v>
      </c>
    </row>
    <row r="196" spans="1:11" s="22" customFormat="1" x14ac:dyDescent="0.25">
      <c r="A196" s="17">
        <v>43263</v>
      </c>
      <c r="B196" s="57">
        <f t="shared" si="33"/>
        <v>2018</v>
      </c>
      <c r="C196" s="57">
        <f t="shared" si="31"/>
        <v>6</v>
      </c>
      <c r="D196" s="56">
        <f t="shared" si="32"/>
        <v>24</v>
      </c>
      <c r="E196" s="46">
        <v>2.0833333333333332E-2</v>
      </c>
      <c r="F196" s="41" t="s">
        <v>7</v>
      </c>
      <c r="G196" s="41" t="s">
        <v>11</v>
      </c>
      <c r="H196" s="41" t="s">
        <v>17</v>
      </c>
      <c r="I196" s="26" t="str">
        <f t="shared" si="29"/>
        <v>NA</v>
      </c>
      <c r="J196" s="26" t="str">
        <f t="shared" si="30"/>
        <v>NA</v>
      </c>
      <c r="K196" s="38" t="s">
        <v>17</v>
      </c>
    </row>
    <row r="197" spans="1:11" s="22" customFormat="1" x14ac:dyDescent="0.25">
      <c r="A197" s="17">
        <v>43263</v>
      </c>
      <c r="B197" s="57">
        <f t="shared" si="33"/>
        <v>2018</v>
      </c>
      <c r="C197" s="57">
        <f t="shared" si="31"/>
        <v>6</v>
      </c>
      <c r="D197" s="56">
        <f t="shared" si="32"/>
        <v>24</v>
      </c>
      <c r="E197" s="46">
        <v>7.2916666666666671E-2</v>
      </c>
      <c r="F197" s="41" t="s">
        <v>6</v>
      </c>
      <c r="G197" s="41" t="s">
        <v>52</v>
      </c>
      <c r="H197" s="41" t="s">
        <v>121</v>
      </c>
      <c r="I197" s="26">
        <f t="shared" si="29"/>
        <v>370000</v>
      </c>
      <c r="J197" s="26" t="str">
        <f t="shared" si="30"/>
        <v>Steffen Schlieker</v>
      </c>
      <c r="K197" s="38" t="s">
        <v>17</v>
      </c>
    </row>
    <row r="198" spans="1:11" s="22" customFormat="1" x14ac:dyDescent="0.25">
      <c r="A198" s="17">
        <v>43264</v>
      </c>
      <c r="B198" s="57">
        <f t="shared" si="33"/>
        <v>2018</v>
      </c>
      <c r="C198" s="57">
        <f t="shared" si="31"/>
        <v>6</v>
      </c>
      <c r="D198" s="56">
        <f t="shared" si="32"/>
        <v>24</v>
      </c>
      <c r="E198" s="46">
        <v>0.30208333333333331</v>
      </c>
      <c r="F198" s="41" t="s">
        <v>8</v>
      </c>
      <c r="G198" s="41" t="s">
        <v>14</v>
      </c>
      <c r="H198" s="41" t="s">
        <v>17</v>
      </c>
      <c r="I198" s="26" t="str">
        <f t="shared" si="29"/>
        <v>NA</v>
      </c>
      <c r="J198" s="26" t="str">
        <f t="shared" si="30"/>
        <v>NA</v>
      </c>
      <c r="K198" s="38" t="s">
        <v>17</v>
      </c>
    </row>
    <row r="199" spans="1:11" s="22" customFormat="1" x14ac:dyDescent="0.25">
      <c r="A199" s="17">
        <v>43265</v>
      </c>
      <c r="B199" s="57">
        <f t="shared" si="33"/>
        <v>2018</v>
      </c>
      <c r="C199" s="57">
        <f t="shared" si="31"/>
        <v>6</v>
      </c>
      <c r="D199" s="56">
        <f t="shared" si="32"/>
        <v>24</v>
      </c>
      <c r="E199" s="46">
        <v>0.30208333333333331</v>
      </c>
      <c r="F199" s="41" t="s">
        <v>8</v>
      </c>
      <c r="G199" s="41" t="s">
        <v>14</v>
      </c>
      <c r="H199" s="41" t="s">
        <v>17</v>
      </c>
      <c r="I199" s="26" t="str">
        <f t="shared" si="29"/>
        <v>NA</v>
      </c>
      <c r="J199" s="26" t="str">
        <f t="shared" si="30"/>
        <v>NA</v>
      </c>
      <c r="K199" s="38" t="s">
        <v>17</v>
      </c>
    </row>
    <row r="200" spans="1:11" s="22" customFormat="1" x14ac:dyDescent="0.25">
      <c r="A200" s="17">
        <v>43266</v>
      </c>
      <c r="B200" s="57">
        <f t="shared" si="33"/>
        <v>2018</v>
      </c>
      <c r="C200" s="57">
        <f t="shared" si="31"/>
        <v>6</v>
      </c>
      <c r="D200" s="56">
        <f t="shared" si="32"/>
        <v>24</v>
      </c>
      <c r="E200" s="46">
        <v>0.30208333333333331</v>
      </c>
      <c r="F200" s="41" t="s">
        <v>8</v>
      </c>
      <c r="G200" s="41" t="s">
        <v>14</v>
      </c>
      <c r="H200" s="41" t="s">
        <v>17</v>
      </c>
      <c r="I200" s="26" t="str">
        <f t="shared" si="29"/>
        <v>NA</v>
      </c>
      <c r="J200" s="26" t="str">
        <f t="shared" si="30"/>
        <v>NA</v>
      </c>
      <c r="K200" s="38" t="s">
        <v>17</v>
      </c>
    </row>
    <row r="201" spans="1:11" s="22" customFormat="1" x14ac:dyDescent="0.25">
      <c r="A201" s="17">
        <v>43267</v>
      </c>
      <c r="B201" s="57">
        <f t="shared" si="33"/>
        <v>2018</v>
      </c>
      <c r="C201" s="57">
        <f t="shared" si="31"/>
        <v>6</v>
      </c>
      <c r="D201" s="56">
        <f t="shared" si="32"/>
        <v>24</v>
      </c>
      <c r="E201" s="46">
        <v>0.30208333333333331</v>
      </c>
      <c r="F201" s="41" t="s">
        <v>8</v>
      </c>
      <c r="G201" s="41" t="s">
        <v>14</v>
      </c>
      <c r="H201" s="41" t="s">
        <v>17</v>
      </c>
      <c r="I201" s="26" t="str">
        <f t="shared" si="29"/>
        <v>NA</v>
      </c>
      <c r="J201" s="26" t="str">
        <f t="shared" si="30"/>
        <v>NA</v>
      </c>
      <c r="K201" s="38" t="s">
        <v>17</v>
      </c>
    </row>
    <row r="202" spans="1:11" s="22" customFormat="1" x14ac:dyDescent="0.25">
      <c r="A202" s="17">
        <v>43269</v>
      </c>
      <c r="B202" s="57">
        <f t="shared" si="33"/>
        <v>2018</v>
      </c>
      <c r="C202" s="57">
        <f t="shared" si="31"/>
        <v>6</v>
      </c>
      <c r="D202" s="56">
        <f t="shared" si="32"/>
        <v>25</v>
      </c>
      <c r="E202" s="46">
        <v>0.20833333333333334</v>
      </c>
      <c r="F202" s="41" t="s">
        <v>6</v>
      </c>
      <c r="G202" s="41" t="s">
        <v>52</v>
      </c>
      <c r="H202" s="41" t="s">
        <v>121</v>
      </c>
      <c r="I202" s="26">
        <f t="shared" si="29"/>
        <v>370000</v>
      </c>
      <c r="J202" s="26" t="str">
        <f t="shared" si="30"/>
        <v>Steffen Schlieker</v>
      </c>
      <c r="K202" s="38" t="s">
        <v>17</v>
      </c>
    </row>
    <row r="203" spans="1:11" s="22" customFormat="1" x14ac:dyDescent="0.25">
      <c r="A203" s="17">
        <v>43269</v>
      </c>
      <c r="B203" s="57">
        <f t="shared" si="33"/>
        <v>2018</v>
      </c>
      <c r="C203" s="57">
        <f t="shared" si="31"/>
        <v>6</v>
      </c>
      <c r="D203" s="56">
        <f t="shared" si="32"/>
        <v>25</v>
      </c>
      <c r="E203" s="46">
        <v>2.0833333333333332E-2</v>
      </c>
      <c r="F203" s="41" t="s">
        <v>7</v>
      </c>
      <c r="G203" s="41" t="s">
        <v>12</v>
      </c>
      <c r="H203" s="41" t="s">
        <v>17</v>
      </c>
      <c r="I203" s="26" t="str">
        <f t="shared" si="29"/>
        <v>NA</v>
      </c>
      <c r="J203" s="26" t="str">
        <f t="shared" si="30"/>
        <v>NA</v>
      </c>
      <c r="K203" s="38" t="s">
        <v>17</v>
      </c>
    </row>
    <row r="204" spans="1:11" s="22" customFormat="1" x14ac:dyDescent="0.25">
      <c r="A204" s="17">
        <v>43269</v>
      </c>
      <c r="B204" s="57">
        <f t="shared" si="33"/>
        <v>2018</v>
      </c>
      <c r="C204" s="57">
        <f t="shared" si="31"/>
        <v>6</v>
      </c>
      <c r="D204" s="56">
        <f t="shared" si="32"/>
        <v>25</v>
      </c>
      <c r="E204" s="46">
        <v>0.16319444444444445</v>
      </c>
      <c r="F204" s="41" t="s">
        <v>6</v>
      </c>
      <c r="G204" s="41" t="s">
        <v>26</v>
      </c>
      <c r="H204" s="41" t="s">
        <v>121</v>
      </c>
      <c r="I204" s="26">
        <f t="shared" si="29"/>
        <v>100000</v>
      </c>
      <c r="J204" s="26" t="str">
        <f t="shared" si="30"/>
        <v>Marco Senhen</v>
      </c>
      <c r="K204" s="38" t="s">
        <v>17</v>
      </c>
    </row>
    <row r="205" spans="1:11" s="22" customFormat="1" x14ac:dyDescent="0.25">
      <c r="A205" s="17">
        <v>43270</v>
      </c>
      <c r="B205" s="57">
        <f t="shared" si="33"/>
        <v>2018</v>
      </c>
      <c r="C205" s="57">
        <f t="shared" si="31"/>
        <v>6</v>
      </c>
      <c r="D205" s="56">
        <f t="shared" si="32"/>
        <v>25</v>
      </c>
      <c r="E205" s="46">
        <v>0.125</v>
      </c>
      <c r="F205" s="41" t="s">
        <v>6</v>
      </c>
      <c r="G205" s="41" t="s">
        <v>26</v>
      </c>
      <c r="H205" s="41" t="s">
        <v>121</v>
      </c>
      <c r="I205" s="26">
        <f t="shared" ref="I205:I269" si="34">IF(G205="Central Purchasing",100000,IF(G205="IT",110000,IF(G205="Automation Components",120000,IF(G205="Castings",130000,IF(G205="Drives and Gears",140000,IF(G205="Electronic Subassembly",150000,IF(G205="Electronic",160000,IF(G205="C-Parts",170000,IF(G205="Films",180000,IF(G205="Filters",190000,IF(G205="Drainage and Woven Materials",200000,IF(G205="Glass",210000,IF(G205="Assembled Metal Parts",220000,IF(G205="Turned and Milled Parts",230000,IF(G205="Magnets",240000,IF(G205="Mechanical Subassemblies",250000,IF(G205="Membrane",260000,IF(G205="Operating Supplies and Add Material",270000,IF(G205="Packaging",280000,IF(G205="Palletank",290000,IF(G205="Plastic Parts",300000,IF(G205="Plate Processing",310000,IF(G205="Printed Materials and Labels",320000,IF(G205="Pumps",330000,IF(G205="Raw Materials",340000,IF(G205="Sealings",350000,IF(G205="Sensors",360000,IF(G205="Services",370000,IF(G205="Tools and Molds",380000,IF(G205="Trading Goods",390000,IF(G205="Tubing",400000,IF(G205="Valves",410000,IF(G205="Connections",420000,IF(G205="Bearings",430000,IF(G205="Sterilization",440000,IF(G205="HVAC",450000,IF(G205="Prototyping, 3D Printing",460000,IF(G205="Trainings","NA",IF(G205="English courses","NA",IF(G205="Meetings","NA",IF(G205="Break","NA",IF(G205="Others","NA",IF(G205="Authorization","NA",IF(G205="Leave","NA",IF(G205="Lateness","NA",IF(G205="Holiday","NA",IF(G205="NA","NA","")))))))))))))))))))))))))))))))))))))))))))))))</f>
        <v>100000</v>
      </c>
      <c r="J205" s="26" t="str">
        <f t="shared" ref="J205:J269" si="35">IF(G205="Central Purchasing","Marco Senhen",IF(G205="IT","Marco Senhen",IF(G205="Automation Components","Gunther Griesel",IF(G205="Castings","Thorsten Klein",IF(G205="Drives and Gears","Bernd Engelhardt",IF(G205="Electronic Subassembly","Bernd Engelhardt",IF(G205="Electronic","Bernd Engelhardt",IF(G205="C-Parts","Lynn Elligsen",IF(G205="Films","Sabine Lorrain",IF(G205="Filters","Sabine Lorrain",IF(G205="Drainage and Woven Materials", "Manuel Hanke",IF(G205="Glass","Gunther Griesel",IF(G205="Assembled Metal Parts","Mathias Behrens",IF(G205="Turned and Milled Parts","Thorsten Klein",IF(G205="Magnets","Thorsten Klein",IF(G205="Mechanical Subassemblies","Thorsten Klein",IF(G205="Membrane", "Manuel Hanke",IF(G205="Operating Supplies and Add Material","Jannis Buberti",IF(G205="Packaging","Niels Schemmerling",IF(G205="Palletank","Mathias Behrens",IF(G205="Plastic Parts","Kai Bergheim",IF(G205="Plate Processing","Thorsten Klein",IF(G205="Printed Materials and Labels","Jannis Buberti",IF(G205="Pumps","Gunther Griesel",IF(G205="Raw Materials", "Manuel Hanke",IF(G205="Sealings", "Manuel Hanke",IF(G205="Sensors","Neal Kidman",IF(G205="Services","Steffen Schlieker",IF(G205="Tools and Molds","Steffen Schlieker",IF(G205="Trading Goods","Nils Koeneke",IF(G205="Tubing","Herve Luzzi",IF(G205="Valves","Gunther Griesel",IF(G205="Connections","Yernaux Pierre-Francois",IF(G205="Bearings","Bricka",IF(G205="Sterilization","Sabine Lorrain",IF(G205="HVAC","Gunther Griesel",IF(G205="Prototyping, 3D Printing","Steffen Schlieker",IF(G205="Trainings","NA",IF(G205="English courses","NA",IF(G205="Meetings","NA",IF(G205="Break","NA",IF(G205="Others","NA",IF(G205="Authorization","NA",IF(G205="Leave","NA",IF(G205="Lateness","NA",IF(G205="Holiday","NA",IF(G205="NA","NA","")))))))))))))))))))))))))))))))))))))))))))))))</f>
        <v>Marco Senhen</v>
      </c>
      <c r="K205" s="38" t="s">
        <v>17</v>
      </c>
    </row>
    <row r="206" spans="1:11" s="22" customFormat="1" x14ac:dyDescent="0.25">
      <c r="A206" s="17">
        <v>43270</v>
      </c>
      <c r="B206" s="57">
        <f t="shared" si="33"/>
        <v>2018</v>
      </c>
      <c r="C206" s="57">
        <f t="shared" si="31"/>
        <v>6</v>
      </c>
      <c r="D206" s="56">
        <f t="shared" si="32"/>
        <v>25</v>
      </c>
      <c r="E206" s="46">
        <v>2.0833333333333332E-2</v>
      </c>
      <c r="F206" s="41" t="s">
        <v>7</v>
      </c>
      <c r="G206" s="41" t="s">
        <v>12</v>
      </c>
      <c r="H206" s="41" t="s">
        <v>17</v>
      </c>
      <c r="I206" s="26" t="str">
        <f t="shared" si="34"/>
        <v>NA</v>
      </c>
      <c r="J206" s="26" t="str">
        <f t="shared" si="35"/>
        <v>NA</v>
      </c>
      <c r="K206" s="38" t="s">
        <v>17</v>
      </c>
    </row>
    <row r="207" spans="1:11" s="22" customFormat="1" x14ac:dyDescent="0.25">
      <c r="A207" s="17">
        <v>43270</v>
      </c>
      <c r="B207" s="57">
        <f t="shared" si="33"/>
        <v>2018</v>
      </c>
      <c r="C207" s="57">
        <f t="shared" si="31"/>
        <v>6</v>
      </c>
      <c r="D207" s="56">
        <f t="shared" si="32"/>
        <v>25</v>
      </c>
      <c r="E207" s="46">
        <v>6.25E-2</v>
      </c>
      <c r="F207" s="41" t="s">
        <v>6</v>
      </c>
      <c r="G207" s="41" t="s">
        <v>52</v>
      </c>
      <c r="H207" s="41" t="s">
        <v>121</v>
      </c>
      <c r="I207" s="26">
        <f t="shared" si="34"/>
        <v>370000</v>
      </c>
      <c r="J207" s="26" t="str">
        <f t="shared" si="35"/>
        <v>Steffen Schlieker</v>
      </c>
      <c r="K207" s="38" t="s">
        <v>17</v>
      </c>
    </row>
    <row r="208" spans="1:11" s="22" customFormat="1" x14ac:dyDescent="0.25">
      <c r="A208" s="17">
        <v>43270</v>
      </c>
      <c r="B208" s="57">
        <f t="shared" si="33"/>
        <v>2018</v>
      </c>
      <c r="C208" s="57">
        <f t="shared" si="31"/>
        <v>6</v>
      </c>
      <c r="D208" s="56">
        <f t="shared" si="32"/>
        <v>25</v>
      </c>
      <c r="E208" s="46">
        <v>0.18402777777777779</v>
      </c>
      <c r="F208" s="41" t="s">
        <v>6</v>
      </c>
      <c r="G208" s="41" t="s">
        <v>32</v>
      </c>
      <c r="H208" s="41" t="s">
        <v>147</v>
      </c>
      <c r="I208" s="26">
        <f t="shared" si="34"/>
        <v>170000</v>
      </c>
      <c r="J208" s="26" t="str">
        <f t="shared" si="35"/>
        <v>Lynn Elligsen</v>
      </c>
      <c r="K208" s="38" t="s">
        <v>17</v>
      </c>
    </row>
    <row r="209" spans="1:11" s="22" customFormat="1" x14ac:dyDescent="0.25">
      <c r="A209" s="17">
        <v>43271</v>
      </c>
      <c r="B209" s="57">
        <f t="shared" si="33"/>
        <v>2018</v>
      </c>
      <c r="C209" s="57">
        <f t="shared" si="31"/>
        <v>6</v>
      </c>
      <c r="D209" s="56">
        <f t="shared" si="32"/>
        <v>25</v>
      </c>
      <c r="E209" s="46">
        <v>7.2916666666666671E-2</v>
      </c>
      <c r="F209" s="41" t="s">
        <v>7</v>
      </c>
      <c r="G209" s="41" t="s">
        <v>7</v>
      </c>
      <c r="H209" s="41" t="s">
        <v>17</v>
      </c>
      <c r="I209" s="26" t="str">
        <f t="shared" si="34"/>
        <v>NA</v>
      </c>
      <c r="J209" s="26" t="str">
        <f t="shared" si="35"/>
        <v>NA</v>
      </c>
      <c r="K209" s="38" t="s">
        <v>145</v>
      </c>
    </row>
    <row r="210" spans="1:11" s="22" customFormat="1" x14ac:dyDescent="0.25">
      <c r="A210" s="17">
        <v>43271</v>
      </c>
      <c r="B210" s="57">
        <f t="shared" si="33"/>
        <v>2018</v>
      </c>
      <c r="C210" s="57">
        <f t="shared" si="31"/>
        <v>6</v>
      </c>
      <c r="D210" s="56">
        <f t="shared" si="32"/>
        <v>25</v>
      </c>
      <c r="E210" s="46">
        <v>8.3333333333333329E-2</v>
      </c>
      <c r="F210" s="41" t="s">
        <v>7</v>
      </c>
      <c r="G210" s="41" t="s">
        <v>111</v>
      </c>
      <c r="H210" s="41" t="s">
        <v>17</v>
      </c>
      <c r="I210" s="26" t="str">
        <f t="shared" si="34"/>
        <v>NA</v>
      </c>
      <c r="J210" s="26" t="str">
        <f t="shared" si="35"/>
        <v>NA</v>
      </c>
      <c r="K210" s="38" t="s">
        <v>17</v>
      </c>
    </row>
    <row r="211" spans="1:11" s="22" customFormat="1" x14ac:dyDescent="0.25">
      <c r="A211" s="17">
        <v>43271</v>
      </c>
      <c r="B211" s="57">
        <f t="shared" si="33"/>
        <v>2018</v>
      </c>
      <c r="C211" s="57">
        <f t="shared" si="31"/>
        <v>6</v>
      </c>
      <c r="D211" s="56">
        <f t="shared" si="32"/>
        <v>25</v>
      </c>
      <c r="E211" s="46">
        <v>2.0833333333333332E-2</v>
      </c>
      <c r="F211" s="41" t="s">
        <v>6</v>
      </c>
      <c r="G211" s="41" t="s">
        <v>52</v>
      </c>
      <c r="H211" s="41" t="s">
        <v>121</v>
      </c>
      <c r="I211" s="26">
        <f t="shared" si="34"/>
        <v>370000</v>
      </c>
      <c r="J211" s="26" t="str">
        <f t="shared" si="35"/>
        <v>Steffen Schlieker</v>
      </c>
      <c r="K211" s="38" t="s">
        <v>17</v>
      </c>
    </row>
    <row r="212" spans="1:11" s="22" customFormat="1" x14ac:dyDescent="0.25">
      <c r="A212" s="17">
        <v>43271</v>
      </c>
      <c r="B212" s="57">
        <f t="shared" si="33"/>
        <v>2018</v>
      </c>
      <c r="C212" s="57">
        <f t="shared" si="31"/>
        <v>6</v>
      </c>
      <c r="D212" s="56">
        <f t="shared" si="32"/>
        <v>25</v>
      </c>
      <c r="E212" s="46">
        <v>0.19444444444444445</v>
      </c>
      <c r="F212" s="41" t="s">
        <v>6</v>
      </c>
      <c r="G212" s="41" t="s">
        <v>32</v>
      </c>
      <c r="H212" s="41" t="s">
        <v>147</v>
      </c>
      <c r="I212" s="26">
        <f t="shared" si="34"/>
        <v>170000</v>
      </c>
      <c r="J212" s="26" t="str">
        <f t="shared" si="35"/>
        <v>Lynn Elligsen</v>
      </c>
      <c r="K212" s="38" t="s">
        <v>17</v>
      </c>
    </row>
    <row r="213" spans="1:11" s="22" customFormat="1" x14ac:dyDescent="0.25">
      <c r="A213" s="17">
        <v>43271</v>
      </c>
      <c r="B213" s="57">
        <f t="shared" si="33"/>
        <v>2018</v>
      </c>
      <c r="C213" s="57">
        <f t="shared" si="31"/>
        <v>6</v>
      </c>
      <c r="D213" s="56">
        <f t="shared" si="32"/>
        <v>25</v>
      </c>
      <c r="E213" s="46">
        <v>2.0833333333333332E-2</v>
      </c>
      <c r="F213" s="41" t="s">
        <v>7</v>
      </c>
      <c r="G213" s="41" t="s">
        <v>12</v>
      </c>
      <c r="H213" s="41" t="s">
        <v>17</v>
      </c>
      <c r="I213" s="26" t="str">
        <f t="shared" si="34"/>
        <v>NA</v>
      </c>
      <c r="J213" s="26" t="str">
        <f t="shared" si="35"/>
        <v>NA</v>
      </c>
      <c r="K213" s="38" t="s">
        <v>17</v>
      </c>
    </row>
    <row r="214" spans="1:11" s="22" customFormat="1" x14ac:dyDescent="0.25">
      <c r="A214" s="17">
        <v>43272</v>
      </c>
      <c r="B214" s="57">
        <f t="shared" si="33"/>
        <v>2018</v>
      </c>
      <c r="C214" s="57">
        <f t="shared" si="31"/>
        <v>6</v>
      </c>
      <c r="D214" s="56">
        <f t="shared" si="32"/>
        <v>25</v>
      </c>
      <c r="E214" s="46">
        <v>2.0833333333333332E-2</v>
      </c>
      <c r="F214" s="41" t="s">
        <v>7</v>
      </c>
      <c r="G214" s="41" t="s">
        <v>12</v>
      </c>
      <c r="H214" s="41" t="s">
        <v>17</v>
      </c>
      <c r="I214" s="26" t="str">
        <f t="shared" si="34"/>
        <v>NA</v>
      </c>
      <c r="J214" s="26" t="str">
        <f t="shared" si="35"/>
        <v>NA</v>
      </c>
      <c r="K214" s="38" t="s">
        <v>17</v>
      </c>
    </row>
    <row r="215" spans="1:11" s="22" customFormat="1" x14ac:dyDescent="0.25">
      <c r="A215" s="17">
        <v>43272</v>
      </c>
      <c r="B215" s="57">
        <f t="shared" si="33"/>
        <v>2018</v>
      </c>
      <c r="C215" s="57">
        <f t="shared" si="31"/>
        <v>6</v>
      </c>
      <c r="D215" s="56">
        <f t="shared" si="32"/>
        <v>25</v>
      </c>
      <c r="E215" s="46">
        <v>8.3333333333333329E-2</v>
      </c>
      <c r="F215" s="41" t="s">
        <v>7</v>
      </c>
      <c r="G215" s="41" t="s">
        <v>11</v>
      </c>
      <c r="H215" s="41" t="s">
        <v>17</v>
      </c>
      <c r="I215" s="26" t="str">
        <f t="shared" si="34"/>
        <v>NA</v>
      </c>
      <c r="J215" s="26" t="str">
        <f t="shared" si="35"/>
        <v>NA</v>
      </c>
      <c r="K215" s="38" t="s">
        <v>17</v>
      </c>
    </row>
    <row r="216" spans="1:11" s="22" customFormat="1" x14ac:dyDescent="0.25">
      <c r="A216" s="17">
        <v>43272</v>
      </c>
      <c r="B216" s="57">
        <f t="shared" si="33"/>
        <v>2018</v>
      </c>
      <c r="C216" s="57">
        <f t="shared" si="31"/>
        <v>6</v>
      </c>
      <c r="D216" s="56">
        <f t="shared" si="32"/>
        <v>25</v>
      </c>
      <c r="E216" s="46">
        <v>6.25E-2</v>
      </c>
      <c r="F216" s="41" t="s">
        <v>6</v>
      </c>
      <c r="G216" s="41" t="s">
        <v>26</v>
      </c>
      <c r="H216" s="41" t="s">
        <v>121</v>
      </c>
      <c r="I216" s="26">
        <f t="shared" si="34"/>
        <v>100000</v>
      </c>
      <c r="J216" s="26" t="str">
        <f t="shared" si="35"/>
        <v>Marco Senhen</v>
      </c>
      <c r="K216" s="38" t="s">
        <v>17</v>
      </c>
    </row>
    <row r="217" spans="1:11" s="22" customFormat="1" x14ac:dyDescent="0.25">
      <c r="A217" s="17">
        <v>43272</v>
      </c>
      <c r="B217" s="57">
        <f t="shared" si="33"/>
        <v>2018</v>
      </c>
      <c r="C217" s="57">
        <f t="shared" si="31"/>
        <v>6</v>
      </c>
      <c r="D217" s="56">
        <f t="shared" si="32"/>
        <v>25</v>
      </c>
      <c r="E217" s="46">
        <v>0.22569444444444445</v>
      </c>
      <c r="F217" s="41" t="s">
        <v>6</v>
      </c>
      <c r="G217" s="41" t="s">
        <v>32</v>
      </c>
      <c r="H217" s="41" t="s">
        <v>147</v>
      </c>
      <c r="I217" s="26">
        <f t="shared" si="34"/>
        <v>170000</v>
      </c>
      <c r="J217" s="26" t="str">
        <f t="shared" si="35"/>
        <v>Lynn Elligsen</v>
      </c>
      <c r="K217" s="38" t="s">
        <v>17</v>
      </c>
    </row>
    <row r="218" spans="1:11" s="22" customFormat="1" x14ac:dyDescent="0.25">
      <c r="A218" s="17">
        <v>43273</v>
      </c>
      <c r="B218" s="57">
        <f t="shared" si="33"/>
        <v>2018</v>
      </c>
      <c r="C218" s="57">
        <f t="shared" si="31"/>
        <v>6</v>
      </c>
      <c r="D218" s="56">
        <f t="shared" si="32"/>
        <v>25</v>
      </c>
      <c r="E218" s="46">
        <v>2.0833333333333332E-2</v>
      </c>
      <c r="F218" s="41" t="s">
        <v>7</v>
      </c>
      <c r="G218" s="41" t="s">
        <v>12</v>
      </c>
      <c r="H218" s="41" t="s">
        <v>17</v>
      </c>
      <c r="I218" s="26" t="str">
        <f t="shared" si="34"/>
        <v>NA</v>
      </c>
      <c r="J218" s="26" t="str">
        <f t="shared" si="35"/>
        <v>NA</v>
      </c>
      <c r="K218" s="38" t="s">
        <v>17</v>
      </c>
    </row>
    <row r="219" spans="1:11" s="22" customFormat="1" x14ac:dyDescent="0.25">
      <c r="A219" s="17">
        <v>43273</v>
      </c>
      <c r="B219" s="57">
        <f t="shared" si="33"/>
        <v>2018</v>
      </c>
      <c r="C219" s="57">
        <f t="shared" si="31"/>
        <v>6</v>
      </c>
      <c r="D219" s="56">
        <f t="shared" si="32"/>
        <v>25</v>
      </c>
      <c r="E219" s="46">
        <v>8.3333333333333329E-2</v>
      </c>
      <c r="F219" s="41" t="s">
        <v>6</v>
      </c>
      <c r="G219" s="41" t="s">
        <v>40</v>
      </c>
      <c r="H219" s="41" t="s">
        <v>121</v>
      </c>
      <c r="I219" s="26">
        <f t="shared" si="34"/>
        <v>250000</v>
      </c>
      <c r="J219" s="26" t="str">
        <f t="shared" si="35"/>
        <v>Thorsten Klein</v>
      </c>
      <c r="K219" s="38" t="s">
        <v>17</v>
      </c>
    </row>
    <row r="220" spans="1:11" s="22" customFormat="1" x14ac:dyDescent="0.25">
      <c r="A220" s="17">
        <v>43273</v>
      </c>
      <c r="B220" s="57">
        <f t="shared" si="33"/>
        <v>2018</v>
      </c>
      <c r="C220" s="57">
        <f t="shared" si="31"/>
        <v>6</v>
      </c>
      <c r="D220" s="56">
        <f t="shared" si="32"/>
        <v>25</v>
      </c>
      <c r="E220" s="46">
        <v>0.28819444444444448</v>
      </c>
      <c r="F220" s="41" t="s">
        <v>6</v>
      </c>
      <c r="G220" s="41" t="s">
        <v>32</v>
      </c>
      <c r="H220" s="41" t="s">
        <v>147</v>
      </c>
      <c r="I220" s="26">
        <f t="shared" si="34"/>
        <v>170000</v>
      </c>
      <c r="J220" s="26" t="str">
        <f t="shared" si="35"/>
        <v>Lynn Elligsen</v>
      </c>
      <c r="K220" s="38" t="s">
        <v>17</v>
      </c>
    </row>
    <row r="221" spans="1:11" s="22" customFormat="1" x14ac:dyDescent="0.25">
      <c r="A221" s="17">
        <v>43276</v>
      </c>
      <c r="B221" s="57">
        <f t="shared" si="33"/>
        <v>2018</v>
      </c>
      <c r="C221" s="57">
        <f t="shared" si="31"/>
        <v>6</v>
      </c>
      <c r="D221" s="56">
        <f t="shared" si="32"/>
        <v>26</v>
      </c>
      <c r="E221" s="46">
        <v>0.3298611111111111</v>
      </c>
      <c r="F221" s="41" t="s">
        <v>6</v>
      </c>
      <c r="G221" s="41" t="s">
        <v>32</v>
      </c>
      <c r="H221" s="41" t="s">
        <v>147</v>
      </c>
      <c r="I221" s="26">
        <f t="shared" si="34"/>
        <v>170000</v>
      </c>
      <c r="J221" s="26" t="str">
        <f t="shared" si="35"/>
        <v>Lynn Elligsen</v>
      </c>
      <c r="K221" s="38" t="s">
        <v>17</v>
      </c>
    </row>
    <row r="222" spans="1:11" s="22" customFormat="1" x14ac:dyDescent="0.25">
      <c r="A222" s="17">
        <v>43276</v>
      </c>
      <c r="B222" s="57">
        <f t="shared" si="33"/>
        <v>2018</v>
      </c>
      <c r="C222" s="57">
        <f t="shared" si="31"/>
        <v>6</v>
      </c>
      <c r="D222" s="56">
        <f t="shared" si="32"/>
        <v>26</v>
      </c>
      <c r="E222" s="46">
        <v>2.0833333333333332E-2</v>
      </c>
      <c r="F222" s="41" t="s">
        <v>7</v>
      </c>
      <c r="G222" s="41" t="s">
        <v>12</v>
      </c>
      <c r="H222" s="41" t="s">
        <v>17</v>
      </c>
      <c r="I222" s="26" t="str">
        <f t="shared" si="34"/>
        <v>NA</v>
      </c>
      <c r="J222" s="26" t="str">
        <f t="shared" si="35"/>
        <v>NA</v>
      </c>
      <c r="K222" s="38" t="s">
        <v>17</v>
      </c>
    </row>
    <row r="223" spans="1:11" s="22" customFormat="1" x14ac:dyDescent="0.25">
      <c r="A223" s="17">
        <v>43276</v>
      </c>
      <c r="B223" s="57">
        <f t="shared" si="33"/>
        <v>2018</v>
      </c>
      <c r="C223" s="57">
        <f t="shared" si="31"/>
        <v>6</v>
      </c>
      <c r="D223" s="56">
        <f t="shared" si="32"/>
        <v>26</v>
      </c>
      <c r="E223" s="46">
        <v>4.1666666666666664E-2</v>
      </c>
      <c r="F223" s="41" t="s">
        <v>6</v>
      </c>
      <c r="G223" s="41" t="s">
        <v>52</v>
      </c>
      <c r="H223" s="41" t="s">
        <v>121</v>
      </c>
      <c r="I223" s="26">
        <f t="shared" si="34"/>
        <v>370000</v>
      </c>
      <c r="J223" s="26" t="str">
        <f t="shared" si="35"/>
        <v>Steffen Schlieker</v>
      </c>
      <c r="K223" s="38" t="s">
        <v>17</v>
      </c>
    </row>
    <row r="224" spans="1:11" s="22" customFormat="1" x14ac:dyDescent="0.25">
      <c r="A224" s="17">
        <v>43277</v>
      </c>
      <c r="B224" s="57">
        <f t="shared" si="33"/>
        <v>2018</v>
      </c>
      <c r="C224" s="57">
        <f t="shared" si="31"/>
        <v>6</v>
      </c>
      <c r="D224" s="56">
        <f t="shared" si="32"/>
        <v>26</v>
      </c>
      <c r="E224" s="46">
        <v>8.3333333333333329E-2</v>
      </c>
      <c r="F224" s="41" t="s">
        <v>6</v>
      </c>
      <c r="G224" s="41" t="s">
        <v>32</v>
      </c>
      <c r="H224" s="41" t="s">
        <v>147</v>
      </c>
      <c r="I224" s="26">
        <f t="shared" si="34"/>
        <v>170000</v>
      </c>
      <c r="J224" s="26" t="str">
        <f t="shared" si="35"/>
        <v>Lynn Elligsen</v>
      </c>
      <c r="K224" s="38" t="s">
        <v>17</v>
      </c>
    </row>
    <row r="225" spans="1:11" s="22" customFormat="1" x14ac:dyDescent="0.25">
      <c r="A225" s="17">
        <v>43277</v>
      </c>
      <c r="B225" s="57">
        <f t="shared" si="33"/>
        <v>2018</v>
      </c>
      <c r="C225" s="57">
        <f t="shared" si="31"/>
        <v>6</v>
      </c>
      <c r="D225" s="56">
        <f t="shared" si="32"/>
        <v>26</v>
      </c>
      <c r="E225" s="46">
        <v>2.0833333333333332E-2</v>
      </c>
      <c r="F225" s="41" t="s">
        <v>7</v>
      </c>
      <c r="G225" s="41" t="s">
        <v>12</v>
      </c>
      <c r="H225" s="41" t="s">
        <v>17</v>
      </c>
      <c r="I225" s="26" t="str">
        <f t="shared" si="34"/>
        <v>NA</v>
      </c>
      <c r="J225" s="26" t="str">
        <f t="shared" si="35"/>
        <v>NA</v>
      </c>
      <c r="K225" s="38" t="s">
        <v>17</v>
      </c>
    </row>
    <row r="226" spans="1:11" s="22" customFormat="1" x14ac:dyDescent="0.25">
      <c r="A226" s="17">
        <v>43277</v>
      </c>
      <c r="B226" s="57">
        <f t="shared" si="33"/>
        <v>2018</v>
      </c>
      <c r="C226" s="57">
        <f t="shared" si="31"/>
        <v>6</v>
      </c>
      <c r="D226" s="56">
        <f t="shared" si="32"/>
        <v>26</v>
      </c>
      <c r="E226" s="46">
        <v>1.0416666666666666E-2</v>
      </c>
      <c r="F226" s="41" t="s">
        <v>6</v>
      </c>
      <c r="G226" s="41" t="s">
        <v>26</v>
      </c>
      <c r="H226" s="41" t="s">
        <v>121</v>
      </c>
      <c r="I226" s="26">
        <f t="shared" si="34"/>
        <v>100000</v>
      </c>
      <c r="J226" s="26" t="str">
        <f t="shared" si="35"/>
        <v>Marco Senhen</v>
      </c>
      <c r="K226" s="38" t="s">
        <v>17</v>
      </c>
    </row>
    <row r="227" spans="1:11" s="22" customFormat="1" x14ac:dyDescent="0.25">
      <c r="A227" s="17">
        <v>43277</v>
      </c>
      <c r="B227" s="57">
        <f t="shared" si="33"/>
        <v>2018</v>
      </c>
      <c r="C227" s="57">
        <f t="shared" si="31"/>
        <v>6</v>
      </c>
      <c r="D227" s="56">
        <f t="shared" si="32"/>
        <v>26</v>
      </c>
      <c r="E227" s="46">
        <v>0.27777777777777779</v>
      </c>
      <c r="F227" s="41" t="s">
        <v>9</v>
      </c>
      <c r="G227" s="41" t="s">
        <v>17</v>
      </c>
      <c r="H227" s="41" t="s">
        <v>17</v>
      </c>
      <c r="I227" s="26" t="str">
        <f t="shared" si="34"/>
        <v>NA</v>
      </c>
      <c r="J227" s="26" t="str">
        <f t="shared" si="35"/>
        <v>NA</v>
      </c>
      <c r="K227" s="38" t="s">
        <v>17</v>
      </c>
    </row>
    <row r="228" spans="1:11" s="22" customFormat="1" x14ac:dyDescent="0.25">
      <c r="A228" s="17">
        <v>43278</v>
      </c>
      <c r="B228" s="57">
        <f t="shared" si="33"/>
        <v>2018</v>
      </c>
      <c r="C228" s="57">
        <f t="shared" si="31"/>
        <v>6</v>
      </c>
      <c r="D228" s="56">
        <f t="shared" si="32"/>
        <v>26</v>
      </c>
      <c r="E228" s="46">
        <v>0.37152777777777773</v>
      </c>
      <c r="F228" s="41" t="s">
        <v>7</v>
      </c>
      <c r="G228" s="41" t="s">
        <v>7</v>
      </c>
      <c r="H228" s="41" t="s">
        <v>17</v>
      </c>
      <c r="I228" s="26" t="str">
        <f t="shared" si="34"/>
        <v>NA</v>
      </c>
      <c r="J228" s="26" t="str">
        <f t="shared" si="35"/>
        <v>NA</v>
      </c>
      <c r="K228" s="38" t="s">
        <v>151</v>
      </c>
    </row>
    <row r="229" spans="1:11" s="22" customFormat="1" x14ac:dyDescent="0.25">
      <c r="A229" s="17">
        <v>43278</v>
      </c>
      <c r="B229" s="57">
        <f t="shared" si="33"/>
        <v>2018</v>
      </c>
      <c r="C229" s="57">
        <f t="shared" si="31"/>
        <v>6</v>
      </c>
      <c r="D229" s="56">
        <f t="shared" si="32"/>
        <v>26</v>
      </c>
      <c r="E229" s="46">
        <v>2.0833333333333332E-2</v>
      </c>
      <c r="F229" s="41" t="s">
        <v>7</v>
      </c>
      <c r="G229" s="41" t="s">
        <v>12</v>
      </c>
      <c r="H229" s="41" t="s">
        <v>17</v>
      </c>
      <c r="I229" s="26" t="str">
        <f t="shared" si="34"/>
        <v>NA</v>
      </c>
      <c r="J229" s="26" t="str">
        <f t="shared" si="35"/>
        <v>NA</v>
      </c>
      <c r="K229" s="38" t="s">
        <v>17</v>
      </c>
    </row>
    <row r="230" spans="1:11" s="22" customFormat="1" x14ac:dyDescent="0.25">
      <c r="A230" s="17">
        <v>43279</v>
      </c>
      <c r="B230" s="57">
        <f t="shared" si="33"/>
        <v>2018</v>
      </c>
      <c r="C230" s="57">
        <f t="shared" si="31"/>
        <v>6</v>
      </c>
      <c r="D230" s="56">
        <f t="shared" si="32"/>
        <v>26</v>
      </c>
      <c r="E230" s="46">
        <v>0.23958333333333334</v>
      </c>
      <c r="F230" s="41" t="s">
        <v>6</v>
      </c>
      <c r="G230" s="41" t="s">
        <v>26</v>
      </c>
      <c r="H230" s="41" t="s">
        <v>121</v>
      </c>
      <c r="I230" s="26">
        <f t="shared" si="34"/>
        <v>100000</v>
      </c>
      <c r="J230" s="26" t="str">
        <f t="shared" si="35"/>
        <v>Marco Senhen</v>
      </c>
      <c r="K230" s="38" t="s">
        <v>17</v>
      </c>
    </row>
    <row r="231" spans="1:11" s="22" customFormat="1" x14ac:dyDescent="0.25">
      <c r="A231" s="17">
        <v>43279</v>
      </c>
      <c r="B231" s="57">
        <f t="shared" si="33"/>
        <v>2018</v>
      </c>
      <c r="C231" s="57">
        <f t="shared" si="31"/>
        <v>6</v>
      </c>
      <c r="D231" s="56">
        <f t="shared" si="32"/>
        <v>26</v>
      </c>
      <c r="E231" s="46">
        <v>2.0833333333333332E-2</v>
      </c>
      <c r="F231" s="41" t="s">
        <v>7</v>
      </c>
      <c r="G231" s="41" t="s">
        <v>12</v>
      </c>
      <c r="H231" s="41" t="s">
        <v>17</v>
      </c>
      <c r="I231" s="26" t="str">
        <f t="shared" si="34"/>
        <v>NA</v>
      </c>
      <c r="J231" s="26" t="str">
        <f t="shared" si="35"/>
        <v>NA</v>
      </c>
      <c r="K231" s="38" t="s">
        <v>17</v>
      </c>
    </row>
    <row r="232" spans="1:11" s="22" customFormat="1" x14ac:dyDescent="0.25">
      <c r="A232" s="17">
        <v>43279</v>
      </c>
      <c r="B232" s="57">
        <f t="shared" si="33"/>
        <v>2018</v>
      </c>
      <c r="C232" s="57">
        <f t="shared" si="31"/>
        <v>6</v>
      </c>
      <c r="D232" s="56">
        <f t="shared" si="32"/>
        <v>26</v>
      </c>
      <c r="E232" s="46">
        <v>0.13194444444444445</v>
      </c>
      <c r="F232" s="41" t="s">
        <v>9</v>
      </c>
      <c r="G232" s="41" t="s">
        <v>17</v>
      </c>
      <c r="H232" s="41" t="s">
        <v>17</v>
      </c>
      <c r="I232" s="26" t="str">
        <f t="shared" si="34"/>
        <v>NA</v>
      </c>
      <c r="J232" s="26" t="str">
        <f t="shared" si="35"/>
        <v>NA</v>
      </c>
      <c r="K232" s="38" t="s">
        <v>17</v>
      </c>
    </row>
    <row r="233" spans="1:11" s="22" customFormat="1" x14ac:dyDescent="0.25">
      <c r="A233" s="17">
        <v>43280</v>
      </c>
      <c r="B233" s="57">
        <f t="shared" si="33"/>
        <v>2018</v>
      </c>
      <c r="C233" s="57">
        <f t="shared" si="31"/>
        <v>6</v>
      </c>
      <c r="D233" s="56">
        <f t="shared" si="32"/>
        <v>26</v>
      </c>
      <c r="E233" s="46">
        <v>0.19791666666666666</v>
      </c>
      <c r="F233" s="41" t="s">
        <v>9</v>
      </c>
      <c r="G233" s="41" t="s">
        <v>17</v>
      </c>
      <c r="H233" s="41" t="s">
        <v>17</v>
      </c>
      <c r="I233" s="26" t="str">
        <f t="shared" si="34"/>
        <v>NA</v>
      </c>
      <c r="J233" s="26" t="str">
        <f t="shared" si="35"/>
        <v>NA</v>
      </c>
      <c r="K233" s="38" t="s">
        <v>17</v>
      </c>
    </row>
    <row r="234" spans="1:11" s="22" customFormat="1" x14ac:dyDescent="0.25">
      <c r="A234" s="17">
        <v>43280</v>
      </c>
      <c r="B234" s="57">
        <f t="shared" si="33"/>
        <v>2018</v>
      </c>
      <c r="C234" s="57">
        <f t="shared" si="31"/>
        <v>6</v>
      </c>
      <c r="D234" s="56">
        <f t="shared" si="32"/>
        <v>26</v>
      </c>
      <c r="E234" s="46">
        <v>2.0833333333333332E-2</v>
      </c>
      <c r="F234" s="41" t="s">
        <v>7</v>
      </c>
      <c r="G234" s="41" t="s">
        <v>12</v>
      </c>
      <c r="H234" s="41" t="s">
        <v>17</v>
      </c>
      <c r="I234" s="26" t="str">
        <f t="shared" si="34"/>
        <v>NA</v>
      </c>
      <c r="J234" s="26" t="str">
        <f t="shared" si="35"/>
        <v>NA</v>
      </c>
      <c r="K234" s="38" t="s">
        <v>17</v>
      </c>
    </row>
    <row r="235" spans="1:11" s="22" customFormat="1" x14ac:dyDescent="0.25">
      <c r="A235" s="17">
        <v>43280</v>
      </c>
      <c r="B235" s="57">
        <f t="shared" si="33"/>
        <v>2018</v>
      </c>
      <c r="C235" s="57">
        <f t="shared" si="31"/>
        <v>6</v>
      </c>
      <c r="D235" s="56">
        <f t="shared" si="32"/>
        <v>26</v>
      </c>
      <c r="E235" s="46">
        <v>0.125</v>
      </c>
      <c r="F235" s="41" t="s">
        <v>6</v>
      </c>
      <c r="G235" s="41" t="s">
        <v>32</v>
      </c>
      <c r="H235" s="41" t="s">
        <v>147</v>
      </c>
      <c r="I235" s="26">
        <f t="shared" si="34"/>
        <v>170000</v>
      </c>
      <c r="J235" s="26" t="str">
        <f t="shared" si="35"/>
        <v>Lynn Elligsen</v>
      </c>
      <c r="K235" s="38" t="s">
        <v>17</v>
      </c>
    </row>
    <row r="236" spans="1:11" s="22" customFormat="1" x14ac:dyDescent="0.25">
      <c r="A236" s="17">
        <v>43280</v>
      </c>
      <c r="B236" s="57">
        <f t="shared" si="33"/>
        <v>2018</v>
      </c>
      <c r="C236" s="57">
        <f t="shared" si="31"/>
        <v>6</v>
      </c>
      <c r="D236" s="56">
        <f t="shared" si="32"/>
        <v>26</v>
      </c>
      <c r="E236" s="46">
        <v>4.8611111111111112E-2</v>
      </c>
      <c r="F236" s="41" t="s">
        <v>6</v>
      </c>
      <c r="G236" s="41" t="s">
        <v>52</v>
      </c>
      <c r="H236" s="41" t="s">
        <v>121</v>
      </c>
      <c r="I236" s="26">
        <f t="shared" si="34"/>
        <v>370000</v>
      </c>
      <c r="J236" s="26" t="str">
        <f t="shared" si="35"/>
        <v>Steffen Schlieker</v>
      </c>
      <c r="K236" s="38" t="s">
        <v>17</v>
      </c>
    </row>
    <row r="237" spans="1:11" s="22" customFormat="1" x14ac:dyDescent="0.25">
      <c r="A237" s="17">
        <v>43281</v>
      </c>
      <c r="B237" s="57">
        <f t="shared" si="33"/>
        <v>2018</v>
      </c>
      <c r="C237" s="57">
        <f t="shared" si="31"/>
        <v>6</v>
      </c>
      <c r="D237" s="56">
        <f t="shared" si="32"/>
        <v>26</v>
      </c>
      <c r="E237" s="46">
        <v>0.14583333333333334</v>
      </c>
      <c r="F237" s="41" t="s">
        <v>6</v>
      </c>
      <c r="G237" s="41" t="s">
        <v>32</v>
      </c>
      <c r="H237" s="41" t="s">
        <v>147</v>
      </c>
      <c r="I237" s="26">
        <f t="shared" si="34"/>
        <v>170000</v>
      </c>
      <c r="J237" s="26" t="str">
        <f t="shared" si="35"/>
        <v>Lynn Elligsen</v>
      </c>
      <c r="K237" s="38" t="s">
        <v>17</v>
      </c>
    </row>
    <row r="238" spans="1:11" s="22" customFormat="1" x14ac:dyDescent="0.25">
      <c r="A238" s="17">
        <v>43281</v>
      </c>
      <c r="B238" s="57">
        <f t="shared" si="33"/>
        <v>2018</v>
      </c>
      <c r="C238" s="57">
        <f t="shared" si="31"/>
        <v>6</v>
      </c>
      <c r="D238" s="56">
        <f t="shared" si="32"/>
        <v>26</v>
      </c>
      <c r="E238" s="46">
        <v>7.2916666666666671E-2</v>
      </c>
      <c r="F238" s="41" t="s">
        <v>9</v>
      </c>
      <c r="G238" s="41" t="s">
        <v>17</v>
      </c>
      <c r="H238" s="41" t="s">
        <v>17</v>
      </c>
      <c r="I238" s="26" t="str">
        <f t="shared" si="34"/>
        <v>NA</v>
      </c>
      <c r="J238" s="26" t="str">
        <f t="shared" si="35"/>
        <v>NA</v>
      </c>
      <c r="K238" s="38" t="s">
        <v>17</v>
      </c>
    </row>
    <row r="239" spans="1:11" s="22" customFormat="1" x14ac:dyDescent="0.25">
      <c r="A239" s="17">
        <v>43283</v>
      </c>
      <c r="B239" s="57">
        <f t="shared" si="33"/>
        <v>2018</v>
      </c>
      <c r="C239" s="57">
        <f t="shared" si="31"/>
        <v>7</v>
      </c>
      <c r="D239" s="56">
        <f t="shared" si="32"/>
        <v>27</v>
      </c>
      <c r="E239" s="46">
        <v>2.0833333333333332E-2</v>
      </c>
      <c r="F239" s="41" t="s">
        <v>7</v>
      </c>
      <c r="G239" s="41" t="s">
        <v>12</v>
      </c>
      <c r="H239" s="41" t="s">
        <v>17</v>
      </c>
      <c r="I239" s="26" t="str">
        <f t="shared" si="34"/>
        <v>NA</v>
      </c>
      <c r="J239" s="26" t="str">
        <f t="shared" si="35"/>
        <v>NA</v>
      </c>
      <c r="K239" s="38" t="s">
        <v>17</v>
      </c>
    </row>
    <row r="240" spans="1:11" s="22" customFormat="1" x14ac:dyDescent="0.25">
      <c r="A240" s="17">
        <v>43283</v>
      </c>
      <c r="B240" s="57">
        <f t="shared" si="33"/>
        <v>2018</v>
      </c>
      <c r="C240" s="57">
        <f t="shared" si="31"/>
        <v>7</v>
      </c>
      <c r="D240" s="56">
        <f t="shared" si="32"/>
        <v>27</v>
      </c>
      <c r="E240" s="46">
        <v>1.0416666666666666E-2</v>
      </c>
      <c r="F240" s="41" t="s">
        <v>6</v>
      </c>
      <c r="G240" s="41" t="s">
        <v>26</v>
      </c>
      <c r="H240" s="41" t="s">
        <v>121</v>
      </c>
      <c r="I240" s="26">
        <f t="shared" si="34"/>
        <v>100000</v>
      </c>
      <c r="J240" s="26" t="str">
        <f t="shared" si="35"/>
        <v>Marco Senhen</v>
      </c>
      <c r="K240" s="38" t="s">
        <v>17</v>
      </c>
    </row>
    <row r="241" spans="1:11" s="22" customFormat="1" x14ac:dyDescent="0.25">
      <c r="A241" s="17">
        <v>43283</v>
      </c>
      <c r="B241" s="57">
        <f t="shared" si="33"/>
        <v>2018</v>
      </c>
      <c r="C241" s="57">
        <f t="shared" si="31"/>
        <v>7</v>
      </c>
      <c r="D241" s="56">
        <f t="shared" si="32"/>
        <v>27</v>
      </c>
      <c r="E241" s="46">
        <v>0.3611111111111111</v>
      </c>
      <c r="F241" s="41" t="s">
        <v>9</v>
      </c>
      <c r="G241" s="41" t="s">
        <v>17</v>
      </c>
      <c r="H241" s="41" t="s">
        <v>17</v>
      </c>
      <c r="I241" s="26" t="str">
        <f t="shared" si="34"/>
        <v>NA</v>
      </c>
      <c r="J241" s="26" t="str">
        <f t="shared" si="35"/>
        <v>NA</v>
      </c>
      <c r="K241" s="38" t="s">
        <v>17</v>
      </c>
    </row>
    <row r="242" spans="1:11" s="22" customFormat="1" x14ac:dyDescent="0.25">
      <c r="A242" s="17">
        <v>43284</v>
      </c>
      <c r="B242" s="57">
        <f t="shared" si="33"/>
        <v>2018</v>
      </c>
      <c r="C242" s="57">
        <f t="shared" si="31"/>
        <v>7</v>
      </c>
      <c r="D242" s="56">
        <f t="shared" si="32"/>
        <v>27</v>
      </c>
      <c r="E242" s="46">
        <v>2.0833333333333332E-2</v>
      </c>
      <c r="F242" s="41" t="s">
        <v>7</v>
      </c>
      <c r="G242" s="41" t="s">
        <v>12</v>
      </c>
      <c r="H242" s="41" t="s">
        <v>17</v>
      </c>
      <c r="I242" s="26" t="str">
        <f t="shared" si="34"/>
        <v>NA</v>
      </c>
      <c r="J242" s="26" t="str">
        <f t="shared" si="35"/>
        <v>NA</v>
      </c>
      <c r="K242" s="38" t="s">
        <v>17</v>
      </c>
    </row>
    <row r="243" spans="1:11" s="22" customFormat="1" x14ac:dyDescent="0.25">
      <c r="A243" s="17">
        <v>43284</v>
      </c>
      <c r="B243" s="57">
        <f t="shared" si="33"/>
        <v>2018</v>
      </c>
      <c r="C243" s="57">
        <f t="shared" si="31"/>
        <v>7</v>
      </c>
      <c r="D243" s="56">
        <f t="shared" si="32"/>
        <v>27</v>
      </c>
      <c r="E243" s="46">
        <v>2.0833333333333332E-2</v>
      </c>
      <c r="F243" s="41" t="s">
        <v>6</v>
      </c>
      <c r="G243" s="41" t="s">
        <v>26</v>
      </c>
      <c r="H243" s="41" t="s">
        <v>121</v>
      </c>
      <c r="I243" s="26">
        <f t="shared" si="34"/>
        <v>100000</v>
      </c>
      <c r="J243" s="26" t="str">
        <f t="shared" si="35"/>
        <v>Marco Senhen</v>
      </c>
      <c r="K243" s="38" t="s">
        <v>17</v>
      </c>
    </row>
    <row r="244" spans="1:11" s="22" customFormat="1" x14ac:dyDescent="0.25">
      <c r="A244" s="17">
        <v>43284</v>
      </c>
      <c r="B244" s="57">
        <f t="shared" si="33"/>
        <v>2018</v>
      </c>
      <c r="C244" s="57">
        <f t="shared" si="31"/>
        <v>7</v>
      </c>
      <c r="D244" s="56">
        <f t="shared" si="32"/>
        <v>27</v>
      </c>
      <c r="E244" s="46">
        <v>0.35069444444444442</v>
      </c>
      <c r="F244" s="41" t="s">
        <v>9</v>
      </c>
      <c r="G244" s="41" t="s">
        <v>17</v>
      </c>
      <c r="H244" s="41" t="s">
        <v>17</v>
      </c>
      <c r="I244" s="26" t="str">
        <f t="shared" si="34"/>
        <v>NA</v>
      </c>
      <c r="J244" s="26" t="str">
        <f t="shared" si="35"/>
        <v>NA</v>
      </c>
      <c r="K244" s="38" t="s">
        <v>17</v>
      </c>
    </row>
    <row r="245" spans="1:11" s="22" customFormat="1" x14ac:dyDescent="0.25">
      <c r="A245" s="17">
        <v>43285</v>
      </c>
      <c r="B245" s="57">
        <f t="shared" si="33"/>
        <v>2018</v>
      </c>
      <c r="C245" s="57">
        <f t="shared" si="31"/>
        <v>7</v>
      </c>
      <c r="D245" s="56">
        <f t="shared" si="32"/>
        <v>27</v>
      </c>
      <c r="E245" s="46">
        <v>0.3923611111111111</v>
      </c>
      <c r="F245" s="41" t="s">
        <v>8</v>
      </c>
      <c r="G245" s="41" t="s">
        <v>14</v>
      </c>
      <c r="H245" s="41" t="s">
        <v>17</v>
      </c>
      <c r="I245" s="26" t="str">
        <f t="shared" si="34"/>
        <v>NA</v>
      </c>
      <c r="J245" s="26" t="str">
        <f t="shared" si="35"/>
        <v>NA</v>
      </c>
      <c r="K245" s="38" t="s">
        <v>17</v>
      </c>
    </row>
    <row r="246" spans="1:11" s="22" customFormat="1" x14ac:dyDescent="0.25">
      <c r="A246" s="17">
        <v>43286</v>
      </c>
      <c r="B246" s="57">
        <f t="shared" si="33"/>
        <v>2018</v>
      </c>
      <c r="C246" s="57">
        <f t="shared" si="31"/>
        <v>7</v>
      </c>
      <c r="D246" s="56">
        <f t="shared" si="32"/>
        <v>27</v>
      </c>
      <c r="E246" s="46">
        <v>6.9444444444444441E-3</v>
      </c>
      <c r="F246" s="41" t="s">
        <v>6</v>
      </c>
      <c r="G246" s="41" t="s">
        <v>26</v>
      </c>
      <c r="H246" s="41" t="s">
        <v>121</v>
      </c>
      <c r="I246" s="26">
        <f t="shared" si="34"/>
        <v>100000</v>
      </c>
      <c r="J246" s="26" t="str">
        <f t="shared" si="35"/>
        <v>Marco Senhen</v>
      </c>
      <c r="K246" s="38" t="s">
        <v>17</v>
      </c>
    </row>
    <row r="247" spans="1:11" s="22" customFormat="1" x14ac:dyDescent="0.25">
      <c r="A247" s="17">
        <v>43286</v>
      </c>
      <c r="B247" s="57">
        <f t="shared" si="33"/>
        <v>2018</v>
      </c>
      <c r="C247" s="57">
        <f t="shared" si="31"/>
        <v>7</v>
      </c>
      <c r="D247" s="56">
        <f t="shared" si="32"/>
        <v>27</v>
      </c>
      <c r="E247" s="46">
        <v>9.0277777777777776E-2</v>
      </c>
      <c r="F247" s="41" t="s">
        <v>6</v>
      </c>
      <c r="G247" s="41" t="s">
        <v>52</v>
      </c>
      <c r="H247" s="41" t="s">
        <v>121</v>
      </c>
      <c r="I247" s="26">
        <f t="shared" si="34"/>
        <v>370000</v>
      </c>
      <c r="J247" s="26" t="str">
        <f t="shared" si="35"/>
        <v>Steffen Schlieker</v>
      </c>
      <c r="K247" s="38" t="s">
        <v>17</v>
      </c>
    </row>
    <row r="248" spans="1:11" s="22" customFormat="1" x14ac:dyDescent="0.25">
      <c r="A248" s="17">
        <v>43286</v>
      </c>
      <c r="B248" s="57">
        <f t="shared" si="33"/>
        <v>2018</v>
      </c>
      <c r="C248" s="57">
        <f t="shared" si="31"/>
        <v>7</v>
      </c>
      <c r="D248" s="56">
        <f t="shared" si="32"/>
        <v>27</v>
      </c>
      <c r="E248" s="46">
        <v>2.0833333333333332E-2</v>
      </c>
      <c r="F248" s="41" t="s">
        <v>7</v>
      </c>
      <c r="G248" s="41" t="s">
        <v>12</v>
      </c>
      <c r="H248" s="41" t="s">
        <v>17</v>
      </c>
      <c r="I248" s="26" t="str">
        <f t="shared" si="34"/>
        <v>NA</v>
      </c>
      <c r="J248" s="26" t="str">
        <f t="shared" si="35"/>
        <v>NA</v>
      </c>
      <c r="K248" s="38" t="s">
        <v>17</v>
      </c>
    </row>
    <row r="249" spans="1:11" s="22" customFormat="1" x14ac:dyDescent="0.25">
      <c r="A249" s="17">
        <v>43286</v>
      </c>
      <c r="B249" s="57">
        <f t="shared" si="33"/>
        <v>2018</v>
      </c>
      <c r="C249" s="57">
        <f t="shared" si="31"/>
        <v>7</v>
      </c>
      <c r="D249" s="56">
        <f t="shared" si="32"/>
        <v>27</v>
      </c>
      <c r="E249" s="46">
        <v>6.25E-2</v>
      </c>
      <c r="F249" s="41" t="s">
        <v>6</v>
      </c>
      <c r="G249" s="41" t="s">
        <v>26</v>
      </c>
      <c r="H249" s="41" t="s">
        <v>121</v>
      </c>
      <c r="I249" s="26">
        <f t="shared" si="34"/>
        <v>100000</v>
      </c>
      <c r="J249" s="26" t="str">
        <f t="shared" si="35"/>
        <v>Marco Senhen</v>
      </c>
      <c r="K249" s="38" t="s">
        <v>17</v>
      </c>
    </row>
    <row r="250" spans="1:11" s="22" customFormat="1" x14ac:dyDescent="0.25">
      <c r="A250" s="17">
        <v>43286</v>
      </c>
      <c r="B250" s="57">
        <f t="shared" si="33"/>
        <v>2018</v>
      </c>
      <c r="C250" s="57">
        <f t="shared" si="31"/>
        <v>7</v>
      </c>
      <c r="D250" s="56">
        <f t="shared" si="32"/>
        <v>27</v>
      </c>
      <c r="E250" s="46">
        <v>4.1666666666666664E-2</v>
      </c>
      <c r="F250" s="41" t="s">
        <v>7</v>
      </c>
      <c r="G250" s="41" t="s">
        <v>11</v>
      </c>
      <c r="H250" s="41" t="s">
        <v>17</v>
      </c>
      <c r="I250" s="26" t="str">
        <f t="shared" si="34"/>
        <v>NA</v>
      </c>
      <c r="J250" s="26" t="str">
        <f t="shared" si="35"/>
        <v>NA</v>
      </c>
      <c r="K250" s="38" t="s">
        <v>167</v>
      </c>
    </row>
    <row r="251" spans="1:11" s="22" customFormat="1" x14ac:dyDescent="0.25">
      <c r="A251" s="17">
        <v>43286</v>
      </c>
      <c r="B251" s="57">
        <f t="shared" si="33"/>
        <v>2018</v>
      </c>
      <c r="C251" s="57">
        <f t="shared" ref="C251:C314" si="36">IF(A251="","",MONTH(A251))</f>
        <v>7</v>
      </c>
      <c r="D251" s="56">
        <f t="shared" ref="D251:D314" si="37">IF(A251="","",_xlfn.ISOWEEKNUM(A251))</f>
        <v>27</v>
      </c>
      <c r="E251" s="46">
        <v>0.17013888888888887</v>
      </c>
      <c r="F251" s="41" t="s">
        <v>9</v>
      </c>
      <c r="G251" s="41" t="s">
        <v>17</v>
      </c>
      <c r="H251" s="41" t="s">
        <v>17</v>
      </c>
      <c r="I251" s="26" t="str">
        <f t="shared" si="34"/>
        <v>NA</v>
      </c>
      <c r="J251" s="26" t="str">
        <f t="shared" si="35"/>
        <v>NA</v>
      </c>
      <c r="K251" s="38" t="s">
        <v>17</v>
      </c>
    </row>
    <row r="252" spans="1:11" s="22" customFormat="1" x14ac:dyDescent="0.25">
      <c r="A252" s="17">
        <v>43287</v>
      </c>
      <c r="B252" s="57">
        <f t="shared" ref="B252:B315" si="38">IF(A252="","",YEAR(A252))</f>
        <v>2018</v>
      </c>
      <c r="C252" s="57">
        <f t="shared" si="36"/>
        <v>7</v>
      </c>
      <c r="D252" s="56">
        <f t="shared" si="37"/>
        <v>27</v>
      </c>
      <c r="E252" s="46">
        <v>4.1666666666666664E-2</v>
      </c>
      <c r="F252" s="41" t="s">
        <v>6</v>
      </c>
      <c r="G252" s="41" t="s">
        <v>52</v>
      </c>
      <c r="H252" s="41" t="s">
        <v>121</v>
      </c>
      <c r="I252" s="26">
        <f t="shared" si="34"/>
        <v>370000</v>
      </c>
      <c r="J252" s="26" t="str">
        <f t="shared" si="35"/>
        <v>Steffen Schlieker</v>
      </c>
      <c r="K252" s="38" t="s">
        <v>17</v>
      </c>
    </row>
    <row r="253" spans="1:11" s="22" customFormat="1" x14ac:dyDescent="0.25">
      <c r="A253" s="17">
        <v>43287</v>
      </c>
      <c r="B253" s="57">
        <f t="shared" si="38"/>
        <v>2018</v>
      </c>
      <c r="C253" s="57">
        <f t="shared" si="36"/>
        <v>7</v>
      </c>
      <c r="D253" s="56">
        <f t="shared" si="37"/>
        <v>27</v>
      </c>
      <c r="E253" s="46">
        <v>2.0833333333333332E-2</v>
      </c>
      <c r="F253" s="41" t="s">
        <v>7</v>
      </c>
      <c r="G253" s="41" t="s">
        <v>12</v>
      </c>
      <c r="H253" s="41" t="s">
        <v>17</v>
      </c>
      <c r="I253" s="26" t="str">
        <f t="shared" si="34"/>
        <v>NA</v>
      </c>
      <c r="J253" s="26" t="str">
        <f t="shared" si="35"/>
        <v>NA</v>
      </c>
      <c r="K253" s="38" t="s">
        <v>17</v>
      </c>
    </row>
    <row r="254" spans="1:11" s="22" customFormat="1" x14ac:dyDescent="0.25">
      <c r="A254" s="17">
        <v>43287</v>
      </c>
      <c r="B254" s="57">
        <f t="shared" si="38"/>
        <v>2018</v>
      </c>
      <c r="C254" s="57">
        <f t="shared" si="36"/>
        <v>7</v>
      </c>
      <c r="D254" s="56">
        <f t="shared" si="37"/>
        <v>27</v>
      </c>
      <c r="E254" s="46">
        <v>0.3298611111111111</v>
      </c>
      <c r="F254" s="41" t="s">
        <v>9</v>
      </c>
      <c r="G254" s="41" t="s">
        <v>17</v>
      </c>
      <c r="H254" s="41" t="s">
        <v>17</v>
      </c>
      <c r="I254" s="26" t="str">
        <f t="shared" si="34"/>
        <v>NA</v>
      </c>
      <c r="J254" s="26" t="str">
        <f t="shared" si="35"/>
        <v>NA</v>
      </c>
      <c r="K254" s="38" t="s">
        <v>17</v>
      </c>
    </row>
    <row r="255" spans="1:11" s="22" customFormat="1" x14ac:dyDescent="0.25">
      <c r="A255" s="17">
        <v>43290</v>
      </c>
      <c r="B255" s="57">
        <f t="shared" si="38"/>
        <v>2018</v>
      </c>
      <c r="C255" s="57">
        <f t="shared" si="36"/>
        <v>7</v>
      </c>
      <c r="D255" s="56">
        <f t="shared" si="37"/>
        <v>28</v>
      </c>
      <c r="E255" s="46">
        <v>2.0833333333333332E-2</v>
      </c>
      <c r="F255" s="41" t="s">
        <v>7</v>
      </c>
      <c r="G255" s="41" t="s">
        <v>12</v>
      </c>
      <c r="H255" s="41" t="s">
        <v>17</v>
      </c>
      <c r="I255" s="26" t="str">
        <f t="shared" si="34"/>
        <v>NA</v>
      </c>
      <c r="J255" s="26" t="str">
        <f t="shared" si="35"/>
        <v>NA</v>
      </c>
      <c r="K255" s="38" t="s">
        <v>17</v>
      </c>
    </row>
    <row r="256" spans="1:11" s="22" customFormat="1" x14ac:dyDescent="0.25">
      <c r="A256" s="17">
        <v>43290</v>
      </c>
      <c r="B256" s="57">
        <f t="shared" si="38"/>
        <v>2018</v>
      </c>
      <c r="C256" s="57">
        <f t="shared" si="36"/>
        <v>7</v>
      </c>
      <c r="D256" s="56">
        <f t="shared" si="37"/>
        <v>28</v>
      </c>
      <c r="E256" s="46">
        <v>0.37152777777777773</v>
      </c>
      <c r="F256" s="41" t="s">
        <v>9</v>
      </c>
      <c r="G256" s="41" t="s">
        <v>17</v>
      </c>
      <c r="H256" s="41" t="s">
        <v>17</v>
      </c>
      <c r="I256" s="26" t="str">
        <f t="shared" si="34"/>
        <v>NA</v>
      </c>
      <c r="J256" s="26" t="str">
        <f t="shared" si="35"/>
        <v>NA</v>
      </c>
      <c r="K256" s="38" t="s">
        <v>17</v>
      </c>
    </row>
    <row r="257" spans="1:11" s="22" customFormat="1" x14ac:dyDescent="0.25">
      <c r="A257" s="17">
        <v>43291</v>
      </c>
      <c r="B257" s="57">
        <f t="shared" si="38"/>
        <v>2018</v>
      </c>
      <c r="C257" s="57">
        <f t="shared" si="36"/>
        <v>7</v>
      </c>
      <c r="D257" s="56">
        <f t="shared" si="37"/>
        <v>28</v>
      </c>
      <c r="E257" s="46">
        <v>0.37152777777777773</v>
      </c>
      <c r="F257" s="41" t="s">
        <v>9</v>
      </c>
      <c r="G257" s="41" t="s">
        <v>17</v>
      </c>
      <c r="H257" s="41" t="s">
        <v>17</v>
      </c>
      <c r="I257" s="26" t="str">
        <f t="shared" si="34"/>
        <v>NA</v>
      </c>
      <c r="J257" s="26" t="str">
        <f t="shared" si="35"/>
        <v>NA</v>
      </c>
      <c r="K257" s="38" t="s">
        <v>17</v>
      </c>
    </row>
    <row r="258" spans="1:11" s="22" customFormat="1" x14ac:dyDescent="0.25">
      <c r="A258" s="17">
        <v>43291</v>
      </c>
      <c r="B258" s="57">
        <f t="shared" si="38"/>
        <v>2018</v>
      </c>
      <c r="C258" s="57">
        <f t="shared" si="36"/>
        <v>7</v>
      </c>
      <c r="D258" s="56">
        <f t="shared" si="37"/>
        <v>28</v>
      </c>
      <c r="E258" s="46">
        <v>2.0833333333333332E-2</v>
      </c>
      <c r="F258" s="41" t="s">
        <v>7</v>
      </c>
      <c r="G258" s="41" t="s">
        <v>12</v>
      </c>
      <c r="H258" s="41" t="s">
        <v>17</v>
      </c>
      <c r="I258" s="26" t="str">
        <f t="shared" si="34"/>
        <v>NA</v>
      </c>
      <c r="J258" s="26" t="str">
        <f t="shared" si="35"/>
        <v>NA</v>
      </c>
      <c r="K258" s="38" t="s">
        <v>17</v>
      </c>
    </row>
    <row r="259" spans="1:11" s="22" customFormat="1" x14ac:dyDescent="0.25">
      <c r="A259" s="17">
        <v>43292</v>
      </c>
      <c r="B259" s="57">
        <f t="shared" si="38"/>
        <v>2018</v>
      </c>
      <c r="C259" s="57">
        <f t="shared" si="36"/>
        <v>7</v>
      </c>
      <c r="D259" s="56">
        <f t="shared" si="37"/>
        <v>28</v>
      </c>
      <c r="E259" s="46">
        <v>0.15625</v>
      </c>
      <c r="F259" s="41" t="s">
        <v>7</v>
      </c>
      <c r="G259" s="41" t="s">
        <v>7</v>
      </c>
      <c r="H259" s="41" t="s">
        <v>17</v>
      </c>
      <c r="I259" s="26" t="str">
        <f t="shared" si="34"/>
        <v>NA</v>
      </c>
      <c r="J259" s="26" t="str">
        <f t="shared" si="35"/>
        <v>NA</v>
      </c>
      <c r="K259" s="38" t="s">
        <v>145</v>
      </c>
    </row>
    <row r="260" spans="1:11" s="22" customFormat="1" x14ac:dyDescent="0.25">
      <c r="A260" s="17">
        <v>43292</v>
      </c>
      <c r="B260" s="57">
        <f t="shared" si="38"/>
        <v>2018</v>
      </c>
      <c r="C260" s="57">
        <f t="shared" si="36"/>
        <v>7</v>
      </c>
      <c r="D260" s="56">
        <f t="shared" si="37"/>
        <v>28</v>
      </c>
      <c r="E260" s="46">
        <v>2.0833333333333332E-2</v>
      </c>
      <c r="F260" s="41" t="s">
        <v>7</v>
      </c>
      <c r="G260" s="41" t="s">
        <v>12</v>
      </c>
      <c r="H260" s="41" t="s">
        <v>17</v>
      </c>
      <c r="I260" s="26" t="str">
        <f t="shared" si="34"/>
        <v>NA</v>
      </c>
      <c r="J260" s="26" t="str">
        <f t="shared" si="35"/>
        <v>NA</v>
      </c>
      <c r="K260" s="38" t="s">
        <v>17</v>
      </c>
    </row>
    <row r="261" spans="1:11" s="22" customFormat="1" x14ac:dyDescent="0.25">
      <c r="A261" s="17">
        <v>43292</v>
      </c>
      <c r="B261" s="57">
        <f t="shared" si="38"/>
        <v>2018</v>
      </c>
      <c r="C261" s="57">
        <f t="shared" si="36"/>
        <v>7</v>
      </c>
      <c r="D261" s="56">
        <f t="shared" si="37"/>
        <v>28</v>
      </c>
      <c r="E261" s="46">
        <v>3.125E-2</v>
      </c>
      <c r="F261" s="41" t="s">
        <v>6</v>
      </c>
      <c r="G261" s="41" t="s">
        <v>26</v>
      </c>
      <c r="H261" s="41" t="s">
        <v>121</v>
      </c>
      <c r="I261" s="26">
        <f t="shared" si="34"/>
        <v>100000</v>
      </c>
      <c r="J261" s="26" t="str">
        <f t="shared" si="35"/>
        <v>Marco Senhen</v>
      </c>
      <c r="K261" s="38" t="s">
        <v>17</v>
      </c>
    </row>
    <row r="262" spans="1:11" s="22" customFormat="1" x14ac:dyDescent="0.25">
      <c r="A262" s="17">
        <v>43292</v>
      </c>
      <c r="B262" s="57">
        <f t="shared" si="38"/>
        <v>2018</v>
      </c>
      <c r="C262" s="57">
        <f t="shared" si="36"/>
        <v>7</v>
      </c>
      <c r="D262" s="56">
        <f t="shared" si="37"/>
        <v>28</v>
      </c>
      <c r="E262" s="46">
        <v>0.18402777777777779</v>
      </c>
      <c r="F262" s="41" t="s">
        <v>9</v>
      </c>
      <c r="G262" s="41" t="s">
        <v>17</v>
      </c>
      <c r="H262" s="41" t="s">
        <v>17</v>
      </c>
      <c r="I262" s="26" t="str">
        <f t="shared" si="34"/>
        <v>NA</v>
      </c>
      <c r="J262" s="26" t="str">
        <f t="shared" si="35"/>
        <v>NA</v>
      </c>
      <c r="K262" s="38" t="s">
        <v>17</v>
      </c>
    </row>
    <row r="263" spans="1:11" s="22" customFormat="1" x14ac:dyDescent="0.25">
      <c r="A263" s="17">
        <v>43293</v>
      </c>
      <c r="B263" s="57">
        <f t="shared" si="38"/>
        <v>2018</v>
      </c>
      <c r="C263" s="57">
        <f t="shared" si="36"/>
        <v>7</v>
      </c>
      <c r="D263" s="56">
        <f t="shared" si="37"/>
        <v>28</v>
      </c>
      <c r="E263" s="46">
        <v>2.0833333333333332E-2</v>
      </c>
      <c r="F263" s="41" t="s">
        <v>7</v>
      </c>
      <c r="G263" s="41" t="s">
        <v>12</v>
      </c>
      <c r="H263" s="41" t="s">
        <v>17</v>
      </c>
      <c r="I263" s="26" t="str">
        <f t="shared" si="34"/>
        <v>NA</v>
      </c>
      <c r="J263" s="26" t="str">
        <f t="shared" si="35"/>
        <v>NA</v>
      </c>
      <c r="K263" s="38" t="s">
        <v>17</v>
      </c>
    </row>
    <row r="264" spans="1:11" s="22" customFormat="1" x14ac:dyDescent="0.25">
      <c r="A264" s="17">
        <v>43293</v>
      </c>
      <c r="B264" s="57">
        <f t="shared" si="38"/>
        <v>2018</v>
      </c>
      <c r="C264" s="57">
        <f t="shared" si="36"/>
        <v>7</v>
      </c>
      <c r="D264" s="56">
        <f t="shared" si="37"/>
        <v>28</v>
      </c>
      <c r="E264" s="46">
        <v>2.0833333333333332E-2</v>
      </c>
      <c r="F264" s="41" t="s">
        <v>6</v>
      </c>
      <c r="G264" s="41" t="s">
        <v>52</v>
      </c>
      <c r="H264" s="41" t="s">
        <v>121</v>
      </c>
      <c r="I264" s="26">
        <f t="shared" si="34"/>
        <v>370000</v>
      </c>
      <c r="J264" s="26" t="str">
        <f t="shared" si="35"/>
        <v>Steffen Schlieker</v>
      </c>
      <c r="K264" s="38" t="s">
        <v>17</v>
      </c>
    </row>
    <row r="265" spans="1:11" s="22" customFormat="1" x14ac:dyDescent="0.25">
      <c r="A265" s="17">
        <v>43293</v>
      </c>
      <c r="B265" s="57">
        <f t="shared" si="38"/>
        <v>2018</v>
      </c>
      <c r="C265" s="57">
        <f t="shared" si="36"/>
        <v>7</v>
      </c>
      <c r="D265" s="56">
        <f t="shared" si="37"/>
        <v>28</v>
      </c>
      <c r="E265" s="46">
        <v>0.35069444444444442</v>
      </c>
      <c r="F265" s="41" t="s">
        <v>9</v>
      </c>
      <c r="G265" s="41" t="s">
        <v>17</v>
      </c>
      <c r="H265" s="41" t="s">
        <v>17</v>
      </c>
      <c r="I265" s="26" t="str">
        <f t="shared" si="34"/>
        <v>NA</v>
      </c>
      <c r="J265" s="26" t="str">
        <f t="shared" si="35"/>
        <v>NA</v>
      </c>
      <c r="K265" s="38" t="s">
        <v>17</v>
      </c>
    </row>
    <row r="266" spans="1:11" s="22" customFormat="1" x14ac:dyDescent="0.25">
      <c r="A266" s="17">
        <v>43294</v>
      </c>
      <c r="B266" s="57">
        <f t="shared" si="38"/>
        <v>2018</v>
      </c>
      <c r="C266" s="57">
        <f t="shared" si="36"/>
        <v>7</v>
      </c>
      <c r="D266" s="56">
        <f t="shared" si="37"/>
        <v>28</v>
      </c>
      <c r="E266" s="46">
        <v>2.0833333333333332E-2</v>
      </c>
      <c r="F266" s="41" t="s">
        <v>7</v>
      </c>
      <c r="G266" s="41" t="s">
        <v>12</v>
      </c>
      <c r="H266" s="41" t="s">
        <v>17</v>
      </c>
      <c r="I266" s="26" t="str">
        <f t="shared" si="34"/>
        <v>NA</v>
      </c>
      <c r="J266" s="26" t="str">
        <f t="shared" si="35"/>
        <v>NA</v>
      </c>
      <c r="K266" s="38" t="s">
        <v>17</v>
      </c>
    </row>
    <row r="267" spans="1:11" s="22" customFormat="1" x14ac:dyDescent="0.25">
      <c r="A267" s="17">
        <v>43294</v>
      </c>
      <c r="B267" s="57">
        <f t="shared" si="38"/>
        <v>2018</v>
      </c>
      <c r="C267" s="57">
        <f t="shared" si="36"/>
        <v>7</v>
      </c>
      <c r="D267" s="56">
        <f t="shared" si="37"/>
        <v>28</v>
      </c>
      <c r="E267" s="46">
        <v>6.25E-2</v>
      </c>
      <c r="F267" s="41" t="s">
        <v>6</v>
      </c>
      <c r="G267" s="41" t="s">
        <v>40</v>
      </c>
      <c r="H267" s="41" t="s">
        <v>121</v>
      </c>
      <c r="I267" s="26">
        <f t="shared" si="34"/>
        <v>250000</v>
      </c>
      <c r="J267" s="26" t="str">
        <f t="shared" si="35"/>
        <v>Thorsten Klein</v>
      </c>
      <c r="K267" s="38" t="s">
        <v>17</v>
      </c>
    </row>
    <row r="268" spans="1:11" s="22" customFormat="1" x14ac:dyDescent="0.25">
      <c r="A268" s="17">
        <v>43294</v>
      </c>
      <c r="B268" s="57">
        <f t="shared" si="38"/>
        <v>2018</v>
      </c>
      <c r="C268" s="57">
        <f t="shared" si="36"/>
        <v>7</v>
      </c>
      <c r="D268" s="56">
        <f t="shared" si="37"/>
        <v>28</v>
      </c>
      <c r="E268" s="46">
        <v>4.1666666666666664E-2</v>
      </c>
      <c r="F268" s="41" t="s">
        <v>6</v>
      </c>
      <c r="G268" s="41"/>
      <c r="H268" s="41"/>
      <c r="I268" s="26" t="str">
        <f t="shared" si="34"/>
        <v/>
      </c>
      <c r="J268" s="26" t="str">
        <f t="shared" si="35"/>
        <v/>
      </c>
      <c r="K268" s="38" t="s">
        <v>17</v>
      </c>
    </row>
    <row r="269" spans="1:11" s="22" customFormat="1" x14ac:dyDescent="0.25">
      <c r="A269" s="17">
        <v>43294</v>
      </c>
      <c r="B269" s="57">
        <f t="shared" si="38"/>
        <v>2018</v>
      </c>
      <c r="C269" s="57">
        <f t="shared" si="36"/>
        <v>7</v>
      </c>
      <c r="D269" s="56">
        <f t="shared" si="37"/>
        <v>28</v>
      </c>
      <c r="E269" s="46">
        <v>0.2673611111111111</v>
      </c>
      <c r="F269" s="41" t="s">
        <v>9</v>
      </c>
      <c r="G269" s="41" t="s">
        <v>17</v>
      </c>
      <c r="H269" s="41" t="s">
        <v>17</v>
      </c>
      <c r="I269" s="26" t="str">
        <f t="shared" si="34"/>
        <v>NA</v>
      </c>
      <c r="J269" s="26" t="str">
        <f t="shared" si="35"/>
        <v>NA</v>
      </c>
      <c r="K269" s="38" t="s">
        <v>17</v>
      </c>
    </row>
    <row r="270" spans="1:11" s="22" customFormat="1" x14ac:dyDescent="0.25">
      <c r="A270" s="17">
        <v>43295</v>
      </c>
      <c r="B270" s="57">
        <f t="shared" si="38"/>
        <v>2018</v>
      </c>
      <c r="C270" s="57">
        <f t="shared" si="36"/>
        <v>7</v>
      </c>
      <c r="D270" s="56">
        <f t="shared" si="37"/>
        <v>28</v>
      </c>
      <c r="E270" s="46">
        <v>0.21875</v>
      </c>
      <c r="F270" s="41" t="s">
        <v>9</v>
      </c>
      <c r="G270" s="41" t="s">
        <v>17</v>
      </c>
      <c r="H270" s="41" t="s">
        <v>17</v>
      </c>
      <c r="I270" s="26" t="str">
        <f t="shared" ref="I270:I325" si="39">IF(G270="Central Purchasing",100000,IF(G270="IT",110000,IF(G270="Automation Components",120000,IF(G270="Castings",130000,IF(G270="Drives and Gears",140000,IF(G270="Electronic Subassembly",150000,IF(G270="Electronic",160000,IF(G270="C-Parts",170000,IF(G270="Films",180000,IF(G270="Filters",190000,IF(G270="Drainage and Woven Materials",200000,IF(G270="Glass",210000,IF(G270="Assembled Metal Parts",220000,IF(G270="Turned and Milled Parts",230000,IF(G270="Magnets",240000,IF(G270="Mechanical Subassemblies",250000,IF(G270="Membrane",260000,IF(G270="Operating Supplies and Add Material",270000,IF(G270="Packaging",280000,IF(G270="Palletank",290000,IF(G270="Plastic Parts",300000,IF(G270="Plate Processing",310000,IF(G270="Printed Materials and Labels",320000,IF(G270="Pumps",330000,IF(G270="Raw Materials",340000,IF(G270="Sealings",350000,IF(G270="Sensors",360000,IF(G270="Services",370000,IF(G270="Tools and Molds",380000,IF(G270="Trading Goods",390000,IF(G270="Tubing",400000,IF(G270="Valves",410000,IF(G270="Connections",420000,IF(G270="Bearings",430000,IF(G270="Sterilization",440000,IF(G270="HVAC",450000,IF(G270="Prototyping, 3D Printing",460000,IF(G270="Trainings","NA",IF(G270="English courses","NA",IF(G270="Meetings","NA",IF(G270="Break","NA",IF(G270="Others","NA",IF(G270="Authorization","NA",IF(G270="Leave","NA",IF(G270="Lateness","NA",IF(G270="Holiday","NA",IF(G270="NA","NA","")))))))))))))))))))))))))))))))))))))))))))))))</f>
        <v>NA</v>
      </c>
      <c r="J270" s="26" t="str">
        <f t="shared" ref="J270:J325" si="40">IF(G270="Central Purchasing","Marco Senhen",IF(G270="IT","Marco Senhen",IF(G270="Automation Components","Gunther Griesel",IF(G270="Castings","Thorsten Klein",IF(G270="Drives and Gears","Bernd Engelhardt",IF(G270="Electronic Subassembly","Bernd Engelhardt",IF(G270="Electronic","Bernd Engelhardt",IF(G270="C-Parts","Lynn Elligsen",IF(G270="Films","Sabine Lorrain",IF(G270="Filters","Sabine Lorrain",IF(G270="Drainage and Woven Materials", "Manuel Hanke",IF(G270="Glass","Gunther Griesel",IF(G270="Assembled Metal Parts","Mathias Behrens",IF(G270="Turned and Milled Parts","Thorsten Klein",IF(G270="Magnets","Thorsten Klein",IF(G270="Mechanical Subassemblies","Thorsten Klein",IF(G270="Membrane", "Manuel Hanke",IF(G270="Operating Supplies and Add Material","Jannis Buberti",IF(G270="Packaging","Niels Schemmerling",IF(G270="Palletank","Mathias Behrens",IF(G270="Plastic Parts","Kai Bergheim",IF(G270="Plate Processing","Thorsten Klein",IF(G270="Printed Materials and Labels","Jannis Buberti",IF(G270="Pumps","Gunther Griesel",IF(G270="Raw Materials", "Manuel Hanke",IF(G270="Sealings", "Manuel Hanke",IF(G270="Sensors","Neal Kidman",IF(G270="Services","Steffen Schlieker",IF(G270="Tools and Molds","Steffen Schlieker",IF(G270="Trading Goods","Nils Koeneke",IF(G270="Tubing","Herve Luzzi",IF(G270="Valves","Gunther Griesel",IF(G270="Connections","Yernaux Pierre-Francois",IF(G270="Bearings","Bricka",IF(G270="Sterilization","Sabine Lorrain",IF(G270="HVAC","Gunther Griesel",IF(G270="Prototyping, 3D Printing","Steffen Schlieker",IF(G270="Trainings","NA",IF(G270="English courses","NA",IF(G270="Meetings","NA",IF(G270="Break","NA",IF(G270="Others","NA",IF(G270="Authorization","NA",IF(G270="Leave","NA",IF(G270="Lateness","NA",IF(G270="Holiday","NA",IF(G270="NA","NA","")))))))))))))))))))))))))))))))))))))))))))))))</f>
        <v>NA</v>
      </c>
      <c r="K270" s="38" t="s">
        <v>17</v>
      </c>
    </row>
    <row r="271" spans="1:11" s="22" customFormat="1" x14ac:dyDescent="0.25">
      <c r="A271" s="17">
        <v>43297</v>
      </c>
      <c r="B271" s="57">
        <f t="shared" si="38"/>
        <v>2018</v>
      </c>
      <c r="C271" s="57">
        <f t="shared" si="36"/>
        <v>7</v>
      </c>
      <c r="D271" s="56">
        <f t="shared" si="37"/>
        <v>29</v>
      </c>
      <c r="E271" s="46">
        <v>2.0833333333333332E-2</v>
      </c>
      <c r="F271" s="41" t="s">
        <v>7</v>
      </c>
      <c r="G271" s="41" t="s">
        <v>12</v>
      </c>
      <c r="H271" s="41" t="s">
        <v>17</v>
      </c>
      <c r="I271" s="26" t="str">
        <f t="shared" si="39"/>
        <v>NA</v>
      </c>
      <c r="J271" s="26" t="str">
        <f t="shared" si="40"/>
        <v>NA</v>
      </c>
      <c r="K271" s="38" t="s">
        <v>17</v>
      </c>
    </row>
    <row r="272" spans="1:11" s="22" customFormat="1" x14ac:dyDescent="0.25">
      <c r="A272" s="17">
        <v>43297</v>
      </c>
      <c r="B272" s="57">
        <f t="shared" si="38"/>
        <v>2018</v>
      </c>
      <c r="C272" s="57">
        <f t="shared" si="36"/>
        <v>7</v>
      </c>
      <c r="D272" s="56">
        <f t="shared" si="37"/>
        <v>29</v>
      </c>
      <c r="E272" s="46">
        <v>0.37152777777777773</v>
      </c>
      <c r="F272" s="41" t="s">
        <v>9</v>
      </c>
      <c r="G272" s="41" t="s">
        <v>17</v>
      </c>
      <c r="H272" s="41" t="s">
        <v>17</v>
      </c>
      <c r="I272" s="26" t="str">
        <f t="shared" si="39"/>
        <v>NA</v>
      </c>
      <c r="J272" s="26" t="str">
        <f t="shared" si="40"/>
        <v>NA</v>
      </c>
      <c r="K272" s="38" t="s">
        <v>17</v>
      </c>
    </row>
    <row r="273" spans="1:11" s="22" customFormat="1" x14ac:dyDescent="0.25">
      <c r="A273" s="17">
        <v>43298</v>
      </c>
      <c r="B273" s="57">
        <f t="shared" si="38"/>
        <v>2018</v>
      </c>
      <c r="C273" s="57">
        <f t="shared" si="36"/>
        <v>7</v>
      </c>
      <c r="D273" s="56">
        <f t="shared" si="37"/>
        <v>29</v>
      </c>
      <c r="E273" s="46">
        <v>2.0833333333333332E-2</v>
      </c>
      <c r="F273" s="41" t="s">
        <v>7</v>
      </c>
      <c r="G273" s="41" t="s">
        <v>12</v>
      </c>
      <c r="H273" s="41" t="s">
        <v>17</v>
      </c>
      <c r="I273" s="26" t="str">
        <f t="shared" si="39"/>
        <v>NA</v>
      </c>
      <c r="J273" s="26" t="str">
        <f t="shared" si="40"/>
        <v>NA</v>
      </c>
      <c r="K273" s="38" t="s">
        <v>17</v>
      </c>
    </row>
    <row r="274" spans="1:11" s="22" customFormat="1" x14ac:dyDescent="0.25">
      <c r="A274" s="17">
        <v>43298</v>
      </c>
      <c r="B274" s="57">
        <f t="shared" si="38"/>
        <v>2018</v>
      </c>
      <c r="C274" s="57">
        <f t="shared" si="36"/>
        <v>7</v>
      </c>
      <c r="D274" s="56">
        <f t="shared" si="37"/>
        <v>29</v>
      </c>
      <c r="E274" s="46">
        <v>0.37152777777777773</v>
      </c>
      <c r="F274" s="41" t="s">
        <v>9</v>
      </c>
      <c r="G274" s="41" t="s">
        <v>17</v>
      </c>
      <c r="H274" s="41" t="s">
        <v>17</v>
      </c>
      <c r="I274" s="26" t="str">
        <f t="shared" si="39"/>
        <v>NA</v>
      </c>
      <c r="J274" s="26" t="str">
        <f t="shared" si="40"/>
        <v>NA</v>
      </c>
      <c r="K274" s="38" t="s">
        <v>17</v>
      </c>
    </row>
    <row r="275" spans="1:11" s="22" customFormat="1" x14ac:dyDescent="0.25">
      <c r="A275" s="17">
        <v>43299</v>
      </c>
      <c r="B275" s="57">
        <f t="shared" si="38"/>
        <v>2018</v>
      </c>
      <c r="C275" s="57">
        <f t="shared" si="36"/>
        <v>7</v>
      </c>
      <c r="D275" s="56">
        <f t="shared" si="37"/>
        <v>29</v>
      </c>
      <c r="E275" s="46">
        <v>0.10416666666666667</v>
      </c>
      <c r="F275" s="41" t="s">
        <v>6</v>
      </c>
      <c r="G275" s="41" t="s">
        <v>29</v>
      </c>
      <c r="H275" s="41" t="s">
        <v>121</v>
      </c>
      <c r="I275" s="26">
        <f t="shared" si="39"/>
        <v>140000</v>
      </c>
      <c r="J275" s="26" t="str">
        <f t="shared" si="40"/>
        <v>Bernd Engelhardt</v>
      </c>
      <c r="K275" s="38" t="s">
        <v>17</v>
      </c>
    </row>
    <row r="276" spans="1:11" s="22" customFormat="1" x14ac:dyDescent="0.25">
      <c r="A276" s="17">
        <v>43299</v>
      </c>
      <c r="B276" s="57">
        <f t="shared" si="38"/>
        <v>2018</v>
      </c>
      <c r="C276" s="57">
        <f t="shared" si="36"/>
        <v>7</v>
      </c>
      <c r="D276" s="56">
        <f t="shared" si="37"/>
        <v>29</v>
      </c>
      <c r="E276" s="46">
        <v>2.0833333333333332E-2</v>
      </c>
      <c r="F276" s="41" t="s">
        <v>7</v>
      </c>
      <c r="G276" s="41" t="s">
        <v>12</v>
      </c>
      <c r="H276" s="41" t="s">
        <v>17</v>
      </c>
      <c r="I276" s="26" t="str">
        <f t="shared" si="39"/>
        <v>NA</v>
      </c>
      <c r="J276" s="26" t="str">
        <f t="shared" si="40"/>
        <v>NA</v>
      </c>
      <c r="K276" s="38" t="s">
        <v>17</v>
      </c>
    </row>
    <row r="277" spans="1:11" s="22" customFormat="1" x14ac:dyDescent="0.25">
      <c r="A277" s="17">
        <v>43299</v>
      </c>
      <c r="B277" s="57">
        <f t="shared" si="38"/>
        <v>2018</v>
      </c>
      <c r="C277" s="57">
        <f t="shared" si="36"/>
        <v>7</v>
      </c>
      <c r="D277" s="56">
        <f t="shared" si="37"/>
        <v>29</v>
      </c>
      <c r="E277" s="46">
        <v>0.2673611111111111</v>
      </c>
      <c r="F277" s="41" t="s">
        <v>9</v>
      </c>
      <c r="G277" s="41" t="s">
        <v>17</v>
      </c>
      <c r="H277" s="41" t="s">
        <v>17</v>
      </c>
      <c r="I277" s="26" t="str">
        <f t="shared" si="39"/>
        <v>NA</v>
      </c>
      <c r="J277" s="26" t="str">
        <f t="shared" si="40"/>
        <v>NA</v>
      </c>
      <c r="K277" s="38" t="s">
        <v>17</v>
      </c>
    </row>
    <row r="278" spans="1:11" s="22" customFormat="1" x14ac:dyDescent="0.25">
      <c r="A278" s="17">
        <v>43300</v>
      </c>
      <c r="B278" s="57">
        <f t="shared" si="38"/>
        <v>2018</v>
      </c>
      <c r="C278" s="57">
        <f t="shared" si="36"/>
        <v>7</v>
      </c>
      <c r="D278" s="56">
        <f t="shared" si="37"/>
        <v>29</v>
      </c>
      <c r="E278" s="46">
        <v>8.3333333333333329E-2</v>
      </c>
      <c r="F278" s="41" t="s">
        <v>6</v>
      </c>
      <c r="G278" s="41" t="s">
        <v>48</v>
      </c>
      <c r="H278" s="41" t="s">
        <v>121</v>
      </c>
      <c r="I278" s="26">
        <f t="shared" si="39"/>
        <v>330000</v>
      </c>
      <c r="J278" s="26" t="str">
        <f t="shared" si="40"/>
        <v>Gunther Griesel</v>
      </c>
      <c r="K278" s="38" t="s">
        <v>17</v>
      </c>
    </row>
    <row r="279" spans="1:11" s="22" customFormat="1" x14ac:dyDescent="0.25">
      <c r="A279" s="17">
        <v>43300</v>
      </c>
      <c r="B279" s="57">
        <f t="shared" si="38"/>
        <v>2018</v>
      </c>
      <c r="C279" s="57">
        <f t="shared" si="36"/>
        <v>7</v>
      </c>
      <c r="D279" s="56">
        <f t="shared" si="37"/>
        <v>29</v>
      </c>
      <c r="E279" s="46">
        <v>2.0833333333333332E-2</v>
      </c>
      <c r="F279" s="41" t="s">
        <v>7</v>
      </c>
      <c r="G279" s="41" t="s">
        <v>12</v>
      </c>
      <c r="H279" s="41" t="s">
        <v>17</v>
      </c>
      <c r="I279" s="26" t="str">
        <f t="shared" si="39"/>
        <v>NA</v>
      </c>
      <c r="J279" s="26" t="str">
        <f t="shared" si="40"/>
        <v>NA</v>
      </c>
      <c r="K279" s="38" t="s">
        <v>17</v>
      </c>
    </row>
    <row r="280" spans="1:11" s="22" customFormat="1" x14ac:dyDescent="0.25">
      <c r="A280" s="17">
        <v>43300</v>
      </c>
      <c r="B280" s="57">
        <f t="shared" si="38"/>
        <v>2018</v>
      </c>
      <c r="C280" s="57">
        <f t="shared" si="36"/>
        <v>7</v>
      </c>
      <c r="D280" s="56">
        <f t="shared" si="37"/>
        <v>29</v>
      </c>
      <c r="E280" s="46">
        <v>0.20486111111111113</v>
      </c>
      <c r="F280" s="41" t="s">
        <v>9</v>
      </c>
      <c r="G280" s="41" t="s">
        <v>17</v>
      </c>
      <c r="H280" s="41" t="s">
        <v>17</v>
      </c>
      <c r="I280" s="26" t="str">
        <f t="shared" si="39"/>
        <v>NA</v>
      </c>
      <c r="J280" s="26" t="str">
        <f t="shared" si="40"/>
        <v>NA</v>
      </c>
      <c r="K280" s="38" t="s">
        <v>17</v>
      </c>
    </row>
    <row r="281" spans="1:11" s="22" customFormat="1" x14ac:dyDescent="0.25">
      <c r="A281" s="17">
        <v>43300</v>
      </c>
      <c r="B281" s="57">
        <f t="shared" si="38"/>
        <v>2018</v>
      </c>
      <c r="C281" s="57">
        <f t="shared" si="36"/>
        <v>7</v>
      </c>
      <c r="D281" s="56">
        <f t="shared" si="37"/>
        <v>29</v>
      </c>
      <c r="E281" s="46">
        <v>8.3333333333333329E-2</v>
      </c>
      <c r="F281" s="41" t="s">
        <v>7</v>
      </c>
      <c r="G281" s="41" t="s">
        <v>17</v>
      </c>
      <c r="H281" s="41" t="s">
        <v>17</v>
      </c>
      <c r="I281" s="26" t="str">
        <f t="shared" si="39"/>
        <v>NA</v>
      </c>
      <c r="J281" s="26" t="str">
        <f t="shared" si="40"/>
        <v>NA</v>
      </c>
      <c r="K281" s="38" t="s">
        <v>169</v>
      </c>
    </row>
    <row r="282" spans="1:11" s="22" customFormat="1" x14ac:dyDescent="0.25">
      <c r="A282" s="17">
        <v>43301</v>
      </c>
      <c r="B282" s="57">
        <f t="shared" si="38"/>
        <v>2018</v>
      </c>
      <c r="C282" s="57">
        <f t="shared" si="36"/>
        <v>7</v>
      </c>
      <c r="D282" s="56">
        <f t="shared" si="37"/>
        <v>29</v>
      </c>
      <c r="E282" s="46">
        <v>2.0833333333333332E-2</v>
      </c>
      <c r="F282" s="41" t="s">
        <v>7</v>
      </c>
      <c r="G282" s="41" t="s">
        <v>12</v>
      </c>
      <c r="H282" s="41" t="s">
        <v>17</v>
      </c>
      <c r="I282" s="26" t="str">
        <f t="shared" si="39"/>
        <v>NA</v>
      </c>
      <c r="J282" s="26" t="str">
        <f t="shared" si="40"/>
        <v>NA</v>
      </c>
      <c r="K282" s="38" t="s">
        <v>17</v>
      </c>
    </row>
    <row r="283" spans="1:11" s="22" customFormat="1" x14ac:dyDescent="0.25">
      <c r="A283" s="17">
        <v>43301</v>
      </c>
      <c r="B283" s="57">
        <f t="shared" si="38"/>
        <v>2018</v>
      </c>
      <c r="C283" s="57">
        <f t="shared" si="36"/>
        <v>7</v>
      </c>
      <c r="D283" s="56">
        <f t="shared" si="37"/>
        <v>29</v>
      </c>
      <c r="E283" s="46">
        <v>0.125</v>
      </c>
      <c r="F283" s="41" t="s">
        <v>6</v>
      </c>
      <c r="G283" s="41" t="s">
        <v>56</v>
      </c>
      <c r="H283" s="41" t="s">
        <v>121</v>
      </c>
      <c r="I283" s="26">
        <f t="shared" si="39"/>
        <v>410000</v>
      </c>
      <c r="J283" s="26" t="str">
        <f t="shared" si="40"/>
        <v>Gunther Griesel</v>
      </c>
      <c r="K283" s="38" t="s">
        <v>17</v>
      </c>
    </row>
    <row r="284" spans="1:11" s="22" customFormat="1" x14ac:dyDescent="0.25">
      <c r="A284" s="17">
        <v>43301</v>
      </c>
      <c r="B284" s="57">
        <f t="shared" si="38"/>
        <v>2018</v>
      </c>
      <c r="C284" s="57">
        <f t="shared" si="36"/>
        <v>7</v>
      </c>
      <c r="D284" s="56">
        <f t="shared" si="37"/>
        <v>29</v>
      </c>
      <c r="E284" s="46">
        <v>0.24652777777777779</v>
      </c>
      <c r="F284" s="41" t="s">
        <v>9</v>
      </c>
      <c r="G284" s="41" t="s">
        <v>17</v>
      </c>
      <c r="H284" s="41" t="s">
        <v>17</v>
      </c>
      <c r="I284" s="26" t="str">
        <f t="shared" si="39"/>
        <v>NA</v>
      </c>
      <c r="J284" s="26" t="str">
        <f t="shared" si="40"/>
        <v>NA</v>
      </c>
      <c r="K284" s="38" t="s">
        <v>17</v>
      </c>
    </row>
    <row r="285" spans="1:11" s="22" customFormat="1" x14ac:dyDescent="0.25">
      <c r="A285" s="17">
        <v>43304</v>
      </c>
      <c r="B285" s="57">
        <f t="shared" si="38"/>
        <v>2018</v>
      </c>
      <c r="C285" s="57">
        <f t="shared" si="36"/>
        <v>7</v>
      </c>
      <c r="D285" s="56">
        <f t="shared" si="37"/>
        <v>30</v>
      </c>
      <c r="E285" s="46">
        <v>2.0833333333333332E-2</v>
      </c>
      <c r="F285" s="41" t="s">
        <v>7</v>
      </c>
      <c r="G285" s="41" t="s">
        <v>12</v>
      </c>
      <c r="H285" s="41" t="s">
        <v>17</v>
      </c>
      <c r="I285" s="26" t="str">
        <f t="shared" si="39"/>
        <v>NA</v>
      </c>
      <c r="J285" s="26" t="str">
        <f t="shared" si="40"/>
        <v>NA</v>
      </c>
      <c r="K285" s="38" t="s">
        <v>17</v>
      </c>
    </row>
    <row r="286" spans="1:11" s="22" customFormat="1" x14ac:dyDescent="0.25">
      <c r="A286" s="17">
        <v>43304</v>
      </c>
      <c r="B286" s="57">
        <f t="shared" si="38"/>
        <v>2018</v>
      </c>
      <c r="C286" s="57">
        <f t="shared" si="36"/>
        <v>7</v>
      </c>
      <c r="D286" s="56">
        <f t="shared" si="37"/>
        <v>30</v>
      </c>
      <c r="E286" s="46">
        <v>0.37152777777777773</v>
      </c>
      <c r="F286" s="41" t="s">
        <v>6</v>
      </c>
      <c r="G286" s="41" t="s">
        <v>45</v>
      </c>
      <c r="H286" s="41" t="s">
        <v>85</v>
      </c>
      <c r="I286" s="26">
        <f t="shared" si="39"/>
        <v>300000</v>
      </c>
      <c r="J286" s="26" t="str">
        <f t="shared" si="40"/>
        <v>Kai Bergheim</v>
      </c>
      <c r="K286" s="38" t="s">
        <v>17</v>
      </c>
    </row>
    <row r="287" spans="1:11" s="22" customFormat="1" x14ac:dyDescent="0.25">
      <c r="A287" s="17">
        <v>43305</v>
      </c>
      <c r="B287" s="57">
        <f t="shared" si="38"/>
        <v>2018</v>
      </c>
      <c r="C287" s="57">
        <f t="shared" si="36"/>
        <v>7</v>
      </c>
      <c r="D287" s="56">
        <f t="shared" si="37"/>
        <v>30</v>
      </c>
      <c r="E287" s="46">
        <v>0.125</v>
      </c>
      <c r="F287" s="41" t="s">
        <v>6</v>
      </c>
      <c r="G287" s="41" t="s">
        <v>35</v>
      </c>
      <c r="H287" s="41" t="s">
        <v>121</v>
      </c>
      <c r="I287" s="26">
        <f t="shared" si="39"/>
        <v>200000</v>
      </c>
      <c r="J287" s="26" t="str">
        <f t="shared" si="40"/>
        <v>Manuel Hanke</v>
      </c>
      <c r="K287" s="38" t="s">
        <v>17</v>
      </c>
    </row>
    <row r="288" spans="1:11" s="22" customFormat="1" x14ac:dyDescent="0.25">
      <c r="A288" s="17">
        <v>43305</v>
      </c>
      <c r="B288" s="57">
        <f t="shared" si="38"/>
        <v>2018</v>
      </c>
      <c r="C288" s="57">
        <f t="shared" si="36"/>
        <v>7</v>
      </c>
      <c r="D288" s="56">
        <f t="shared" si="37"/>
        <v>30</v>
      </c>
      <c r="E288" s="46">
        <v>2.0833333333333332E-2</v>
      </c>
      <c r="F288" s="41" t="s">
        <v>7</v>
      </c>
      <c r="G288" s="41" t="s">
        <v>12</v>
      </c>
      <c r="H288" s="41" t="s">
        <v>17</v>
      </c>
      <c r="I288" s="26" t="str">
        <f t="shared" si="39"/>
        <v>NA</v>
      </c>
      <c r="J288" s="26" t="str">
        <f t="shared" si="40"/>
        <v>NA</v>
      </c>
      <c r="K288" s="38" t="s">
        <v>17</v>
      </c>
    </row>
    <row r="289" spans="1:11" s="22" customFormat="1" x14ac:dyDescent="0.25">
      <c r="A289" s="17">
        <v>43305</v>
      </c>
      <c r="B289" s="57">
        <f t="shared" si="38"/>
        <v>2018</v>
      </c>
      <c r="C289" s="57">
        <f t="shared" si="36"/>
        <v>7</v>
      </c>
      <c r="D289" s="56">
        <f t="shared" si="37"/>
        <v>30</v>
      </c>
      <c r="E289" s="46">
        <v>0.24652777777777779</v>
      </c>
      <c r="F289" s="41" t="s">
        <v>6</v>
      </c>
      <c r="G289" s="41" t="s">
        <v>39</v>
      </c>
      <c r="H289" s="41" t="s">
        <v>84</v>
      </c>
      <c r="I289" s="26">
        <f t="shared" si="39"/>
        <v>240000</v>
      </c>
      <c r="J289" s="26" t="str">
        <f t="shared" si="40"/>
        <v>Thorsten Klein</v>
      </c>
      <c r="K289" s="38" t="s">
        <v>17</v>
      </c>
    </row>
    <row r="290" spans="1:11" s="22" customFormat="1" x14ac:dyDescent="0.25">
      <c r="A290" s="17">
        <v>43306</v>
      </c>
      <c r="B290" s="57">
        <f t="shared" si="38"/>
        <v>2018</v>
      </c>
      <c r="C290" s="57">
        <f t="shared" si="36"/>
        <v>7</v>
      </c>
      <c r="D290" s="56">
        <f t="shared" si="37"/>
        <v>30</v>
      </c>
      <c r="E290" s="46">
        <v>0.3923611111111111</v>
      </c>
      <c r="F290" s="41" t="s">
        <v>8</v>
      </c>
      <c r="G290" s="41" t="s">
        <v>16</v>
      </c>
      <c r="H290" s="41" t="s">
        <v>17</v>
      </c>
      <c r="I290" s="26" t="str">
        <f t="shared" si="39"/>
        <v>NA</v>
      </c>
      <c r="J290" s="26" t="str">
        <f t="shared" si="40"/>
        <v>NA</v>
      </c>
      <c r="K290" s="38" t="s">
        <v>17</v>
      </c>
    </row>
    <row r="291" spans="1:11" s="22" customFormat="1" x14ac:dyDescent="0.25">
      <c r="A291" s="17">
        <v>43307</v>
      </c>
      <c r="B291" s="57">
        <f t="shared" si="38"/>
        <v>2018</v>
      </c>
      <c r="C291" s="57">
        <f t="shared" si="36"/>
        <v>7</v>
      </c>
      <c r="D291" s="56">
        <f t="shared" si="37"/>
        <v>30</v>
      </c>
      <c r="E291" s="46">
        <v>0.125</v>
      </c>
      <c r="F291" s="41" t="s">
        <v>6</v>
      </c>
      <c r="G291" s="41" t="s">
        <v>45</v>
      </c>
      <c r="H291" s="41" t="s">
        <v>121</v>
      </c>
      <c r="I291" s="26">
        <f t="shared" si="39"/>
        <v>300000</v>
      </c>
      <c r="J291" s="26" t="str">
        <f t="shared" si="40"/>
        <v>Kai Bergheim</v>
      </c>
      <c r="K291" s="38" t="s">
        <v>17</v>
      </c>
    </row>
    <row r="292" spans="1:11" s="22" customFormat="1" x14ac:dyDescent="0.25">
      <c r="A292" s="17">
        <v>43307</v>
      </c>
      <c r="B292" s="57">
        <f t="shared" si="38"/>
        <v>2018</v>
      </c>
      <c r="C292" s="57">
        <f t="shared" si="36"/>
        <v>7</v>
      </c>
      <c r="D292" s="56">
        <f t="shared" si="37"/>
        <v>30</v>
      </c>
      <c r="E292" s="46">
        <v>2.0833333333333332E-2</v>
      </c>
      <c r="F292" s="41" t="s">
        <v>7</v>
      </c>
      <c r="G292" s="41" t="s">
        <v>12</v>
      </c>
      <c r="H292" s="41" t="s">
        <v>17</v>
      </c>
      <c r="I292" s="26" t="str">
        <f t="shared" si="39"/>
        <v>NA</v>
      </c>
      <c r="J292" s="26" t="str">
        <f t="shared" si="40"/>
        <v>NA</v>
      </c>
      <c r="K292" s="38" t="s">
        <v>17</v>
      </c>
    </row>
    <row r="293" spans="1:11" s="22" customFormat="1" x14ac:dyDescent="0.25">
      <c r="A293" s="17">
        <v>43307</v>
      </c>
      <c r="B293" s="57">
        <f t="shared" si="38"/>
        <v>2018</v>
      </c>
      <c r="C293" s="57">
        <f t="shared" si="36"/>
        <v>7</v>
      </c>
      <c r="D293" s="56">
        <f t="shared" si="37"/>
        <v>30</v>
      </c>
      <c r="E293" s="46">
        <v>0.24652777777777779</v>
      </c>
      <c r="F293" s="41" t="s">
        <v>6</v>
      </c>
      <c r="G293" s="41" t="s">
        <v>54</v>
      </c>
      <c r="H293" s="41" t="s">
        <v>171</v>
      </c>
      <c r="I293" s="26">
        <f t="shared" si="39"/>
        <v>390000</v>
      </c>
      <c r="J293" s="26" t="str">
        <f t="shared" si="40"/>
        <v>Nils Koeneke</v>
      </c>
      <c r="K293" s="38" t="s">
        <v>17</v>
      </c>
    </row>
    <row r="294" spans="1:11" s="22" customFormat="1" x14ac:dyDescent="0.25">
      <c r="A294" s="17">
        <v>43308</v>
      </c>
      <c r="B294" s="57">
        <f t="shared" si="38"/>
        <v>2018</v>
      </c>
      <c r="C294" s="57">
        <f t="shared" si="36"/>
        <v>7</v>
      </c>
      <c r="D294" s="56">
        <f t="shared" si="37"/>
        <v>30</v>
      </c>
      <c r="E294" s="46">
        <v>0.16319444444444445</v>
      </c>
      <c r="F294" s="41" t="s">
        <v>6</v>
      </c>
      <c r="G294" s="41" t="s">
        <v>40</v>
      </c>
      <c r="H294" s="41" t="s">
        <v>121</v>
      </c>
      <c r="I294" s="26">
        <f t="shared" si="39"/>
        <v>250000</v>
      </c>
      <c r="J294" s="26" t="str">
        <f t="shared" si="40"/>
        <v>Thorsten Klein</v>
      </c>
      <c r="K294" s="38" t="s">
        <v>17</v>
      </c>
    </row>
    <row r="295" spans="1:11" s="22" customFormat="1" x14ac:dyDescent="0.25">
      <c r="A295" s="17">
        <v>43308</v>
      </c>
      <c r="B295" s="57">
        <f t="shared" si="38"/>
        <v>2018</v>
      </c>
      <c r="C295" s="57">
        <f t="shared" si="36"/>
        <v>7</v>
      </c>
      <c r="D295" s="56">
        <f t="shared" si="37"/>
        <v>30</v>
      </c>
      <c r="E295" s="46">
        <v>2.0833333333333332E-2</v>
      </c>
      <c r="F295" s="41" t="s">
        <v>7</v>
      </c>
      <c r="G295" s="41" t="s">
        <v>12</v>
      </c>
      <c r="H295" s="41" t="s">
        <v>17</v>
      </c>
      <c r="I295" s="26" t="str">
        <f t="shared" si="39"/>
        <v>NA</v>
      </c>
      <c r="J295" s="26" t="str">
        <f t="shared" si="40"/>
        <v>NA</v>
      </c>
      <c r="K295" s="38" t="s">
        <v>17</v>
      </c>
    </row>
    <row r="296" spans="1:11" s="22" customFormat="1" x14ac:dyDescent="0.25">
      <c r="A296" s="17">
        <v>43308</v>
      </c>
      <c r="B296" s="57">
        <f t="shared" si="38"/>
        <v>2018</v>
      </c>
      <c r="C296" s="57">
        <f t="shared" si="36"/>
        <v>7</v>
      </c>
      <c r="D296" s="56">
        <f t="shared" si="37"/>
        <v>30</v>
      </c>
      <c r="E296" s="46">
        <v>0.20833333333333334</v>
      </c>
      <c r="F296" s="41" t="s">
        <v>6</v>
      </c>
      <c r="G296" s="41" t="s">
        <v>46</v>
      </c>
      <c r="H296" s="41" t="s">
        <v>107</v>
      </c>
      <c r="I296" s="26">
        <f t="shared" si="39"/>
        <v>310000</v>
      </c>
      <c r="J296" s="26" t="str">
        <f t="shared" si="40"/>
        <v>Thorsten Klein</v>
      </c>
      <c r="K296" s="38" t="s">
        <v>17</v>
      </c>
    </row>
    <row r="297" spans="1:11" s="22" customFormat="1" x14ac:dyDescent="0.25">
      <c r="A297" s="17">
        <v>43309</v>
      </c>
      <c r="B297" s="57">
        <f t="shared" si="38"/>
        <v>2018</v>
      </c>
      <c r="C297" s="57">
        <f t="shared" si="36"/>
        <v>7</v>
      </c>
      <c r="D297" s="56">
        <f t="shared" si="37"/>
        <v>30</v>
      </c>
      <c r="E297" s="46">
        <v>0.21875</v>
      </c>
      <c r="F297" s="41" t="s">
        <v>6</v>
      </c>
      <c r="G297" s="41" t="s">
        <v>58</v>
      </c>
      <c r="H297" s="41" t="s">
        <v>107</v>
      </c>
      <c r="I297" s="26">
        <f t="shared" si="39"/>
        <v>430000</v>
      </c>
      <c r="J297" s="26" t="str">
        <f t="shared" si="40"/>
        <v>Bricka</v>
      </c>
      <c r="K297" s="38" t="s">
        <v>17</v>
      </c>
    </row>
    <row r="298" spans="1:11" s="22" customFormat="1" x14ac:dyDescent="0.25">
      <c r="A298" s="17">
        <v>43311</v>
      </c>
      <c r="B298" s="57">
        <f t="shared" si="38"/>
        <v>2018</v>
      </c>
      <c r="C298" s="57">
        <f t="shared" si="36"/>
        <v>7</v>
      </c>
      <c r="D298" s="56">
        <f t="shared" si="37"/>
        <v>31</v>
      </c>
      <c r="E298" s="46">
        <v>0.25</v>
      </c>
      <c r="F298" s="41" t="s">
        <v>6</v>
      </c>
      <c r="G298" s="41" t="s">
        <v>47</v>
      </c>
      <c r="H298" s="41" t="s">
        <v>107</v>
      </c>
      <c r="I298" s="26">
        <f t="shared" si="39"/>
        <v>320000</v>
      </c>
      <c r="J298" s="26" t="str">
        <f t="shared" si="40"/>
        <v>Jannis Buberti</v>
      </c>
      <c r="K298" s="38" t="s">
        <v>17</v>
      </c>
    </row>
    <row r="299" spans="1:11" s="22" customFormat="1" x14ac:dyDescent="0.25">
      <c r="A299" s="17">
        <v>43311</v>
      </c>
      <c r="B299" s="57">
        <f t="shared" si="38"/>
        <v>2018</v>
      </c>
      <c r="C299" s="57">
        <f t="shared" si="36"/>
        <v>7</v>
      </c>
      <c r="D299" s="56">
        <f t="shared" si="37"/>
        <v>31</v>
      </c>
      <c r="E299" s="46">
        <v>2.0833333333333332E-2</v>
      </c>
      <c r="F299" s="41" t="s">
        <v>7</v>
      </c>
      <c r="G299" s="41" t="s">
        <v>12</v>
      </c>
      <c r="H299" s="41" t="s">
        <v>17</v>
      </c>
      <c r="I299" s="26" t="str">
        <f t="shared" si="39"/>
        <v>NA</v>
      </c>
      <c r="J299" s="26" t="str">
        <f t="shared" si="40"/>
        <v>NA</v>
      </c>
      <c r="K299" s="38" t="s">
        <v>17</v>
      </c>
    </row>
    <row r="300" spans="1:11" s="22" customFormat="1" x14ac:dyDescent="0.25">
      <c r="A300" s="17">
        <v>43311</v>
      </c>
      <c r="B300" s="57">
        <f t="shared" si="38"/>
        <v>2018</v>
      </c>
      <c r="C300" s="57">
        <f t="shared" si="36"/>
        <v>7</v>
      </c>
      <c r="D300" s="56">
        <f t="shared" si="37"/>
        <v>31</v>
      </c>
      <c r="E300" s="46">
        <v>0.12152777777777778</v>
      </c>
      <c r="F300" s="41" t="s">
        <v>6</v>
      </c>
      <c r="G300" s="41" t="s">
        <v>54</v>
      </c>
      <c r="H300" s="41" t="s">
        <v>171</v>
      </c>
      <c r="I300" s="26">
        <f t="shared" si="39"/>
        <v>390000</v>
      </c>
      <c r="J300" s="26" t="str">
        <f t="shared" si="40"/>
        <v>Nils Koeneke</v>
      </c>
      <c r="K300" s="38" t="s">
        <v>17</v>
      </c>
    </row>
    <row r="301" spans="1:11" s="22" customFormat="1" x14ac:dyDescent="0.25">
      <c r="A301" s="17">
        <v>43312</v>
      </c>
      <c r="B301" s="57">
        <f t="shared" si="38"/>
        <v>2018</v>
      </c>
      <c r="C301" s="57">
        <f t="shared" si="36"/>
        <v>7</v>
      </c>
      <c r="D301" s="56">
        <f t="shared" si="37"/>
        <v>31</v>
      </c>
      <c r="E301" s="46">
        <v>2.0833333333333332E-2</v>
      </c>
      <c r="F301" s="41" t="s">
        <v>7</v>
      </c>
      <c r="G301" s="41" t="s">
        <v>12</v>
      </c>
      <c r="H301" s="41" t="s">
        <v>17</v>
      </c>
      <c r="I301" s="26" t="str">
        <f t="shared" si="39"/>
        <v>NA</v>
      </c>
      <c r="J301" s="26" t="str">
        <f t="shared" si="40"/>
        <v>NA</v>
      </c>
      <c r="K301" s="38" t="s">
        <v>17</v>
      </c>
    </row>
    <row r="302" spans="1:11" s="22" customFormat="1" x14ac:dyDescent="0.25">
      <c r="A302" s="17">
        <v>43312</v>
      </c>
      <c r="B302" s="57">
        <f t="shared" si="38"/>
        <v>2018</v>
      </c>
      <c r="C302" s="57">
        <f t="shared" si="36"/>
        <v>7</v>
      </c>
      <c r="D302" s="56">
        <f t="shared" si="37"/>
        <v>31</v>
      </c>
      <c r="E302" s="46">
        <v>8.3333333333333329E-2</v>
      </c>
      <c r="F302" s="41" t="s">
        <v>6</v>
      </c>
      <c r="G302" s="41" t="s">
        <v>45</v>
      </c>
      <c r="H302" s="41" t="s">
        <v>121</v>
      </c>
      <c r="I302" s="26">
        <f t="shared" si="39"/>
        <v>300000</v>
      </c>
      <c r="J302" s="26" t="str">
        <f t="shared" si="40"/>
        <v>Kai Bergheim</v>
      </c>
      <c r="K302" s="38" t="s">
        <v>17</v>
      </c>
    </row>
    <row r="303" spans="1:11" s="22" customFormat="1" x14ac:dyDescent="0.25">
      <c r="A303" s="17">
        <v>43312</v>
      </c>
      <c r="B303" s="57">
        <f t="shared" si="38"/>
        <v>2018</v>
      </c>
      <c r="C303" s="57">
        <f t="shared" si="36"/>
        <v>7</v>
      </c>
      <c r="D303" s="56">
        <f t="shared" si="37"/>
        <v>31</v>
      </c>
      <c r="E303" s="46">
        <v>0.28819444444444448</v>
      </c>
      <c r="F303" s="41" t="s">
        <v>6</v>
      </c>
      <c r="G303" s="41" t="s">
        <v>44</v>
      </c>
      <c r="H303" s="41" t="s">
        <v>107</v>
      </c>
      <c r="I303" s="26">
        <f t="shared" si="39"/>
        <v>290000</v>
      </c>
      <c r="J303" s="26" t="str">
        <f t="shared" si="40"/>
        <v>Mathias Behrens</v>
      </c>
      <c r="K303" s="38" t="s">
        <v>17</v>
      </c>
    </row>
    <row r="304" spans="1:11" s="22" customFormat="1" x14ac:dyDescent="0.25">
      <c r="A304" s="17">
        <v>43313</v>
      </c>
      <c r="B304" s="57">
        <f t="shared" si="38"/>
        <v>2018</v>
      </c>
      <c r="C304" s="57">
        <f t="shared" si="36"/>
        <v>8</v>
      </c>
      <c r="D304" s="56">
        <f t="shared" si="37"/>
        <v>31</v>
      </c>
      <c r="E304" s="46">
        <v>0.20833333333333334</v>
      </c>
      <c r="F304" s="41" t="s">
        <v>6</v>
      </c>
      <c r="G304" s="41"/>
      <c r="H304" s="41" t="s">
        <v>107</v>
      </c>
      <c r="I304" s="26" t="str">
        <f t="shared" si="39"/>
        <v/>
      </c>
      <c r="J304" s="26" t="str">
        <f t="shared" si="40"/>
        <v/>
      </c>
      <c r="K304" s="38" t="s">
        <v>17</v>
      </c>
    </row>
    <row r="305" spans="1:11" s="22" customFormat="1" x14ac:dyDescent="0.25">
      <c r="A305" s="17">
        <v>43313</v>
      </c>
      <c r="B305" s="57">
        <f t="shared" si="38"/>
        <v>2018</v>
      </c>
      <c r="C305" s="57">
        <f t="shared" si="36"/>
        <v>8</v>
      </c>
      <c r="D305" s="56">
        <f t="shared" si="37"/>
        <v>31</v>
      </c>
      <c r="E305" s="46">
        <v>4.1666666666666664E-2</v>
      </c>
      <c r="F305" s="41" t="s">
        <v>6</v>
      </c>
      <c r="G305" s="41"/>
      <c r="H305" s="41"/>
      <c r="I305" s="26" t="str">
        <f t="shared" si="39"/>
        <v/>
      </c>
      <c r="J305" s="26" t="str">
        <f t="shared" si="40"/>
        <v/>
      </c>
      <c r="K305" s="38"/>
    </row>
    <row r="306" spans="1:11" s="22" customFormat="1" x14ac:dyDescent="0.25">
      <c r="A306" s="17">
        <v>43313</v>
      </c>
      <c r="B306" s="57">
        <f t="shared" si="38"/>
        <v>2018</v>
      </c>
      <c r="C306" s="57">
        <f t="shared" si="36"/>
        <v>8</v>
      </c>
      <c r="D306" s="56">
        <f t="shared" si="37"/>
        <v>31</v>
      </c>
      <c r="E306" s="41"/>
      <c r="F306" s="41"/>
      <c r="G306" s="41"/>
      <c r="H306" s="41"/>
      <c r="I306" s="26" t="str">
        <f t="shared" si="39"/>
        <v/>
      </c>
      <c r="J306" s="26" t="str">
        <f t="shared" si="40"/>
        <v/>
      </c>
      <c r="K306" s="38"/>
    </row>
    <row r="307" spans="1:11" s="22" customFormat="1" x14ac:dyDescent="0.25">
      <c r="A307" s="17">
        <v>43314</v>
      </c>
      <c r="B307" s="57">
        <f t="shared" si="38"/>
        <v>2018</v>
      </c>
      <c r="C307" s="57">
        <f t="shared" si="36"/>
        <v>8</v>
      </c>
      <c r="D307" s="56">
        <f t="shared" si="37"/>
        <v>31</v>
      </c>
      <c r="E307" s="41"/>
      <c r="F307" s="41"/>
      <c r="G307" s="41"/>
      <c r="H307" s="41"/>
      <c r="I307" s="26" t="str">
        <f t="shared" si="39"/>
        <v/>
      </c>
      <c r="J307" s="26" t="str">
        <f t="shared" si="40"/>
        <v/>
      </c>
      <c r="K307" s="38"/>
    </row>
    <row r="308" spans="1:11" s="22" customFormat="1" x14ac:dyDescent="0.25">
      <c r="A308" s="17">
        <v>43314</v>
      </c>
      <c r="B308" s="57">
        <f t="shared" si="38"/>
        <v>2018</v>
      </c>
      <c r="C308" s="57">
        <f t="shared" si="36"/>
        <v>8</v>
      </c>
      <c r="D308" s="56">
        <f t="shared" si="37"/>
        <v>31</v>
      </c>
      <c r="E308" s="41"/>
      <c r="F308" s="41"/>
      <c r="G308" s="41"/>
      <c r="H308" s="41"/>
      <c r="I308" s="26" t="str">
        <f t="shared" si="39"/>
        <v/>
      </c>
      <c r="J308" s="26" t="str">
        <f t="shared" si="40"/>
        <v/>
      </c>
      <c r="K308" s="38"/>
    </row>
    <row r="309" spans="1:11" s="22" customFormat="1" x14ac:dyDescent="0.25">
      <c r="A309" s="17">
        <v>43314</v>
      </c>
      <c r="B309" s="57">
        <f t="shared" si="38"/>
        <v>2018</v>
      </c>
      <c r="C309" s="57">
        <f t="shared" si="36"/>
        <v>8</v>
      </c>
      <c r="D309" s="56">
        <f t="shared" si="37"/>
        <v>31</v>
      </c>
      <c r="E309" s="41"/>
      <c r="F309" s="41"/>
      <c r="G309" s="41"/>
      <c r="H309" s="41"/>
      <c r="I309" s="26" t="str">
        <f t="shared" si="39"/>
        <v/>
      </c>
      <c r="J309" s="26" t="str">
        <f t="shared" si="40"/>
        <v/>
      </c>
      <c r="K309" s="38"/>
    </row>
    <row r="310" spans="1:11" s="22" customFormat="1" x14ac:dyDescent="0.25">
      <c r="A310" s="17">
        <v>43315</v>
      </c>
      <c r="B310" s="57">
        <f t="shared" si="38"/>
        <v>2018</v>
      </c>
      <c r="C310" s="57">
        <f t="shared" si="36"/>
        <v>8</v>
      </c>
      <c r="D310" s="56">
        <f t="shared" si="37"/>
        <v>31</v>
      </c>
      <c r="E310" s="46">
        <v>0.125</v>
      </c>
      <c r="F310" s="41" t="s">
        <v>6</v>
      </c>
      <c r="G310" s="41" t="s">
        <v>48</v>
      </c>
      <c r="H310" s="41" t="s">
        <v>121</v>
      </c>
      <c r="I310" s="26">
        <f t="shared" si="39"/>
        <v>330000</v>
      </c>
      <c r="J310" s="26" t="str">
        <f t="shared" si="40"/>
        <v>Gunther Griesel</v>
      </c>
      <c r="K310" s="38" t="s">
        <v>17</v>
      </c>
    </row>
    <row r="311" spans="1:11" s="22" customFormat="1" x14ac:dyDescent="0.25">
      <c r="A311" s="17">
        <v>43315</v>
      </c>
      <c r="B311" s="57">
        <f t="shared" si="38"/>
        <v>2018</v>
      </c>
      <c r="C311" s="57">
        <f t="shared" si="36"/>
        <v>8</v>
      </c>
      <c r="D311" s="56">
        <f t="shared" si="37"/>
        <v>31</v>
      </c>
      <c r="E311" s="41"/>
      <c r="F311" s="41"/>
      <c r="G311" s="41"/>
      <c r="H311" s="41"/>
      <c r="I311" s="26" t="str">
        <f t="shared" si="39"/>
        <v/>
      </c>
      <c r="J311" s="26" t="str">
        <f t="shared" si="40"/>
        <v/>
      </c>
      <c r="K311" s="38"/>
    </row>
    <row r="312" spans="1:11" s="22" customFormat="1" x14ac:dyDescent="0.25">
      <c r="A312" s="17">
        <v>43315</v>
      </c>
      <c r="B312" s="57">
        <f t="shared" si="38"/>
        <v>2018</v>
      </c>
      <c r="C312" s="57">
        <f t="shared" si="36"/>
        <v>8</v>
      </c>
      <c r="D312" s="56">
        <f t="shared" si="37"/>
        <v>31</v>
      </c>
      <c r="E312" s="41"/>
      <c r="F312" s="41"/>
      <c r="G312" s="41"/>
      <c r="H312" s="41"/>
      <c r="I312" s="26" t="str">
        <f t="shared" si="39"/>
        <v/>
      </c>
      <c r="J312" s="26" t="str">
        <f t="shared" si="40"/>
        <v/>
      </c>
      <c r="K312" s="38"/>
    </row>
    <row r="313" spans="1:11" s="22" customFormat="1" x14ac:dyDescent="0.25">
      <c r="A313" s="17"/>
      <c r="B313" s="57" t="str">
        <f t="shared" si="38"/>
        <v/>
      </c>
      <c r="C313" s="57" t="str">
        <f t="shared" si="36"/>
        <v/>
      </c>
      <c r="D313" s="56" t="str">
        <f t="shared" si="37"/>
        <v/>
      </c>
      <c r="E313" s="41"/>
      <c r="F313" s="41"/>
      <c r="G313" s="41"/>
      <c r="H313" s="41"/>
      <c r="I313" s="26" t="str">
        <f t="shared" si="39"/>
        <v/>
      </c>
      <c r="J313" s="26" t="str">
        <f t="shared" si="40"/>
        <v/>
      </c>
      <c r="K313" s="38"/>
    </row>
    <row r="314" spans="1:11" s="22" customFormat="1" x14ac:dyDescent="0.25">
      <c r="A314" s="17"/>
      <c r="B314" s="57" t="str">
        <f t="shared" si="38"/>
        <v/>
      </c>
      <c r="C314" s="57" t="str">
        <f t="shared" si="36"/>
        <v/>
      </c>
      <c r="D314" s="56" t="str">
        <f t="shared" si="37"/>
        <v/>
      </c>
      <c r="E314" s="41"/>
      <c r="F314" s="41"/>
      <c r="G314" s="41"/>
      <c r="H314" s="41"/>
      <c r="I314" s="26" t="str">
        <f t="shared" si="39"/>
        <v/>
      </c>
      <c r="J314" s="26" t="str">
        <f t="shared" si="40"/>
        <v/>
      </c>
      <c r="K314" s="38"/>
    </row>
    <row r="315" spans="1:11" s="22" customFormat="1" x14ac:dyDescent="0.25">
      <c r="A315" s="17"/>
      <c r="B315" s="57" t="str">
        <f t="shared" si="38"/>
        <v/>
      </c>
      <c r="C315" s="57" t="str">
        <f t="shared" ref="C315:C325" si="41">IF(A315="","",MONTH(A315))</f>
        <v/>
      </c>
      <c r="D315" s="56" t="str">
        <f t="shared" ref="D315:D325" si="42">IF(A315="","",_xlfn.ISOWEEKNUM(A315))</f>
        <v/>
      </c>
      <c r="E315" s="41"/>
      <c r="F315" s="41"/>
      <c r="G315" s="41"/>
      <c r="H315" s="41"/>
      <c r="I315" s="26" t="str">
        <f t="shared" si="39"/>
        <v/>
      </c>
      <c r="J315" s="26" t="str">
        <f t="shared" si="40"/>
        <v/>
      </c>
      <c r="K315" s="38"/>
    </row>
    <row r="316" spans="1:11" s="22" customFormat="1" x14ac:dyDescent="0.25">
      <c r="A316" s="17"/>
      <c r="B316" s="57" t="str">
        <f t="shared" ref="B316:B325" si="43">IF(A316="","",YEAR(A316))</f>
        <v/>
      </c>
      <c r="C316" s="57" t="str">
        <f t="shared" si="41"/>
        <v/>
      </c>
      <c r="D316" s="56" t="str">
        <f t="shared" si="42"/>
        <v/>
      </c>
      <c r="E316" s="41"/>
      <c r="F316" s="41"/>
      <c r="G316" s="41"/>
      <c r="H316" s="41"/>
      <c r="I316" s="26" t="str">
        <f t="shared" si="39"/>
        <v/>
      </c>
      <c r="J316" s="26" t="str">
        <f t="shared" si="40"/>
        <v/>
      </c>
      <c r="K316" s="38"/>
    </row>
    <row r="317" spans="1:11" s="22" customFormat="1" x14ac:dyDescent="0.25">
      <c r="A317" s="17"/>
      <c r="B317" s="57" t="str">
        <f t="shared" si="43"/>
        <v/>
      </c>
      <c r="C317" s="57" t="str">
        <f t="shared" si="41"/>
        <v/>
      </c>
      <c r="D317" s="56" t="str">
        <f t="shared" si="42"/>
        <v/>
      </c>
      <c r="E317" s="41"/>
      <c r="F317" s="41"/>
      <c r="G317" s="41"/>
      <c r="H317" s="41"/>
      <c r="I317" s="26" t="str">
        <f t="shared" si="39"/>
        <v/>
      </c>
      <c r="J317" s="26" t="str">
        <f t="shared" si="40"/>
        <v/>
      </c>
      <c r="K317" s="38"/>
    </row>
    <row r="318" spans="1:11" s="22" customFormat="1" x14ac:dyDescent="0.25">
      <c r="A318" s="17"/>
      <c r="B318" s="57" t="str">
        <f t="shared" si="43"/>
        <v/>
      </c>
      <c r="C318" s="57" t="str">
        <f t="shared" si="41"/>
        <v/>
      </c>
      <c r="D318" s="56" t="str">
        <f t="shared" si="42"/>
        <v/>
      </c>
      <c r="E318" s="41"/>
      <c r="F318" s="41"/>
      <c r="G318" s="41"/>
      <c r="H318" s="41"/>
      <c r="I318" s="26" t="str">
        <f t="shared" si="39"/>
        <v/>
      </c>
      <c r="J318" s="26" t="str">
        <f t="shared" si="40"/>
        <v/>
      </c>
      <c r="K318" s="38"/>
    </row>
    <row r="319" spans="1:11" s="22" customFormat="1" x14ac:dyDescent="0.25">
      <c r="A319" s="17"/>
      <c r="B319" s="57" t="str">
        <f t="shared" si="43"/>
        <v/>
      </c>
      <c r="C319" s="57" t="str">
        <f t="shared" si="41"/>
        <v/>
      </c>
      <c r="D319" s="56" t="str">
        <f t="shared" si="42"/>
        <v/>
      </c>
      <c r="E319" s="41"/>
      <c r="F319" s="41"/>
      <c r="G319" s="41"/>
      <c r="H319" s="41"/>
      <c r="I319" s="26" t="str">
        <f t="shared" si="39"/>
        <v/>
      </c>
      <c r="J319" s="26" t="str">
        <f t="shared" si="40"/>
        <v/>
      </c>
      <c r="K319" s="38"/>
    </row>
    <row r="320" spans="1:11" s="22" customFormat="1" x14ac:dyDescent="0.25">
      <c r="A320" s="17"/>
      <c r="B320" s="57" t="str">
        <f t="shared" si="43"/>
        <v/>
      </c>
      <c r="C320" s="57" t="str">
        <f t="shared" si="41"/>
        <v/>
      </c>
      <c r="D320" s="56" t="str">
        <f t="shared" si="42"/>
        <v/>
      </c>
      <c r="E320" s="41"/>
      <c r="F320" s="41"/>
      <c r="G320" s="41"/>
      <c r="H320" s="41"/>
      <c r="I320" s="26" t="str">
        <f t="shared" si="39"/>
        <v/>
      </c>
      <c r="J320" s="26" t="str">
        <f t="shared" si="40"/>
        <v/>
      </c>
      <c r="K320" s="38"/>
    </row>
    <row r="321" spans="1:11" s="22" customFormat="1" x14ac:dyDescent="0.25">
      <c r="A321" s="17"/>
      <c r="B321" s="57" t="str">
        <f t="shared" si="43"/>
        <v/>
      </c>
      <c r="C321" s="57" t="str">
        <f t="shared" si="41"/>
        <v/>
      </c>
      <c r="D321" s="56" t="str">
        <f t="shared" si="42"/>
        <v/>
      </c>
      <c r="E321" s="41"/>
      <c r="F321" s="41"/>
      <c r="G321" s="41"/>
      <c r="H321" s="41"/>
      <c r="I321" s="26" t="str">
        <f t="shared" si="39"/>
        <v/>
      </c>
      <c r="J321" s="26" t="str">
        <f t="shared" si="40"/>
        <v/>
      </c>
      <c r="K321" s="38"/>
    </row>
    <row r="322" spans="1:11" s="22" customFormat="1" x14ac:dyDescent="0.25">
      <c r="A322" s="31"/>
      <c r="B322" s="57" t="str">
        <f t="shared" si="43"/>
        <v/>
      </c>
      <c r="C322" s="57" t="str">
        <f t="shared" si="41"/>
        <v/>
      </c>
      <c r="D322" s="56" t="str">
        <f t="shared" si="42"/>
        <v/>
      </c>
      <c r="E322" s="41"/>
      <c r="F322" s="41"/>
      <c r="G322" s="41"/>
      <c r="H322" s="41"/>
      <c r="I322" s="26" t="str">
        <f t="shared" si="39"/>
        <v/>
      </c>
      <c r="J322" s="26" t="str">
        <f t="shared" si="40"/>
        <v/>
      </c>
      <c r="K322" s="38"/>
    </row>
    <row r="323" spans="1:11" s="22" customFormat="1" x14ac:dyDescent="0.25">
      <c r="A323" s="31"/>
      <c r="B323" s="35" t="str">
        <f t="shared" si="43"/>
        <v/>
      </c>
      <c r="C323" s="35" t="str">
        <f t="shared" si="41"/>
        <v/>
      </c>
      <c r="D323" s="14" t="str">
        <f t="shared" si="42"/>
        <v/>
      </c>
      <c r="E323" s="41"/>
      <c r="F323" s="41"/>
      <c r="G323" s="41"/>
      <c r="H323" s="41"/>
      <c r="I323" s="26" t="str">
        <f t="shared" si="39"/>
        <v/>
      </c>
      <c r="J323" s="26" t="str">
        <f t="shared" si="40"/>
        <v/>
      </c>
      <c r="K323" s="38"/>
    </row>
    <row r="324" spans="1:11" s="27" customFormat="1" x14ac:dyDescent="0.25">
      <c r="A324" s="31"/>
      <c r="B324" s="35" t="str">
        <f t="shared" si="43"/>
        <v/>
      </c>
      <c r="C324" s="35" t="str">
        <f t="shared" si="41"/>
        <v/>
      </c>
      <c r="D324" s="14" t="str">
        <f t="shared" si="42"/>
        <v/>
      </c>
      <c r="E324" s="41"/>
      <c r="F324" s="41"/>
      <c r="G324" s="41"/>
      <c r="H324" s="41"/>
      <c r="I324" s="26" t="str">
        <f t="shared" si="39"/>
        <v/>
      </c>
      <c r="J324" s="26" t="str">
        <f t="shared" si="40"/>
        <v/>
      </c>
      <c r="K324" s="38"/>
    </row>
    <row r="325" spans="1:11" s="22" customFormat="1" x14ac:dyDescent="0.25">
      <c r="A325" s="31"/>
      <c r="B325" s="35" t="str">
        <f t="shared" si="43"/>
        <v/>
      </c>
      <c r="C325" s="35" t="str">
        <f t="shared" si="41"/>
        <v/>
      </c>
      <c r="D325" s="14" t="str">
        <f t="shared" si="42"/>
        <v/>
      </c>
      <c r="E325" s="41"/>
      <c r="F325" s="41"/>
      <c r="G325" s="41"/>
      <c r="H325" s="41"/>
      <c r="I325" s="26" t="str">
        <f t="shared" si="39"/>
        <v/>
      </c>
      <c r="J325" s="26" t="str">
        <f t="shared" si="40"/>
        <v/>
      </c>
      <c r="K325" s="38"/>
    </row>
    <row r="326" spans="1:11" s="27" customFormat="1" ht="15" x14ac:dyDescent="0.25">
      <c r="A326" s="32"/>
      <c r="B326" s="35"/>
      <c r="C326" s="35"/>
      <c r="D326" s="35"/>
      <c r="E326" s="42"/>
      <c r="F326" s="42"/>
      <c r="G326" s="42"/>
      <c r="H326" s="42"/>
      <c r="I326" s="37"/>
      <c r="J326" s="37"/>
      <c r="K326" s="37"/>
    </row>
    <row r="327" spans="1:11" s="22" customFormat="1" ht="15" x14ac:dyDescent="0.25">
      <c r="A327" s="31"/>
      <c r="B327" s="35"/>
      <c r="C327" s="35"/>
      <c r="D327" s="35"/>
      <c r="E327" s="41"/>
      <c r="F327" s="41"/>
      <c r="G327" s="41"/>
      <c r="H327" s="41"/>
      <c r="I327" s="38"/>
      <c r="J327" s="38"/>
      <c r="K327" s="38"/>
    </row>
    <row r="328" spans="1:11" s="22" customFormat="1" ht="15" x14ac:dyDescent="0.25">
      <c r="A328" s="31"/>
      <c r="B328" s="35"/>
      <c r="C328" s="35"/>
      <c r="D328" s="35"/>
      <c r="E328" s="41"/>
      <c r="F328" s="41"/>
      <c r="G328" s="41"/>
      <c r="H328" s="41"/>
      <c r="I328" s="38"/>
      <c r="J328" s="38"/>
      <c r="K328" s="38"/>
    </row>
    <row r="329" spans="1:11" s="22" customFormat="1" ht="15" x14ac:dyDescent="0.25">
      <c r="A329" s="31"/>
      <c r="B329" s="35"/>
      <c r="C329" s="35"/>
      <c r="D329" s="35"/>
      <c r="E329" s="41"/>
      <c r="F329" s="41"/>
      <c r="G329" s="41"/>
      <c r="H329" s="41"/>
      <c r="I329" s="38"/>
      <c r="J329" s="38"/>
      <c r="K329" s="38"/>
    </row>
    <row r="330" spans="1:11" s="22" customFormat="1" ht="15" x14ac:dyDescent="0.25">
      <c r="A330" s="31"/>
      <c r="B330" s="35"/>
      <c r="C330" s="35"/>
      <c r="D330" s="35"/>
      <c r="E330" s="41"/>
      <c r="F330" s="41"/>
      <c r="G330" s="41"/>
      <c r="H330" s="41"/>
      <c r="I330" s="38"/>
      <c r="J330" s="38"/>
      <c r="K330" s="38"/>
    </row>
    <row r="331" spans="1:11" s="22" customFormat="1" ht="15" x14ac:dyDescent="0.25">
      <c r="A331" s="31"/>
      <c r="B331" s="35"/>
      <c r="C331" s="35"/>
      <c r="D331" s="35"/>
      <c r="E331" s="41"/>
      <c r="F331" s="41"/>
      <c r="G331" s="41"/>
      <c r="H331" s="41"/>
      <c r="I331" s="38"/>
      <c r="J331" s="38"/>
      <c r="K331" s="38"/>
    </row>
    <row r="332" spans="1:11" s="22" customFormat="1" ht="15" x14ac:dyDescent="0.25">
      <c r="A332" s="31"/>
      <c r="B332" s="35"/>
      <c r="C332" s="35"/>
      <c r="D332" s="35"/>
      <c r="E332" s="41"/>
      <c r="F332" s="41"/>
      <c r="G332" s="41"/>
      <c r="H332" s="41"/>
      <c r="I332" s="38"/>
      <c r="J332" s="38"/>
      <c r="K332" s="38"/>
    </row>
    <row r="333" spans="1:11" s="22" customFormat="1" ht="15" x14ac:dyDescent="0.25">
      <c r="A333" s="31"/>
      <c r="B333" s="35"/>
      <c r="C333" s="35"/>
      <c r="D333" s="35"/>
      <c r="E333" s="41"/>
      <c r="F333" s="41"/>
      <c r="G333" s="41"/>
      <c r="H333" s="41"/>
      <c r="I333" s="38"/>
      <c r="J333" s="38"/>
      <c r="K333" s="38"/>
    </row>
    <row r="334" spans="1:11" s="22" customFormat="1" ht="15" x14ac:dyDescent="0.25">
      <c r="A334" s="31"/>
      <c r="B334" s="35"/>
      <c r="C334" s="35"/>
      <c r="D334" s="35"/>
      <c r="E334" s="41"/>
      <c r="F334" s="41"/>
      <c r="G334" s="41"/>
      <c r="H334" s="41"/>
      <c r="I334" s="38"/>
      <c r="J334" s="38"/>
      <c r="K334" s="38"/>
    </row>
    <row r="335" spans="1:11" s="22" customFormat="1" ht="15" x14ac:dyDescent="0.25">
      <c r="A335" s="31"/>
      <c r="B335" s="35"/>
      <c r="C335" s="35"/>
      <c r="D335" s="35"/>
      <c r="E335" s="41"/>
      <c r="F335" s="41"/>
      <c r="G335" s="41"/>
      <c r="H335" s="41"/>
      <c r="I335" s="38"/>
      <c r="J335" s="38"/>
      <c r="K335" s="38"/>
    </row>
    <row r="336" spans="1:11" s="22" customFormat="1" ht="15" x14ac:dyDescent="0.25">
      <c r="A336" s="31"/>
      <c r="B336" s="35"/>
      <c r="C336" s="35"/>
      <c r="D336" s="35"/>
      <c r="E336" s="41"/>
      <c r="F336" s="41"/>
      <c r="G336" s="41"/>
      <c r="H336" s="41"/>
      <c r="I336" s="38"/>
      <c r="J336" s="38"/>
      <c r="K336" s="38"/>
    </row>
    <row r="337" spans="1:11" s="22" customFormat="1" ht="15" x14ac:dyDescent="0.25">
      <c r="A337" s="31"/>
      <c r="B337" s="35"/>
      <c r="C337" s="35"/>
      <c r="D337" s="35"/>
      <c r="E337" s="41"/>
      <c r="F337" s="41"/>
      <c r="G337" s="41"/>
      <c r="H337" s="41"/>
      <c r="I337" s="38"/>
      <c r="J337" s="38"/>
      <c r="K337" s="38"/>
    </row>
    <row r="338" spans="1:11" s="22" customFormat="1" ht="15" x14ac:dyDescent="0.25">
      <c r="A338" s="31"/>
      <c r="B338" s="35"/>
      <c r="C338" s="35"/>
      <c r="D338" s="35"/>
      <c r="E338" s="41"/>
      <c r="F338" s="41"/>
      <c r="G338" s="41"/>
      <c r="H338" s="41"/>
      <c r="I338" s="38"/>
      <c r="J338" s="38"/>
      <c r="K338" s="38"/>
    </row>
    <row r="339" spans="1:11" s="22" customFormat="1" ht="15" x14ac:dyDescent="0.25">
      <c r="A339" s="31"/>
      <c r="B339" s="35"/>
      <c r="C339" s="35"/>
      <c r="D339" s="35"/>
      <c r="E339" s="41"/>
      <c r="F339" s="41"/>
      <c r="G339" s="41"/>
      <c r="H339" s="41"/>
      <c r="I339" s="38"/>
      <c r="J339" s="38"/>
      <c r="K339" s="38"/>
    </row>
    <row r="340" spans="1:11" s="22" customFormat="1" ht="15" x14ac:dyDescent="0.25">
      <c r="A340" s="31"/>
      <c r="B340" s="35"/>
      <c r="C340" s="35"/>
      <c r="D340" s="35"/>
      <c r="E340" s="41"/>
      <c r="F340" s="41"/>
      <c r="G340" s="41"/>
      <c r="H340" s="41"/>
      <c r="I340" s="38"/>
      <c r="J340" s="38"/>
      <c r="K340" s="38"/>
    </row>
    <row r="341" spans="1:11" s="22" customFormat="1" ht="15" x14ac:dyDescent="0.25">
      <c r="A341" s="31"/>
      <c r="B341" s="35"/>
      <c r="C341" s="35"/>
      <c r="D341" s="35"/>
      <c r="E341" s="41"/>
      <c r="F341" s="41"/>
      <c r="G341" s="41"/>
      <c r="H341" s="41"/>
      <c r="I341" s="38"/>
      <c r="J341" s="38"/>
      <c r="K341" s="38"/>
    </row>
    <row r="342" spans="1:11" s="22" customFormat="1" ht="15" x14ac:dyDescent="0.25">
      <c r="A342" s="31"/>
      <c r="B342" s="35"/>
      <c r="C342" s="35"/>
      <c r="D342" s="35"/>
      <c r="E342" s="41"/>
      <c r="F342" s="41"/>
      <c r="G342" s="41"/>
      <c r="H342" s="41"/>
      <c r="I342" s="38"/>
      <c r="J342" s="38"/>
      <c r="K342" s="38"/>
    </row>
    <row r="343" spans="1:11" s="22" customFormat="1" ht="15" x14ac:dyDescent="0.25">
      <c r="A343" s="31"/>
      <c r="B343" s="35"/>
      <c r="C343" s="35"/>
      <c r="D343" s="35"/>
      <c r="E343" s="41"/>
      <c r="F343" s="41"/>
      <c r="G343" s="41"/>
      <c r="H343" s="41"/>
      <c r="I343" s="38"/>
      <c r="J343" s="38"/>
      <c r="K343" s="38"/>
    </row>
    <row r="344" spans="1:11" s="22" customFormat="1" ht="15" x14ac:dyDescent="0.25">
      <c r="A344" s="31"/>
      <c r="B344" s="35"/>
      <c r="C344" s="35"/>
      <c r="D344" s="35"/>
      <c r="E344" s="41"/>
      <c r="F344" s="41"/>
      <c r="G344" s="41"/>
      <c r="H344" s="41"/>
      <c r="I344" s="38"/>
      <c r="J344" s="38"/>
      <c r="K344" s="38"/>
    </row>
    <row r="345" spans="1:11" s="22" customFormat="1" ht="15" x14ac:dyDescent="0.25">
      <c r="A345" s="31"/>
      <c r="B345" s="35"/>
      <c r="C345" s="35"/>
      <c r="D345" s="35"/>
      <c r="E345" s="41"/>
      <c r="F345" s="41"/>
      <c r="G345" s="41"/>
      <c r="H345" s="41"/>
      <c r="I345" s="38"/>
      <c r="J345" s="38"/>
      <c r="K345" s="38"/>
    </row>
    <row r="346" spans="1:11" s="22" customFormat="1" ht="15" x14ac:dyDescent="0.25">
      <c r="A346" s="31"/>
      <c r="B346" s="35"/>
      <c r="C346" s="35"/>
      <c r="D346" s="35"/>
      <c r="E346" s="41"/>
      <c r="F346" s="41"/>
      <c r="G346" s="41"/>
      <c r="H346" s="41"/>
      <c r="I346" s="38"/>
      <c r="J346" s="38"/>
      <c r="K346" s="38"/>
    </row>
    <row r="347" spans="1:11" s="22" customFormat="1" ht="15" x14ac:dyDescent="0.25">
      <c r="A347" s="31"/>
      <c r="B347" s="35"/>
      <c r="C347" s="35"/>
      <c r="D347" s="35"/>
      <c r="E347" s="41"/>
      <c r="F347" s="41"/>
      <c r="G347" s="41"/>
      <c r="H347" s="41"/>
      <c r="I347" s="38"/>
      <c r="J347" s="38"/>
      <c r="K347" s="38"/>
    </row>
    <row r="348" spans="1:11" s="22" customFormat="1" ht="15" x14ac:dyDescent="0.25">
      <c r="A348" s="31"/>
      <c r="B348" s="35"/>
      <c r="C348" s="35"/>
      <c r="D348" s="35"/>
      <c r="E348" s="41"/>
      <c r="F348" s="41"/>
      <c r="G348" s="41"/>
      <c r="H348" s="41"/>
      <c r="I348" s="38"/>
      <c r="J348" s="38"/>
      <c r="K348" s="38"/>
    </row>
    <row r="349" spans="1:11" s="22" customFormat="1" ht="15" x14ac:dyDescent="0.25">
      <c r="A349" s="31"/>
      <c r="B349" s="35"/>
      <c r="C349" s="35"/>
      <c r="D349" s="35"/>
      <c r="E349" s="41"/>
      <c r="F349" s="41"/>
      <c r="G349" s="41"/>
      <c r="H349" s="41"/>
      <c r="I349" s="38"/>
      <c r="J349" s="38"/>
      <c r="K349" s="38"/>
    </row>
    <row r="350" spans="1:11" s="22" customFormat="1" ht="15" x14ac:dyDescent="0.25">
      <c r="A350" s="31"/>
      <c r="B350" s="35"/>
      <c r="C350" s="35"/>
      <c r="D350" s="35"/>
      <c r="E350" s="41"/>
      <c r="F350" s="41"/>
      <c r="G350" s="41"/>
      <c r="H350" s="41"/>
      <c r="I350" s="38"/>
      <c r="J350" s="38"/>
      <c r="K350" s="38"/>
    </row>
    <row r="351" spans="1:11" s="22" customFormat="1" ht="15" x14ac:dyDescent="0.25">
      <c r="A351" s="31"/>
      <c r="B351" s="35"/>
      <c r="C351" s="35"/>
      <c r="D351" s="35"/>
      <c r="E351" s="41"/>
      <c r="F351" s="41"/>
      <c r="G351" s="41"/>
      <c r="H351" s="41"/>
      <c r="I351" s="38"/>
      <c r="J351" s="38"/>
      <c r="K351" s="38"/>
    </row>
    <row r="352" spans="1:11" s="22" customFormat="1" ht="15" x14ac:dyDescent="0.25">
      <c r="A352" s="31"/>
      <c r="B352" s="35"/>
      <c r="C352" s="35"/>
      <c r="D352" s="35"/>
      <c r="E352" s="41"/>
      <c r="F352" s="41"/>
      <c r="G352" s="41"/>
      <c r="H352" s="41"/>
      <c r="I352" s="38"/>
      <c r="J352" s="38"/>
      <c r="K352" s="38"/>
    </row>
    <row r="353" spans="1:11" s="22" customFormat="1" ht="15" x14ac:dyDescent="0.25">
      <c r="A353" s="31"/>
      <c r="B353" s="35"/>
      <c r="C353" s="35"/>
      <c r="D353" s="35"/>
      <c r="E353" s="41"/>
      <c r="F353" s="41"/>
      <c r="G353" s="41"/>
      <c r="H353" s="41"/>
      <c r="I353" s="38"/>
      <c r="J353" s="38"/>
      <c r="K353" s="38"/>
    </row>
    <row r="354" spans="1:11" s="22" customFormat="1" ht="15" x14ac:dyDescent="0.25">
      <c r="A354" s="31"/>
      <c r="B354" s="35"/>
      <c r="C354" s="35"/>
      <c r="D354" s="35"/>
      <c r="E354" s="41"/>
      <c r="F354" s="41"/>
      <c r="G354" s="41"/>
      <c r="H354" s="41"/>
      <c r="I354" s="38"/>
      <c r="J354" s="38"/>
      <c r="K354" s="38"/>
    </row>
    <row r="355" spans="1:11" s="22" customFormat="1" ht="15" x14ac:dyDescent="0.25">
      <c r="A355" s="31"/>
      <c r="B355" s="35"/>
      <c r="C355" s="35"/>
      <c r="D355" s="35"/>
      <c r="E355" s="41"/>
      <c r="F355" s="41"/>
      <c r="G355" s="41"/>
      <c r="H355" s="41"/>
      <c r="I355" s="38"/>
      <c r="J355" s="38"/>
      <c r="K355" s="38"/>
    </row>
    <row r="356" spans="1:11" s="22" customFormat="1" ht="15" x14ac:dyDescent="0.25">
      <c r="A356" s="31"/>
      <c r="B356" s="35"/>
      <c r="C356" s="35"/>
      <c r="D356" s="35"/>
      <c r="E356" s="41"/>
      <c r="F356" s="41"/>
      <c r="G356" s="41"/>
      <c r="H356" s="41"/>
      <c r="I356" s="38"/>
      <c r="J356" s="38"/>
      <c r="K356" s="38"/>
    </row>
    <row r="357" spans="1:11" s="22" customFormat="1" ht="15" x14ac:dyDescent="0.25">
      <c r="A357" s="31"/>
      <c r="B357" s="35"/>
      <c r="C357" s="35"/>
      <c r="D357" s="35"/>
      <c r="E357" s="41"/>
      <c r="F357" s="41"/>
      <c r="G357" s="41"/>
      <c r="H357" s="41"/>
      <c r="I357" s="38"/>
      <c r="J357" s="38"/>
      <c r="K357" s="38"/>
    </row>
    <row r="358" spans="1:11" s="22" customFormat="1" ht="15" x14ac:dyDescent="0.25">
      <c r="A358" s="31"/>
      <c r="B358" s="35"/>
      <c r="C358" s="35"/>
      <c r="D358" s="35"/>
      <c r="E358" s="41"/>
      <c r="F358" s="41"/>
      <c r="G358" s="41"/>
      <c r="H358" s="41"/>
      <c r="I358" s="38"/>
      <c r="J358" s="38"/>
      <c r="K358" s="38"/>
    </row>
    <row r="359" spans="1:11" s="22" customFormat="1" ht="15" x14ac:dyDescent="0.25">
      <c r="A359" s="31"/>
      <c r="B359" s="35"/>
      <c r="C359" s="35"/>
      <c r="D359" s="35"/>
      <c r="E359" s="41"/>
      <c r="F359" s="41"/>
      <c r="G359" s="41"/>
      <c r="H359" s="41"/>
      <c r="I359" s="38"/>
      <c r="J359" s="38"/>
      <c r="K359" s="38"/>
    </row>
    <row r="360" spans="1:11" s="22" customFormat="1" ht="15" x14ac:dyDescent="0.25">
      <c r="A360" s="31"/>
      <c r="B360" s="35"/>
      <c r="C360" s="35"/>
      <c r="D360" s="35"/>
      <c r="E360" s="41"/>
      <c r="F360" s="41"/>
      <c r="G360" s="41"/>
      <c r="H360" s="41"/>
      <c r="I360" s="38"/>
      <c r="J360" s="38"/>
      <c r="K360" s="38"/>
    </row>
    <row r="361" spans="1:11" s="22" customFormat="1" ht="15" x14ac:dyDescent="0.25">
      <c r="A361" s="31"/>
      <c r="B361" s="35"/>
      <c r="C361" s="35"/>
      <c r="D361" s="35"/>
      <c r="E361" s="41"/>
      <c r="F361" s="41"/>
      <c r="G361" s="41"/>
      <c r="H361" s="41"/>
      <c r="I361" s="38"/>
      <c r="J361" s="38"/>
      <c r="K361" s="38"/>
    </row>
    <row r="362" spans="1:11" s="22" customFormat="1" ht="15" x14ac:dyDescent="0.25">
      <c r="A362" s="31"/>
      <c r="B362" s="35"/>
      <c r="C362" s="35"/>
      <c r="D362" s="35"/>
      <c r="E362" s="41"/>
      <c r="F362" s="41"/>
      <c r="G362" s="41"/>
      <c r="H362" s="41"/>
      <c r="I362" s="38"/>
      <c r="J362" s="38"/>
      <c r="K362" s="38"/>
    </row>
    <row r="363" spans="1:11" s="22" customFormat="1" ht="15" x14ac:dyDescent="0.25">
      <c r="A363" s="31"/>
      <c r="B363" s="35"/>
      <c r="C363" s="35"/>
      <c r="D363" s="35"/>
      <c r="E363" s="41"/>
      <c r="F363" s="41"/>
      <c r="G363" s="41"/>
      <c r="H363" s="41"/>
      <c r="I363" s="38"/>
      <c r="J363" s="38"/>
      <c r="K363" s="38"/>
    </row>
    <row r="364" spans="1:11" s="22" customFormat="1" ht="15" x14ac:dyDescent="0.25">
      <c r="A364" s="31"/>
      <c r="B364" s="35"/>
      <c r="C364" s="35"/>
      <c r="D364" s="35"/>
      <c r="E364" s="41"/>
      <c r="F364" s="41"/>
      <c r="G364" s="41"/>
      <c r="H364" s="41"/>
      <c r="I364" s="38"/>
      <c r="J364" s="38"/>
      <c r="K364" s="38"/>
    </row>
    <row r="365" spans="1:11" s="22" customFormat="1" ht="15" x14ac:dyDescent="0.25">
      <c r="A365" s="31"/>
      <c r="B365" s="35"/>
      <c r="C365" s="35"/>
      <c r="D365" s="35"/>
      <c r="E365" s="41"/>
      <c r="F365" s="41"/>
      <c r="G365" s="41"/>
      <c r="H365" s="41"/>
      <c r="I365" s="38"/>
      <c r="J365" s="38"/>
      <c r="K365" s="38"/>
    </row>
    <row r="366" spans="1:11" s="22" customFormat="1" ht="15" x14ac:dyDescent="0.25">
      <c r="A366" s="31"/>
      <c r="B366" s="35"/>
      <c r="C366" s="35"/>
      <c r="D366" s="35"/>
      <c r="E366" s="41"/>
      <c r="F366" s="41"/>
      <c r="G366" s="41"/>
      <c r="H366" s="41"/>
      <c r="I366" s="38"/>
      <c r="J366" s="38"/>
      <c r="K366" s="38"/>
    </row>
    <row r="367" spans="1:11" s="22" customFormat="1" ht="15" x14ac:dyDescent="0.25">
      <c r="A367" s="31"/>
      <c r="B367" s="35"/>
      <c r="C367" s="35"/>
      <c r="D367" s="35"/>
      <c r="E367" s="41"/>
      <c r="F367" s="41"/>
      <c r="G367" s="41"/>
      <c r="H367" s="41"/>
      <c r="I367" s="38"/>
      <c r="J367" s="38"/>
      <c r="K367" s="38"/>
    </row>
    <row r="368" spans="1:11" s="22" customFormat="1" ht="15" x14ac:dyDescent="0.25">
      <c r="A368" s="31"/>
      <c r="B368" s="35"/>
      <c r="C368" s="35"/>
      <c r="D368" s="35"/>
      <c r="E368" s="41"/>
      <c r="F368" s="41"/>
      <c r="G368" s="41"/>
      <c r="H368" s="41"/>
      <c r="I368" s="38"/>
      <c r="J368" s="38"/>
      <c r="K368" s="38"/>
    </row>
    <row r="369" spans="1:11" s="22" customFormat="1" ht="15" x14ac:dyDescent="0.25">
      <c r="A369" s="31"/>
      <c r="B369" s="35"/>
      <c r="C369" s="35"/>
      <c r="D369" s="35"/>
      <c r="E369" s="41"/>
      <c r="F369" s="41"/>
      <c r="G369" s="41"/>
      <c r="H369" s="41"/>
      <c r="I369" s="38"/>
      <c r="J369" s="38"/>
      <c r="K369" s="38"/>
    </row>
    <row r="370" spans="1:11" s="22" customFormat="1" ht="15" x14ac:dyDescent="0.25">
      <c r="A370" s="31"/>
      <c r="B370" s="35"/>
      <c r="C370" s="35"/>
      <c r="D370" s="35"/>
      <c r="E370" s="41"/>
      <c r="F370" s="41"/>
      <c r="G370" s="41"/>
      <c r="H370" s="41"/>
      <c r="I370" s="38"/>
      <c r="J370" s="38"/>
      <c r="K370" s="38"/>
    </row>
    <row r="371" spans="1:11" s="22" customFormat="1" ht="15" x14ac:dyDescent="0.25">
      <c r="A371" s="31"/>
      <c r="B371" s="35"/>
      <c r="C371" s="35"/>
      <c r="D371" s="35"/>
      <c r="E371" s="41"/>
      <c r="F371" s="41"/>
      <c r="G371" s="41"/>
      <c r="H371" s="41"/>
      <c r="I371" s="38"/>
      <c r="J371" s="38"/>
      <c r="K371" s="38"/>
    </row>
    <row r="372" spans="1:11" s="22" customFormat="1" ht="15" x14ac:dyDescent="0.25">
      <c r="A372" s="31"/>
      <c r="B372" s="35"/>
      <c r="C372" s="35"/>
      <c r="D372" s="35"/>
      <c r="E372" s="41"/>
      <c r="F372" s="41"/>
      <c r="G372" s="41"/>
      <c r="H372" s="41"/>
      <c r="I372" s="38"/>
      <c r="J372" s="38"/>
      <c r="K372" s="38"/>
    </row>
    <row r="373" spans="1:11" s="22" customFormat="1" ht="15" x14ac:dyDescent="0.25">
      <c r="A373" s="31"/>
      <c r="B373" s="35"/>
      <c r="C373" s="35"/>
      <c r="D373" s="35"/>
      <c r="E373" s="41"/>
      <c r="F373" s="41"/>
      <c r="G373" s="41"/>
      <c r="H373" s="41"/>
      <c r="I373" s="38"/>
      <c r="J373" s="38"/>
      <c r="K373" s="38"/>
    </row>
    <row r="374" spans="1:11" s="22" customFormat="1" ht="15" x14ac:dyDescent="0.25">
      <c r="A374" s="31"/>
      <c r="B374" s="35"/>
      <c r="C374" s="35"/>
      <c r="D374" s="35"/>
      <c r="E374" s="41"/>
      <c r="F374" s="41"/>
      <c r="G374" s="41"/>
      <c r="H374" s="41"/>
      <c r="I374" s="38"/>
      <c r="J374" s="38"/>
      <c r="K374" s="38"/>
    </row>
    <row r="375" spans="1:11" s="22" customFormat="1" ht="15" x14ac:dyDescent="0.25">
      <c r="A375" s="31"/>
      <c r="B375" s="35"/>
      <c r="C375" s="35"/>
      <c r="D375" s="35"/>
      <c r="E375" s="41"/>
      <c r="F375" s="41"/>
      <c r="G375" s="41"/>
      <c r="H375" s="41"/>
      <c r="I375" s="38"/>
      <c r="J375" s="38"/>
      <c r="K375" s="38"/>
    </row>
    <row r="376" spans="1:11" s="22" customFormat="1" ht="15" x14ac:dyDescent="0.25">
      <c r="A376" s="31"/>
      <c r="B376" s="35"/>
      <c r="C376" s="35"/>
      <c r="D376" s="35"/>
      <c r="E376" s="41"/>
      <c r="F376" s="41"/>
      <c r="G376" s="41"/>
      <c r="H376" s="41"/>
      <c r="I376" s="38"/>
      <c r="J376" s="38"/>
      <c r="K376" s="38"/>
    </row>
    <row r="377" spans="1:11" s="22" customFormat="1" ht="15" x14ac:dyDescent="0.25">
      <c r="A377" s="31"/>
      <c r="B377" s="35"/>
      <c r="C377" s="35"/>
      <c r="D377" s="35"/>
      <c r="E377" s="41"/>
      <c r="F377" s="41"/>
      <c r="G377" s="41"/>
      <c r="H377" s="41"/>
      <c r="I377" s="38"/>
      <c r="J377" s="38"/>
      <c r="K377" s="38"/>
    </row>
    <row r="378" spans="1:11" s="22" customFormat="1" ht="15" x14ac:dyDescent="0.25">
      <c r="A378" s="31"/>
      <c r="B378" s="35"/>
      <c r="C378" s="35"/>
      <c r="D378" s="35"/>
      <c r="E378" s="41"/>
      <c r="F378" s="41"/>
      <c r="G378" s="41"/>
      <c r="H378" s="41"/>
      <c r="I378" s="38"/>
      <c r="J378" s="38"/>
      <c r="K378" s="38"/>
    </row>
    <row r="379" spans="1:11" s="22" customFormat="1" ht="15" x14ac:dyDescent="0.25">
      <c r="A379" s="31"/>
      <c r="B379" s="35"/>
      <c r="C379" s="35"/>
      <c r="D379" s="35"/>
      <c r="E379" s="41"/>
      <c r="F379" s="41"/>
      <c r="G379" s="41"/>
      <c r="H379" s="41"/>
      <c r="I379" s="38"/>
      <c r="J379" s="38"/>
      <c r="K379" s="38"/>
    </row>
    <row r="380" spans="1:11" s="22" customFormat="1" ht="15" x14ac:dyDescent="0.25">
      <c r="A380" s="31"/>
      <c r="B380" s="35"/>
      <c r="C380" s="35"/>
      <c r="D380" s="35"/>
      <c r="E380" s="41"/>
      <c r="F380" s="41"/>
      <c r="G380" s="41"/>
      <c r="H380" s="41"/>
      <c r="I380" s="38"/>
      <c r="J380" s="38"/>
      <c r="K380" s="38"/>
    </row>
    <row r="381" spans="1:11" s="22" customFormat="1" ht="15" x14ac:dyDescent="0.25">
      <c r="A381" s="31"/>
      <c r="B381" s="35"/>
      <c r="C381" s="35"/>
      <c r="D381" s="35"/>
      <c r="E381" s="41"/>
      <c r="F381" s="41"/>
      <c r="G381" s="41"/>
      <c r="H381" s="41"/>
      <c r="I381" s="38"/>
      <c r="J381" s="38"/>
      <c r="K381" s="38"/>
    </row>
    <row r="382" spans="1:11" s="22" customFormat="1" ht="15" x14ac:dyDescent="0.25">
      <c r="A382" s="31"/>
      <c r="B382" s="35"/>
      <c r="C382" s="35"/>
      <c r="D382" s="35"/>
      <c r="E382" s="41"/>
      <c r="F382" s="41"/>
      <c r="G382" s="41"/>
      <c r="H382" s="41"/>
      <c r="I382" s="38"/>
      <c r="J382" s="38"/>
      <c r="K382" s="38"/>
    </row>
    <row r="383" spans="1:11" s="22" customFormat="1" ht="15" x14ac:dyDescent="0.25">
      <c r="A383" s="31"/>
      <c r="B383" s="35"/>
      <c r="C383" s="35"/>
      <c r="D383" s="35"/>
      <c r="E383" s="41"/>
      <c r="F383" s="41"/>
      <c r="G383" s="41"/>
      <c r="H383" s="41"/>
      <c r="I383" s="38"/>
      <c r="J383" s="38"/>
      <c r="K383" s="38"/>
    </row>
    <row r="384" spans="1:11" s="22" customFormat="1" ht="15" x14ac:dyDescent="0.25">
      <c r="A384" s="31"/>
      <c r="B384" s="35"/>
      <c r="C384" s="35"/>
      <c r="D384" s="35"/>
      <c r="E384" s="41"/>
      <c r="F384" s="41"/>
      <c r="G384" s="41"/>
      <c r="H384" s="41"/>
      <c r="I384" s="38"/>
      <c r="J384" s="38"/>
      <c r="K384" s="38"/>
    </row>
    <row r="385" spans="1:11" s="22" customFormat="1" ht="15" x14ac:dyDescent="0.25">
      <c r="A385" s="31"/>
      <c r="B385" s="35"/>
      <c r="C385" s="35"/>
      <c r="D385" s="35"/>
      <c r="E385" s="41"/>
      <c r="F385" s="41"/>
      <c r="G385" s="41"/>
      <c r="H385" s="41"/>
      <c r="I385" s="38"/>
      <c r="J385" s="38"/>
      <c r="K385" s="38"/>
    </row>
    <row r="386" spans="1:11" s="22" customFormat="1" ht="15" x14ac:dyDescent="0.25">
      <c r="A386" s="31"/>
      <c r="B386" s="35"/>
      <c r="C386" s="35"/>
      <c r="D386" s="35"/>
      <c r="E386" s="41"/>
      <c r="F386" s="41"/>
      <c r="G386" s="41"/>
      <c r="H386" s="41"/>
      <c r="I386" s="38"/>
      <c r="J386" s="38"/>
      <c r="K386" s="38"/>
    </row>
    <row r="387" spans="1:11" s="22" customFormat="1" ht="15" x14ac:dyDescent="0.25">
      <c r="A387" s="31"/>
      <c r="B387" s="35"/>
      <c r="C387" s="35"/>
      <c r="D387" s="35"/>
      <c r="E387" s="41"/>
      <c r="F387" s="41"/>
      <c r="G387" s="41"/>
      <c r="H387" s="41"/>
      <c r="I387" s="38"/>
      <c r="J387" s="38"/>
      <c r="K387" s="38"/>
    </row>
    <row r="388" spans="1:11" s="22" customFormat="1" ht="15" x14ac:dyDescent="0.25">
      <c r="A388" s="31"/>
      <c r="B388" s="35"/>
      <c r="C388" s="35"/>
      <c r="D388" s="35"/>
      <c r="E388" s="41"/>
      <c r="F388" s="41"/>
      <c r="G388" s="41"/>
      <c r="H388" s="41"/>
      <c r="I388" s="38"/>
      <c r="J388" s="38"/>
      <c r="K388" s="38"/>
    </row>
    <row r="389" spans="1:11" s="22" customFormat="1" ht="15" x14ac:dyDescent="0.25">
      <c r="A389" s="31"/>
      <c r="B389" s="35"/>
      <c r="C389" s="35"/>
      <c r="D389" s="35"/>
      <c r="E389" s="41"/>
      <c r="F389" s="41"/>
      <c r="G389" s="41"/>
      <c r="H389" s="41"/>
      <c r="I389" s="38"/>
      <c r="J389" s="38"/>
      <c r="K389" s="38"/>
    </row>
    <row r="390" spans="1:11" s="22" customFormat="1" ht="15" x14ac:dyDescent="0.25">
      <c r="A390" s="31"/>
      <c r="B390" s="35"/>
      <c r="C390" s="35"/>
      <c r="D390" s="35"/>
      <c r="E390" s="41"/>
      <c r="F390" s="41"/>
      <c r="G390" s="41"/>
      <c r="H390" s="41"/>
      <c r="I390" s="38"/>
      <c r="J390" s="38"/>
      <c r="K390" s="38"/>
    </row>
    <row r="391" spans="1:11" s="22" customFormat="1" ht="15" x14ac:dyDescent="0.25">
      <c r="A391" s="31"/>
      <c r="B391" s="35"/>
      <c r="C391" s="35"/>
      <c r="D391" s="35"/>
      <c r="E391" s="41"/>
      <c r="F391" s="41"/>
      <c r="G391" s="41"/>
      <c r="H391" s="41"/>
      <c r="I391" s="38"/>
      <c r="J391" s="38"/>
      <c r="K391" s="38"/>
    </row>
    <row r="392" spans="1:11" s="22" customFormat="1" ht="15" x14ac:dyDescent="0.25">
      <c r="A392" s="31"/>
      <c r="B392" s="35"/>
      <c r="C392" s="35"/>
      <c r="D392" s="35"/>
      <c r="E392" s="41"/>
      <c r="F392" s="41"/>
      <c r="G392" s="41"/>
      <c r="H392" s="41"/>
      <c r="I392" s="38"/>
      <c r="J392" s="38"/>
      <c r="K392" s="38"/>
    </row>
    <row r="393" spans="1:11" s="22" customFormat="1" ht="15" x14ac:dyDescent="0.25">
      <c r="A393" s="31"/>
      <c r="B393" s="35"/>
      <c r="C393" s="35"/>
      <c r="D393" s="35"/>
      <c r="E393" s="41"/>
      <c r="F393" s="41"/>
      <c r="G393" s="41"/>
      <c r="H393" s="41"/>
      <c r="I393" s="38"/>
      <c r="J393" s="38"/>
      <c r="K393" s="38"/>
    </row>
    <row r="394" spans="1:11" s="22" customFormat="1" ht="15" x14ac:dyDescent="0.25">
      <c r="A394" s="31"/>
      <c r="B394" s="35"/>
      <c r="C394" s="35"/>
      <c r="D394" s="35"/>
      <c r="E394" s="41"/>
      <c r="F394" s="41"/>
      <c r="G394" s="41"/>
      <c r="H394" s="41"/>
      <c r="I394" s="38"/>
      <c r="J394" s="38"/>
      <c r="K394" s="38"/>
    </row>
    <row r="395" spans="1:11" s="22" customFormat="1" ht="15" x14ac:dyDescent="0.25">
      <c r="A395" s="31"/>
      <c r="B395" s="35"/>
      <c r="C395" s="35"/>
      <c r="D395" s="35"/>
      <c r="E395" s="41"/>
      <c r="F395" s="41"/>
      <c r="G395" s="41"/>
      <c r="H395" s="41"/>
      <c r="I395" s="38"/>
      <c r="J395" s="38"/>
      <c r="K395" s="38"/>
    </row>
    <row r="396" spans="1:11" s="22" customFormat="1" ht="15" x14ac:dyDescent="0.25">
      <c r="A396" s="31"/>
      <c r="B396" s="35"/>
      <c r="C396" s="35"/>
      <c r="D396" s="35"/>
      <c r="E396" s="41"/>
      <c r="F396" s="41"/>
      <c r="G396" s="41"/>
      <c r="H396" s="41"/>
      <c r="I396" s="38"/>
      <c r="J396" s="38"/>
      <c r="K396" s="38"/>
    </row>
    <row r="397" spans="1:11" s="22" customFormat="1" ht="15" x14ac:dyDescent="0.25">
      <c r="A397" s="31"/>
      <c r="B397" s="35"/>
      <c r="C397" s="35"/>
      <c r="D397" s="35"/>
      <c r="E397" s="41"/>
      <c r="F397" s="41"/>
      <c r="G397" s="41"/>
      <c r="H397" s="41"/>
      <c r="I397" s="38"/>
      <c r="J397" s="38"/>
      <c r="K397" s="38"/>
    </row>
    <row r="398" spans="1:11" s="22" customFormat="1" ht="15" x14ac:dyDescent="0.25">
      <c r="A398" s="31"/>
      <c r="B398" s="35"/>
      <c r="C398" s="35"/>
      <c r="D398" s="35"/>
      <c r="E398" s="41"/>
      <c r="F398" s="41"/>
      <c r="G398" s="41"/>
      <c r="H398" s="41"/>
      <c r="I398" s="38"/>
      <c r="J398" s="38"/>
      <c r="K398" s="38"/>
    </row>
    <row r="399" spans="1:11" s="22" customFormat="1" ht="15" x14ac:dyDescent="0.25">
      <c r="A399" s="31"/>
      <c r="B399" s="35"/>
      <c r="C399" s="35"/>
      <c r="D399" s="35"/>
      <c r="E399" s="41"/>
      <c r="F399" s="41"/>
      <c r="G399" s="41"/>
      <c r="H399" s="41"/>
      <c r="I399" s="38"/>
      <c r="J399" s="38"/>
      <c r="K399" s="38"/>
    </row>
    <row r="400" spans="1:11" s="22" customFormat="1" ht="15" x14ac:dyDescent="0.25">
      <c r="A400" s="31"/>
      <c r="B400" s="35"/>
      <c r="C400" s="35"/>
      <c r="D400" s="35"/>
      <c r="E400" s="41"/>
      <c r="F400" s="41"/>
      <c r="G400" s="41"/>
      <c r="H400" s="41"/>
      <c r="I400" s="38"/>
      <c r="J400" s="38"/>
      <c r="K400" s="38"/>
    </row>
    <row r="401" spans="1:11" s="22" customFormat="1" ht="15" x14ac:dyDescent="0.25">
      <c r="A401" s="31"/>
      <c r="B401" s="35"/>
      <c r="C401" s="35"/>
      <c r="D401" s="35"/>
      <c r="E401" s="41"/>
      <c r="F401" s="41"/>
      <c r="G401" s="41"/>
      <c r="H401" s="41"/>
      <c r="I401" s="38"/>
      <c r="J401" s="38"/>
      <c r="K401" s="38"/>
    </row>
    <row r="402" spans="1:11" s="22" customFormat="1" ht="15" x14ac:dyDescent="0.25">
      <c r="A402" s="31"/>
      <c r="B402" s="35"/>
      <c r="C402" s="35"/>
      <c r="D402" s="35"/>
      <c r="E402" s="41"/>
      <c r="F402" s="41"/>
      <c r="G402" s="41"/>
      <c r="H402" s="41"/>
      <c r="I402" s="38"/>
      <c r="J402" s="38"/>
      <c r="K402" s="38"/>
    </row>
    <row r="403" spans="1:11" s="22" customFormat="1" ht="15" x14ac:dyDescent="0.25">
      <c r="A403" s="31"/>
      <c r="B403" s="35"/>
      <c r="C403" s="35"/>
      <c r="D403" s="35"/>
      <c r="E403" s="41"/>
      <c r="F403" s="41"/>
      <c r="G403" s="41"/>
      <c r="H403" s="41"/>
      <c r="I403" s="38"/>
      <c r="J403" s="38"/>
      <c r="K403" s="38"/>
    </row>
    <row r="404" spans="1:11" s="22" customFormat="1" ht="15" x14ac:dyDescent="0.25">
      <c r="A404" s="31"/>
      <c r="B404" s="35"/>
      <c r="C404" s="35"/>
      <c r="D404" s="35"/>
      <c r="E404" s="41"/>
      <c r="F404" s="41"/>
      <c r="G404" s="41"/>
      <c r="H404" s="41"/>
      <c r="I404" s="38"/>
      <c r="J404" s="38"/>
      <c r="K404" s="38"/>
    </row>
    <row r="405" spans="1:11" s="22" customFormat="1" ht="15" x14ac:dyDescent="0.25">
      <c r="A405" s="31"/>
      <c r="B405" s="35"/>
      <c r="C405" s="35"/>
      <c r="D405" s="35"/>
      <c r="E405" s="41"/>
      <c r="F405" s="41"/>
      <c r="G405" s="41"/>
      <c r="H405" s="41"/>
      <c r="I405" s="38"/>
      <c r="J405" s="38"/>
      <c r="K405" s="38"/>
    </row>
    <row r="406" spans="1:11" s="22" customFormat="1" ht="15" x14ac:dyDescent="0.25">
      <c r="A406" s="31"/>
      <c r="B406" s="35"/>
      <c r="C406" s="35"/>
      <c r="D406" s="35"/>
      <c r="E406" s="41"/>
      <c r="F406" s="41"/>
      <c r="G406" s="41"/>
      <c r="H406" s="41"/>
      <c r="I406" s="38"/>
      <c r="J406" s="38"/>
      <c r="K406" s="38"/>
    </row>
    <row r="407" spans="1:11" s="22" customFormat="1" ht="15" x14ac:dyDescent="0.25">
      <c r="A407" s="31"/>
      <c r="B407" s="35"/>
      <c r="C407" s="35"/>
      <c r="D407" s="35"/>
      <c r="E407" s="41"/>
      <c r="F407" s="41"/>
      <c r="G407" s="41"/>
      <c r="H407" s="41"/>
      <c r="I407" s="38"/>
      <c r="J407" s="38"/>
      <c r="K407" s="38"/>
    </row>
    <row r="408" spans="1:11" s="22" customFormat="1" ht="15" x14ac:dyDescent="0.25">
      <c r="A408" s="31"/>
      <c r="B408" s="35"/>
      <c r="C408" s="35"/>
      <c r="D408" s="35"/>
      <c r="E408" s="41"/>
      <c r="F408" s="41"/>
      <c r="G408" s="41"/>
      <c r="H408" s="41"/>
      <c r="I408" s="38"/>
      <c r="J408" s="38"/>
      <c r="K408" s="38"/>
    </row>
    <row r="409" spans="1:11" s="22" customFormat="1" ht="15" x14ac:dyDescent="0.25">
      <c r="A409" s="31"/>
      <c r="B409" s="35"/>
      <c r="C409" s="35"/>
      <c r="D409" s="35"/>
      <c r="E409" s="41"/>
      <c r="F409" s="41"/>
      <c r="G409" s="41"/>
      <c r="H409" s="41"/>
      <c r="I409" s="38"/>
      <c r="J409" s="38"/>
      <c r="K409" s="38"/>
    </row>
    <row r="410" spans="1:11" s="22" customFormat="1" ht="15" x14ac:dyDescent="0.25">
      <c r="A410" s="31"/>
      <c r="B410" s="35"/>
      <c r="C410" s="35"/>
      <c r="D410" s="35"/>
      <c r="E410" s="41"/>
      <c r="F410" s="41"/>
      <c r="G410" s="41"/>
      <c r="H410" s="41"/>
      <c r="I410" s="38"/>
      <c r="J410" s="38"/>
      <c r="K410" s="38"/>
    </row>
    <row r="411" spans="1:11" s="22" customFormat="1" ht="15" x14ac:dyDescent="0.25">
      <c r="A411" s="31"/>
      <c r="B411" s="35"/>
      <c r="C411" s="35"/>
      <c r="D411" s="35"/>
      <c r="E411" s="41"/>
      <c r="F411" s="41"/>
      <c r="G411" s="41"/>
      <c r="H411" s="41"/>
      <c r="I411" s="38"/>
      <c r="J411" s="38"/>
      <c r="K411" s="38"/>
    </row>
    <row r="412" spans="1:11" s="22" customFormat="1" ht="15" x14ac:dyDescent="0.25">
      <c r="A412" s="31"/>
      <c r="B412" s="35"/>
      <c r="C412" s="35"/>
      <c r="D412" s="35"/>
      <c r="E412" s="41"/>
      <c r="F412" s="41"/>
      <c r="G412" s="41"/>
      <c r="H412" s="41"/>
      <c r="I412" s="38"/>
      <c r="J412" s="38"/>
      <c r="K412" s="38"/>
    </row>
    <row r="413" spans="1:11" s="22" customFormat="1" ht="15" x14ac:dyDescent="0.25">
      <c r="A413" s="31"/>
      <c r="B413" s="35"/>
      <c r="C413" s="35"/>
      <c r="D413" s="35"/>
      <c r="E413" s="41"/>
      <c r="F413" s="41"/>
      <c r="G413" s="41"/>
      <c r="H413" s="41"/>
      <c r="I413" s="38"/>
      <c r="J413" s="38"/>
      <c r="K413" s="38"/>
    </row>
    <row r="414" spans="1:11" s="22" customFormat="1" ht="15" x14ac:dyDescent="0.25">
      <c r="A414" s="31"/>
      <c r="B414" s="35"/>
      <c r="C414" s="35"/>
      <c r="D414" s="35"/>
      <c r="E414" s="41"/>
      <c r="F414" s="41"/>
      <c r="G414" s="41"/>
      <c r="H414" s="41"/>
      <c r="I414" s="38"/>
      <c r="J414" s="38"/>
      <c r="K414" s="38"/>
    </row>
    <row r="415" spans="1:11" s="22" customFormat="1" ht="15" x14ac:dyDescent="0.25">
      <c r="A415" s="31"/>
      <c r="B415" s="35"/>
      <c r="C415" s="35"/>
      <c r="D415" s="35"/>
      <c r="E415" s="41"/>
      <c r="F415" s="41"/>
      <c r="G415" s="41"/>
      <c r="H415" s="41"/>
      <c r="I415" s="38"/>
      <c r="J415" s="38"/>
      <c r="K415" s="38"/>
    </row>
    <row r="416" spans="1:11" s="22" customFormat="1" ht="15" x14ac:dyDescent="0.25">
      <c r="A416" s="31"/>
      <c r="B416" s="35"/>
      <c r="C416" s="35"/>
      <c r="D416" s="35"/>
      <c r="E416" s="41"/>
      <c r="F416" s="41"/>
      <c r="G416" s="41"/>
      <c r="H416" s="41"/>
      <c r="I416" s="38"/>
      <c r="J416" s="38"/>
      <c r="K416" s="38"/>
    </row>
    <row r="417" spans="1:11" s="22" customFormat="1" ht="15" x14ac:dyDescent="0.25">
      <c r="A417" s="31"/>
      <c r="B417" s="35"/>
      <c r="C417" s="35"/>
      <c r="D417" s="35"/>
      <c r="E417" s="41"/>
      <c r="F417" s="41"/>
      <c r="G417" s="41"/>
      <c r="H417" s="41"/>
      <c r="I417" s="38"/>
      <c r="J417" s="38"/>
      <c r="K417" s="38"/>
    </row>
    <row r="418" spans="1:11" s="22" customFormat="1" ht="15" x14ac:dyDescent="0.25">
      <c r="A418" s="31"/>
      <c r="B418" s="35"/>
      <c r="C418" s="35"/>
      <c r="D418" s="35"/>
      <c r="E418" s="41"/>
      <c r="F418" s="41"/>
      <c r="G418" s="41"/>
      <c r="H418" s="41"/>
      <c r="I418" s="38"/>
      <c r="J418" s="38"/>
      <c r="K418" s="38"/>
    </row>
    <row r="419" spans="1:11" s="22" customFormat="1" ht="15" x14ac:dyDescent="0.25">
      <c r="A419" s="31"/>
      <c r="B419" s="35"/>
      <c r="C419" s="35"/>
      <c r="D419" s="35"/>
      <c r="E419" s="41"/>
      <c r="F419" s="41"/>
      <c r="G419" s="41"/>
      <c r="H419" s="41"/>
      <c r="I419" s="38"/>
      <c r="J419" s="38"/>
      <c r="K419" s="38"/>
    </row>
    <row r="420" spans="1:11" s="22" customFormat="1" ht="15" x14ac:dyDescent="0.25">
      <c r="A420" s="31"/>
      <c r="B420" s="35"/>
      <c r="C420" s="35"/>
      <c r="D420" s="35"/>
      <c r="E420" s="41"/>
      <c r="F420" s="41"/>
      <c r="G420" s="41"/>
      <c r="H420" s="41"/>
      <c r="I420" s="38"/>
      <c r="J420" s="38"/>
      <c r="K420" s="38"/>
    </row>
    <row r="421" spans="1:11" s="22" customFormat="1" ht="15" x14ac:dyDescent="0.25">
      <c r="A421" s="31"/>
      <c r="B421" s="35"/>
      <c r="C421" s="35"/>
      <c r="D421" s="35"/>
      <c r="E421" s="41"/>
      <c r="F421" s="41"/>
      <c r="G421" s="41"/>
      <c r="H421" s="41"/>
      <c r="I421" s="38"/>
      <c r="J421" s="38"/>
      <c r="K421" s="38"/>
    </row>
    <row r="422" spans="1:11" s="22" customFormat="1" ht="15" x14ac:dyDescent="0.25">
      <c r="A422" s="31"/>
      <c r="B422" s="35"/>
      <c r="C422" s="35"/>
      <c r="D422" s="35"/>
      <c r="E422" s="41"/>
      <c r="F422" s="41"/>
      <c r="G422" s="41"/>
      <c r="H422" s="41"/>
      <c r="I422" s="38"/>
      <c r="J422" s="38"/>
      <c r="K422" s="38"/>
    </row>
    <row r="423" spans="1:11" s="22" customFormat="1" ht="15" x14ac:dyDescent="0.25">
      <c r="A423" s="31"/>
      <c r="B423" s="35"/>
      <c r="C423" s="35"/>
      <c r="D423" s="35"/>
      <c r="E423" s="41"/>
      <c r="F423" s="41"/>
      <c r="G423" s="41"/>
      <c r="H423" s="41"/>
      <c r="I423" s="38"/>
      <c r="J423" s="38"/>
      <c r="K423" s="38"/>
    </row>
    <row r="424" spans="1:11" s="22" customFormat="1" ht="15" x14ac:dyDescent="0.25">
      <c r="A424" s="31"/>
      <c r="B424" s="35"/>
      <c r="C424" s="35"/>
      <c r="D424" s="35"/>
      <c r="E424" s="41"/>
      <c r="F424" s="41"/>
      <c r="G424" s="41"/>
      <c r="H424" s="41"/>
      <c r="I424" s="38"/>
      <c r="J424" s="38"/>
      <c r="K424" s="38"/>
    </row>
    <row r="425" spans="1:11" s="22" customFormat="1" ht="15" x14ac:dyDescent="0.25">
      <c r="A425" s="31"/>
      <c r="B425" s="35"/>
      <c r="C425" s="35"/>
      <c r="D425" s="35"/>
      <c r="E425" s="41"/>
      <c r="F425" s="41"/>
      <c r="G425" s="41"/>
      <c r="H425" s="41"/>
      <c r="I425" s="38"/>
      <c r="J425" s="38"/>
      <c r="K425" s="38"/>
    </row>
    <row r="426" spans="1:11" s="22" customFormat="1" ht="15" x14ac:dyDescent="0.25">
      <c r="A426" s="31"/>
      <c r="B426" s="35"/>
      <c r="C426" s="35"/>
      <c r="D426" s="35"/>
      <c r="E426" s="41"/>
      <c r="F426" s="41"/>
      <c r="G426" s="41"/>
      <c r="H426" s="41"/>
      <c r="I426" s="38"/>
      <c r="J426" s="38"/>
      <c r="K426" s="38"/>
    </row>
    <row r="427" spans="1:11" s="22" customFormat="1" ht="15" x14ac:dyDescent="0.25">
      <c r="A427" s="31"/>
      <c r="B427" s="35"/>
      <c r="C427" s="35"/>
      <c r="D427" s="35"/>
      <c r="E427" s="41"/>
      <c r="F427" s="41"/>
      <c r="G427" s="41"/>
      <c r="H427" s="41"/>
      <c r="I427" s="38"/>
      <c r="J427" s="38"/>
      <c r="K427" s="38"/>
    </row>
    <row r="428" spans="1:11" s="22" customFormat="1" ht="15" x14ac:dyDescent="0.25">
      <c r="A428" s="31"/>
      <c r="B428" s="35"/>
      <c r="C428" s="35"/>
      <c r="D428" s="35"/>
      <c r="E428" s="41"/>
      <c r="F428" s="41"/>
      <c r="G428" s="41"/>
      <c r="H428" s="41"/>
      <c r="I428" s="38"/>
      <c r="J428" s="38"/>
      <c r="K428" s="38"/>
    </row>
    <row r="429" spans="1:11" s="22" customFormat="1" ht="15" x14ac:dyDescent="0.25">
      <c r="A429" s="31"/>
      <c r="B429" s="35"/>
      <c r="C429" s="35"/>
      <c r="D429" s="35"/>
      <c r="E429" s="41"/>
      <c r="F429" s="41"/>
      <c r="G429" s="41"/>
      <c r="H429" s="41"/>
      <c r="I429" s="38"/>
      <c r="J429" s="38"/>
      <c r="K429" s="38"/>
    </row>
    <row r="430" spans="1:11" s="22" customFormat="1" ht="15" x14ac:dyDescent="0.25">
      <c r="A430" s="31"/>
      <c r="B430" s="35"/>
      <c r="C430" s="35"/>
      <c r="D430" s="35"/>
      <c r="E430" s="41"/>
      <c r="F430" s="41"/>
      <c r="G430" s="41"/>
      <c r="H430" s="41"/>
      <c r="I430" s="38"/>
      <c r="J430" s="38"/>
      <c r="K430" s="38"/>
    </row>
    <row r="431" spans="1:11" s="22" customFormat="1" ht="15" x14ac:dyDescent="0.25">
      <c r="A431" s="31"/>
      <c r="B431" s="35"/>
      <c r="C431" s="35"/>
      <c r="D431" s="35"/>
      <c r="E431" s="41"/>
      <c r="F431" s="41"/>
      <c r="G431" s="41"/>
      <c r="H431" s="41"/>
      <c r="I431" s="38"/>
      <c r="J431" s="38"/>
      <c r="K431" s="38"/>
    </row>
    <row r="432" spans="1:11" s="22" customFormat="1" ht="15" x14ac:dyDescent="0.25">
      <c r="A432" s="31"/>
      <c r="B432" s="35"/>
      <c r="C432" s="35"/>
      <c r="D432" s="35"/>
      <c r="E432" s="41"/>
      <c r="F432" s="41"/>
      <c r="G432" s="41"/>
      <c r="H432" s="41"/>
      <c r="I432" s="38"/>
      <c r="J432" s="38"/>
      <c r="K432" s="38"/>
    </row>
    <row r="433" spans="1:11" s="22" customFormat="1" ht="15" x14ac:dyDescent="0.25">
      <c r="A433" s="31"/>
      <c r="B433" s="35"/>
      <c r="C433" s="35"/>
      <c r="D433" s="35"/>
      <c r="E433" s="41"/>
      <c r="F433" s="41"/>
      <c r="G433" s="41"/>
      <c r="H433" s="41"/>
      <c r="I433" s="38"/>
      <c r="J433" s="38"/>
      <c r="K433" s="38"/>
    </row>
    <row r="434" spans="1:11" s="22" customFormat="1" ht="15" x14ac:dyDescent="0.25">
      <c r="A434" s="31"/>
      <c r="B434" s="35"/>
      <c r="C434" s="35"/>
      <c r="D434" s="35"/>
      <c r="E434" s="41"/>
      <c r="F434" s="41"/>
      <c r="G434" s="41"/>
      <c r="H434" s="41"/>
      <c r="I434" s="38"/>
      <c r="J434" s="38"/>
      <c r="K434" s="38"/>
    </row>
    <row r="435" spans="1:11" s="22" customFormat="1" ht="15" x14ac:dyDescent="0.25">
      <c r="A435" s="31"/>
      <c r="B435" s="35"/>
      <c r="C435" s="35"/>
      <c r="D435" s="35"/>
      <c r="E435" s="41"/>
      <c r="F435" s="41"/>
      <c r="G435" s="41"/>
      <c r="H435" s="41"/>
      <c r="I435" s="38"/>
      <c r="J435" s="38"/>
      <c r="K435" s="38"/>
    </row>
    <row r="436" spans="1:11" s="22" customFormat="1" ht="15" x14ac:dyDescent="0.25">
      <c r="A436" s="31"/>
      <c r="B436" s="35"/>
      <c r="C436" s="35"/>
      <c r="D436" s="35"/>
      <c r="E436" s="41"/>
      <c r="F436" s="41"/>
      <c r="G436" s="41"/>
      <c r="H436" s="41"/>
      <c r="I436" s="38"/>
      <c r="J436" s="38"/>
      <c r="K436" s="38"/>
    </row>
    <row r="437" spans="1:11" s="22" customFormat="1" ht="15" x14ac:dyDescent="0.25">
      <c r="A437" s="31"/>
      <c r="B437" s="35"/>
      <c r="C437" s="35"/>
      <c r="D437" s="35"/>
      <c r="E437" s="41"/>
      <c r="F437" s="41"/>
      <c r="G437" s="41"/>
      <c r="H437" s="41"/>
      <c r="I437" s="38"/>
      <c r="J437" s="38"/>
      <c r="K437" s="38"/>
    </row>
    <row r="438" spans="1:11" s="22" customFormat="1" ht="15" x14ac:dyDescent="0.25">
      <c r="A438" s="31"/>
      <c r="B438" s="35"/>
      <c r="C438" s="35"/>
      <c r="D438" s="35"/>
      <c r="E438" s="41"/>
      <c r="F438" s="41"/>
      <c r="G438" s="41"/>
      <c r="H438" s="41"/>
      <c r="I438" s="38"/>
      <c r="J438" s="38"/>
      <c r="K438" s="38"/>
    </row>
    <row r="439" spans="1:11" s="22" customFormat="1" ht="15" x14ac:dyDescent="0.25">
      <c r="A439" s="31"/>
      <c r="B439" s="35"/>
      <c r="C439" s="35"/>
      <c r="D439" s="35"/>
      <c r="E439" s="41"/>
      <c r="F439" s="41"/>
      <c r="G439" s="41"/>
      <c r="H439" s="41"/>
      <c r="I439" s="38"/>
      <c r="J439" s="38"/>
      <c r="K439" s="38"/>
    </row>
    <row r="440" spans="1:11" s="22" customFormat="1" ht="15" x14ac:dyDescent="0.25">
      <c r="A440" s="31"/>
      <c r="B440" s="35"/>
      <c r="C440" s="35"/>
      <c r="D440" s="35"/>
      <c r="E440" s="41"/>
      <c r="F440" s="41"/>
      <c r="G440" s="41"/>
      <c r="H440" s="41"/>
      <c r="I440" s="38"/>
      <c r="J440" s="38"/>
      <c r="K440" s="38"/>
    </row>
    <row r="441" spans="1:11" s="22" customFormat="1" ht="15" x14ac:dyDescent="0.25">
      <c r="A441" s="31"/>
      <c r="B441" s="35"/>
      <c r="C441" s="35"/>
      <c r="D441" s="35"/>
      <c r="E441" s="41"/>
      <c r="F441" s="41"/>
      <c r="G441" s="41"/>
      <c r="H441" s="41"/>
      <c r="I441" s="38"/>
      <c r="J441" s="38"/>
      <c r="K441" s="38"/>
    </row>
    <row r="442" spans="1:11" s="22" customFormat="1" ht="15" x14ac:dyDescent="0.25">
      <c r="A442" s="31"/>
      <c r="B442" s="35"/>
      <c r="C442" s="35"/>
      <c r="D442" s="35"/>
      <c r="E442" s="41"/>
      <c r="F442" s="41"/>
      <c r="G442" s="41"/>
      <c r="H442" s="41"/>
      <c r="I442" s="38"/>
      <c r="J442" s="38"/>
      <c r="K442" s="38"/>
    </row>
    <row r="443" spans="1:11" s="22" customFormat="1" ht="15" x14ac:dyDescent="0.25">
      <c r="A443" s="31"/>
      <c r="B443" s="35"/>
      <c r="C443" s="35"/>
      <c r="D443" s="35"/>
      <c r="E443" s="41"/>
      <c r="F443" s="41"/>
      <c r="G443" s="41"/>
      <c r="H443" s="41"/>
      <c r="I443" s="38"/>
      <c r="J443" s="38"/>
      <c r="K443" s="38"/>
    </row>
    <row r="444" spans="1:11" s="22" customFormat="1" ht="15" x14ac:dyDescent="0.25">
      <c r="A444" s="31"/>
      <c r="B444" s="35"/>
      <c r="C444" s="35"/>
      <c r="D444" s="35"/>
      <c r="E444" s="41"/>
      <c r="F444" s="41"/>
      <c r="G444" s="41"/>
      <c r="H444" s="41"/>
      <c r="I444" s="38"/>
      <c r="J444" s="38"/>
      <c r="K444" s="38"/>
    </row>
    <row r="445" spans="1:11" s="22" customFormat="1" ht="15" x14ac:dyDescent="0.25">
      <c r="A445" s="31"/>
      <c r="B445" s="35"/>
      <c r="C445" s="35"/>
      <c r="D445" s="35"/>
      <c r="E445" s="41"/>
      <c r="F445" s="41"/>
      <c r="G445" s="41"/>
      <c r="H445" s="41"/>
      <c r="I445" s="38"/>
      <c r="J445" s="38"/>
      <c r="K445" s="38"/>
    </row>
    <row r="446" spans="1:11" s="22" customFormat="1" ht="15" x14ac:dyDescent="0.25">
      <c r="A446" s="31"/>
      <c r="B446" s="35"/>
      <c r="C446" s="35"/>
      <c r="D446" s="35"/>
      <c r="E446" s="41"/>
      <c r="F446" s="41"/>
      <c r="G446" s="41"/>
      <c r="H446" s="41"/>
      <c r="I446" s="38"/>
      <c r="J446" s="38"/>
      <c r="K446" s="38"/>
    </row>
    <row r="447" spans="1:11" s="22" customFormat="1" ht="15" x14ac:dyDescent="0.25">
      <c r="A447" s="31"/>
      <c r="B447" s="35"/>
      <c r="C447" s="35"/>
      <c r="D447" s="35"/>
      <c r="E447" s="41"/>
      <c r="F447" s="41"/>
      <c r="G447" s="41"/>
      <c r="H447" s="41"/>
      <c r="I447" s="38"/>
      <c r="J447" s="38"/>
      <c r="K447" s="38"/>
    </row>
    <row r="448" spans="1:11" s="22" customFormat="1" ht="15" x14ac:dyDescent="0.25">
      <c r="A448" s="31"/>
      <c r="B448" s="35"/>
      <c r="C448" s="35"/>
      <c r="D448" s="35"/>
      <c r="E448" s="41"/>
      <c r="F448" s="41"/>
      <c r="G448" s="41"/>
      <c r="H448" s="41"/>
      <c r="I448" s="38"/>
      <c r="J448" s="38"/>
      <c r="K448" s="38"/>
    </row>
    <row r="449" spans="1:11" s="22" customFormat="1" ht="15" x14ac:dyDescent="0.25">
      <c r="A449" s="31"/>
      <c r="B449" s="35"/>
      <c r="C449" s="35"/>
      <c r="D449" s="35"/>
      <c r="E449" s="41"/>
      <c r="F449" s="41"/>
      <c r="G449" s="41"/>
      <c r="H449" s="41"/>
      <c r="I449" s="38"/>
      <c r="J449" s="38"/>
      <c r="K449" s="38"/>
    </row>
    <row r="450" spans="1:11" s="22" customFormat="1" ht="15" x14ac:dyDescent="0.25">
      <c r="A450" s="31"/>
      <c r="B450" s="35"/>
      <c r="C450" s="35"/>
      <c r="D450" s="35"/>
      <c r="E450" s="41"/>
      <c r="F450" s="41"/>
      <c r="G450" s="41"/>
      <c r="H450" s="41"/>
      <c r="I450" s="38"/>
      <c r="J450" s="38"/>
      <c r="K450" s="38"/>
    </row>
    <row r="451" spans="1:11" s="22" customFormat="1" ht="15" x14ac:dyDescent="0.25">
      <c r="A451" s="31"/>
      <c r="B451" s="35"/>
      <c r="C451" s="35"/>
      <c r="D451" s="35"/>
      <c r="E451" s="41"/>
      <c r="F451" s="41"/>
      <c r="G451" s="41"/>
      <c r="H451" s="41"/>
      <c r="I451" s="38"/>
      <c r="J451" s="38"/>
      <c r="K451" s="38"/>
    </row>
    <row r="452" spans="1:11" s="22" customFormat="1" ht="15" x14ac:dyDescent="0.25">
      <c r="A452" s="31"/>
      <c r="B452" s="35"/>
      <c r="C452" s="35"/>
      <c r="D452" s="35"/>
      <c r="E452" s="41"/>
      <c r="F452" s="41"/>
      <c r="G452" s="41"/>
      <c r="H452" s="41"/>
      <c r="I452" s="38"/>
      <c r="J452" s="38"/>
      <c r="K452" s="38"/>
    </row>
    <row r="453" spans="1:11" s="22" customFormat="1" ht="15" x14ac:dyDescent="0.25">
      <c r="A453" s="31"/>
      <c r="B453" s="35"/>
      <c r="C453" s="35"/>
      <c r="D453" s="35"/>
      <c r="E453" s="41"/>
      <c r="F453" s="41"/>
      <c r="G453" s="41"/>
      <c r="H453" s="41"/>
      <c r="I453" s="38"/>
      <c r="J453" s="38"/>
      <c r="K453" s="38"/>
    </row>
    <row r="454" spans="1:11" s="22" customFormat="1" ht="15" x14ac:dyDescent="0.25">
      <c r="A454" s="31"/>
      <c r="B454" s="35"/>
      <c r="C454" s="35"/>
      <c r="D454" s="35"/>
      <c r="E454" s="41"/>
      <c r="F454" s="41"/>
      <c r="G454" s="41"/>
      <c r="H454" s="41"/>
      <c r="I454" s="38"/>
      <c r="J454" s="38"/>
      <c r="K454" s="38"/>
    </row>
    <row r="455" spans="1:11" s="22" customFormat="1" ht="15" x14ac:dyDescent="0.25">
      <c r="A455" s="31"/>
      <c r="B455" s="35"/>
      <c r="C455" s="35"/>
      <c r="D455" s="35"/>
      <c r="E455" s="41"/>
      <c r="F455" s="41"/>
      <c r="G455" s="41"/>
      <c r="H455" s="41"/>
      <c r="I455" s="38"/>
      <c r="J455" s="38"/>
      <c r="K455" s="38"/>
    </row>
    <row r="456" spans="1:11" s="22" customFormat="1" ht="15" x14ac:dyDescent="0.25">
      <c r="A456" s="31"/>
      <c r="B456" s="35"/>
      <c r="C456" s="35"/>
      <c r="D456" s="35"/>
      <c r="E456" s="41"/>
      <c r="F456" s="41"/>
      <c r="G456" s="41"/>
      <c r="H456" s="41"/>
      <c r="I456" s="38"/>
      <c r="J456" s="38"/>
      <c r="K456" s="38"/>
    </row>
    <row r="457" spans="1:11" s="22" customFormat="1" ht="15" x14ac:dyDescent="0.25">
      <c r="A457" s="31"/>
      <c r="B457" s="35"/>
      <c r="C457" s="35"/>
      <c r="D457" s="35"/>
      <c r="E457" s="41"/>
      <c r="F457" s="41"/>
      <c r="G457" s="41"/>
      <c r="H457" s="41"/>
      <c r="I457" s="38"/>
      <c r="J457" s="38"/>
      <c r="K457" s="38"/>
    </row>
    <row r="458" spans="1:11" s="22" customFormat="1" ht="15" x14ac:dyDescent="0.25">
      <c r="A458" s="31"/>
      <c r="B458" s="35"/>
      <c r="C458" s="35"/>
      <c r="D458" s="35"/>
      <c r="E458" s="41"/>
      <c r="F458" s="41"/>
      <c r="G458" s="41"/>
      <c r="H458" s="41"/>
      <c r="I458" s="38"/>
      <c r="J458" s="38"/>
      <c r="K458" s="38"/>
    </row>
    <row r="459" spans="1:11" s="22" customFormat="1" ht="15" x14ac:dyDescent="0.25">
      <c r="A459" s="31"/>
      <c r="B459" s="35"/>
      <c r="C459" s="35"/>
      <c r="D459" s="35"/>
      <c r="E459" s="41"/>
      <c r="F459" s="41"/>
      <c r="G459" s="41"/>
      <c r="H459" s="41"/>
      <c r="I459" s="38"/>
      <c r="J459" s="38"/>
      <c r="K459" s="38"/>
    </row>
    <row r="460" spans="1:11" s="22" customFormat="1" ht="15" x14ac:dyDescent="0.25">
      <c r="A460" s="31"/>
      <c r="B460" s="35"/>
      <c r="C460" s="35"/>
      <c r="D460" s="35"/>
      <c r="E460" s="41"/>
      <c r="F460" s="41"/>
      <c r="G460" s="41"/>
      <c r="H460" s="41"/>
      <c r="I460" s="38"/>
      <c r="J460" s="38"/>
      <c r="K460" s="38"/>
    </row>
    <row r="461" spans="1:11" s="22" customFormat="1" ht="15" x14ac:dyDescent="0.25">
      <c r="A461" s="31"/>
      <c r="B461" s="35"/>
      <c r="C461" s="35"/>
      <c r="D461" s="35"/>
      <c r="E461" s="41"/>
      <c r="F461" s="41"/>
      <c r="G461" s="41"/>
      <c r="H461" s="41"/>
      <c r="I461" s="38"/>
      <c r="J461" s="38"/>
      <c r="K461" s="38"/>
    </row>
    <row r="462" spans="1:11" s="22" customFormat="1" ht="15" x14ac:dyDescent="0.25">
      <c r="A462" s="31"/>
      <c r="B462" s="35"/>
      <c r="C462" s="35"/>
      <c r="D462" s="35"/>
      <c r="E462" s="41"/>
      <c r="F462" s="41"/>
      <c r="G462" s="41"/>
      <c r="H462" s="41"/>
      <c r="I462" s="38"/>
      <c r="J462" s="38"/>
      <c r="K462" s="38"/>
    </row>
    <row r="463" spans="1:11" s="22" customFormat="1" ht="15" x14ac:dyDescent="0.25">
      <c r="A463" s="31"/>
      <c r="B463" s="35"/>
      <c r="C463" s="35"/>
      <c r="D463" s="35"/>
      <c r="E463" s="41"/>
      <c r="F463" s="41"/>
      <c r="G463" s="41"/>
      <c r="H463" s="41"/>
      <c r="I463" s="38"/>
      <c r="J463" s="38"/>
      <c r="K463" s="38"/>
    </row>
    <row r="464" spans="1:11" s="22" customFormat="1" ht="15" x14ac:dyDescent="0.25">
      <c r="A464" s="31"/>
      <c r="B464" s="35"/>
      <c r="C464" s="35"/>
      <c r="D464" s="35"/>
      <c r="E464" s="41"/>
      <c r="F464" s="41"/>
      <c r="G464" s="41"/>
      <c r="H464" s="41"/>
      <c r="I464" s="38"/>
      <c r="J464" s="38"/>
      <c r="K464" s="38"/>
    </row>
    <row r="465" spans="1:11" s="22" customFormat="1" ht="15" x14ac:dyDescent="0.25">
      <c r="A465" s="31"/>
      <c r="B465" s="35"/>
      <c r="C465" s="35"/>
      <c r="D465" s="35"/>
      <c r="E465" s="41"/>
      <c r="F465" s="41"/>
      <c r="G465" s="41"/>
      <c r="H465" s="41"/>
      <c r="I465" s="38"/>
      <c r="J465" s="38"/>
      <c r="K465" s="38"/>
    </row>
    <row r="466" spans="1:11" s="22" customFormat="1" ht="15" x14ac:dyDescent="0.25">
      <c r="A466" s="31"/>
      <c r="B466" s="35"/>
      <c r="C466" s="35"/>
      <c r="D466" s="35"/>
      <c r="E466" s="41"/>
      <c r="F466" s="41"/>
      <c r="G466" s="41"/>
      <c r="H466" s="41"/>
      <c r="I466" s="38"/>
      <c r="J466" s="38"/>
      <c r="K466" s="38"/>
    </row>
    <row r="467" spans="1:11" s="22" customFormat="1" ht="15" x14ac:dyDescent="0.25">
      <c r="A467" s="31"/>
      <c r="B467" s="35"/>
      <c r="C467" s="35"/>
      <c r="D467" s="35"/>
      <c r="E467" s="41"/>
      <c r="F467" s="41"/>
      <c r="G467" s="41"/>
      <c r="H467" s="41"/>
      <c r="I467" s="38"/>
      <c r="J467" s="38"/>
      <c r="K467" s="38"/>
    </row>
    <row r="468" spans="1:11" s="22" customFormat="1" ht="15" x14ac:dyDescent="0.25">
      <c r="A468" s="31"/>
      <c r="B468" s="35"/>
      <c r="C468" s="35"/>
      <c r="D468" s="35"/>
      <c r="E468" s="41"/>
      <c r="F468" s="41"/>
      <c r="G468" s="41"/>
      <c r="H468" s="41"/>
      <c r="I468" s="38"/>
      <c r="J468" s="38"/>
      <c r="K468" s="38"/>
    </row>
    <row r="469" spans="1:11" s="22" customFormat="1" ht="15" x14ac:dyDescent="0.25">
      <c r="A469" s="31"/>
      <c r="B469" s="35"/>
      <c r="C469" s="35"/>
      <c r="D469" s="35"/>
      <c r="E469" s="41"/>
      <c r="F469" s="41"/>
      <c r="G469" s="41"/>
      <c r="H469" s="41"/>
      <c r="I469" s="38"/>
      <c r="J469" s="38"/>
      <c r="K469" s="38"/>
    </row>
    <row r="470" spans="1:11" s="22" customFormat="1" ht="15" x14ac:dyDescent="0.25">
      <c r="A470" s="31"/>
      <c r="B470" s="35"/>
      <c r="C470" s="35"/>
      <c r="D470" s="35"/>
      <c r="E470" s="41"/>
      <c r="F470" s="41"/>
      <c r="G470" s="41"/>
      <c r="H470" s="41"/>
      <c r="I470" s="38"/>
      <c r="J470" s="38"/>
      <c r="K470" s="38"/>
    </row>
    <row r="471" spans="1:11" s="22" customFormat="1" ht="15" x14ac:dyDescent="0.25">
      <c r="A471" s="31"/>
      <c r="B471" s="35"/>
      <c r="C471" s="35"/>
      <c r="D471" s="35"/>
      <c r="E471" s="41"/>
      <c r="F471" s="41"/>
      <c r="G471" s="41"/>
      <c r="H471" s="41"/>
      <c r="I471" s="38"/>
      <c r="J471" s="38"/>
      <c r="K471" s="38"/>
    </row>
    <row r="472" spans="1:11" s="22" customFormat="1" ht="15" x14ac:dyDescent="0.25">
      <c r="A472" s="31"/>
      <c r="B472" s="35"/>
      <c r="C472" s="35"/>
      <c r="D472" s="35"/>
      <c r="E472" s="41"/>
      <c r="F472" s="41"/>
      <c r="G472" s="41"/>
      <c r="H472" s="41"/>
      <c r="I472" s="38"/>
      <c r="J472" s="38"/>
      <c r="K472" s="38"/>
    </row>
    <row r="473" spans="1:11" s="22" customFormat="1" ht="15" x14ac:dyDescent="0.25">
      <c r="A473" s="31"/>
      <c r="B473" s="35"/>
      <c r="C473" s="35"/>
      <c r="D473" s="35"/>
      <c r="E473" s="41"/>
      <c r="F473" s="41"/>
      <c r="G473" s="41"/>
      <c r="H473" s="41"/>
      <c r="I473" s="38"/>
      <c r="J473" s="38"/>
      <c r="K473" s="38"/>
    </row>
    <row r="474" spans="1:11" s="22" customFormat="1" ht="15" x14ac:dyDescent="0.25">
      <c r="A474" s="31"/>
      <c r="B474" s="35"/>
      <c r="C474" s="35"/>
      <c r="D474" s="35"/>
      <c r="E474" s="41"/>
      <c r="F474" s="41"/>
      <c r="G474" s="41"/>
      <c r="H474" s="41"/>
      <c r="I474" s="38"/>
      <c r="J474" s="38"/>
      <c r="K474" s="38"/>
    </row>
    <row r="475" spans="1:11" s="22" customFormat="1" ht="15" x14ac:dyDescent="0.25">
      <c r="A475" s="31"/>
      <c r="B475" s="35"/>
      <c r="C475" s="35"/>
      <c r="D475" s="35"/>
      <c r="E475" s="41"/>
      <c r="F475" s="41"/>
      <c r="G475" s="41"/>
      <c r="H475" s="41"/>
      <c r="I475" s="38"/>
      <c r="J475" s="38"/>
      <c r="K475" s="38"/>
    </row>
    <row r="476" spans="1:11" s="22" customFormat="1" ht="15" x14ac:dyDescent="0.25">
      <c r="A476" s="31"/>
      <c r="B476" s="35"/>
      <c r="C476" s="35"/>
      <c r="D476" s="35"/>
      <c r="E476" s="41"/>
      <c r="F476" s="41"/>
      <c r="G476" s="41"/>
      <c r="H476" s="41"/>
      <c r="I476" s="38"/>
      <c r="J476" s="38"/>
      <c r="K476" s="38"/>
    </row>
    <row r="477" spans="1:11" s="22" customFormat="1" ht="15" x14ac:dyDescent="0.25">
      <c r="A477" s="31"/>
      <c r="B477" s="35"/>
      <c r="C477" s="35"/>
      <c r="D477" s="35"/>
      <c r="E477" s="41"/>
      <c r="F477" s="41"/>
      <c r="G477" s="41"/>
      <c r="H477" s="41"/>
      <c r="I477" s="38"/>
      <c r="J477" s="38"/>
      <c r="K477" s="38"/>
    </row>
    <row r="478" spans="1:11" s="22" customFormat="1" ht="15" x14ac:dyDescent="0.25">
      <c r="A478" s="31"/>
      <c r="B478" s="35"/>
      <c r="C478" s="35"/>
      <c r="D478" s="35"/>
      <c r="E478" s="41"/>
      <c r="F478" s="41"/>
      <c r="G478" s="41"/>
      <c r="H478" s="41"/>
      <c r="I478" s="38"/>
      <c r="J478" s="38"/>
      <c r="K478" s="38"/>
    </row>
    <row r="479" spans="1:11" s="22" customFormat="1" ht="15" x14ac:dyDescent="0.25">
      <c r="A479" s="31"/>
      <c r="B479" s="35"/>
      <c r="C479" s="35"/>
      <c r="D479" s="35"/>
      <c r="E479" s="41"/>
      <c r="F479" s="41"/>
      <c r="G479" s="41"/>
      <c r="H479" s="41"/>
      <c r="I479" s="38"/>
      <c r="J479" s="38"/>
      <c r="K479" s="38"/>
    </row>
    <row r="480" spans="1:11" s="22" customFormat="1" ht="15" x14ac:dyDescent="0.25">
      <c r="A480" s="31"/>
      <c r="B480" s="35"/>
      <c r="C480" s="35"/>
      <c r="D480" s="35"/>
      <c r="E480" s="41"/>
      <c r="F480" s="41"/>
      <c r="G480" s="41"/>
      <c r="H480" s="41"/>
      <c r="I480" s="38"/>
      <c r="J480" s="38"/>
      <c r="K480" s="38"/>
    </row>
    <row r="481" spans="1:11" s="22" customFormat="1" ht="15" x14ac:dyDescent="0.25">
      <c r="A481" s="31"/>
      <c r="B481" s="35"/>
      <c r="C481" s="35"/>
      <c r="D481" s="35"/>
      <c r="E481" s="41"/>
      <c r="F481" s="41"/>
      <c r="G481" s="41"/>
      <c r="H481" s="41"/>
      <c r="I481" s="38"/>
      <c r="J481" s="38"/>
      <c r="K481" s="38"/>
    </row>
    <row r="482" spans="1:11" s="22" customFormat="1" ht="15" x14ac:dyDescent="0.25">
      <c r="A482" s="31"/>
      <c r="B482" s="35"/>
      <c r="C482" s="35"/>
      <c r="D482" s="35"/>
      <c r="E482" s="41"/>
      <c r="F482" s="41"/>
      <c r="G482" s="41"/>
      <c r="H482" s="41"/>
      <c r="I482" s="38"/>
      <c r="J482" s="38"/>
      <c r="K482" s="38"/>
    </row>
    <row r="483" spans="1:11" s="22" customFormat="1" ht="15" x14ac:dyDescent="0.25">
      <c r="A483" s="31"/>
      <c r="B483" s="35"/>
      <c r="C483" s="35"/>
      <c r="D483" s="35"/>
      <c r="E483" s="41"/>
      <c r="F483" s="41"/>
      <c r="G483" s="41"/>
      <c r="H483" s="41"/>
      <c r="I483" s="38"/>
      <c r="J483" s="38"/>
      <c r="K483" s="38"/>
    </row>
    <row r="484" spans="1:11" s="22" customFormat="1" ht="15" x14ac:dyDescent="0.25">
      <c r="A484" s="31"/>
      <c r="B484" s="35"/>
      <c r="C484" s="35"/>
      <c r="D484" s="35"/>
      <c r="E484" s="41"/>
      <c r="F484" s="41"/>
      <c r="G484" s="41"/>
      <c r="H484" s="41"/>
      <c r="I484" s="38"/>
      <c r="J484" s="38"/>
      <c r="K484" s="38"/>
    </row>
    <row r="485" spans="1:11" s="22" customFormat="1" ht="15" x14ac:dyDescent="0.25">
      <c r="A485" s="31"/>
      <c r="B485" s="35"/>
      <c r="C485" s="35"/>
      <c r="D485" s="35"/>
      <c r="E485" s="41"/>
      <c r="F485" s="41"/>
      <c r="G485" s="41"/>
      <c r="H485" s="41"/>
      <c r="I485" s="38"/>
      <c r="J485" s="38"/>
      <c r="K485" s="38"/>
    </row>
    <row r="486" spans="1:11" s="22" customFormat="1" ht="15" x14ac:dyDescent="0.25">
      <c r="A486" s="31"/>
      <c r="B486" s="35"/>
      <c r="C486" s="35"/>
      <c r="D486" s="35"/>
      <c r="E486" s="41"/>
      <c r="F486" s="41"/>
      <c r="G486" s="41"/>
      <c r="H486" s="41"/>
      <c r="I486" s="38"/>
      <c r="J486" s="38"/>
      <c r="K486" s="38"/>
    </row>
    <row r="487" spans="1:11" s="22" customFormat="1" ht="15" x14ac:dyDescent="0.25">
      <c r="A487" s="31"/>
      <c r="B487" s="35"/>
      <c r="C487" s="35"/>
      <c r="D487" s="35"/>
      <c r="E487" s="41"/>
      <c r="F487" s="41"/>
      <c r="G487" s="41"/>
      <c r="H487" s="41"/>
      <c r="I487" s="38"/>
      <c r="J487" s="38"/>
      <c r="K487" s="38"/>
    </row>
    <row r="488" spans="1:11" s="22" customFormat="1" ht="15" x14ac:dyDescent="0.25">
      <c r="A488" s="31"/>
      <c r="B488" s="35"/>
      <c r="C488" s="35"/>
      <c r="D488" s="35"/>
      <c r="E488" s="41"/>
      <c r="F488" s="41"/>
      <c r="G488" s="41"/>
      <c r="H488" s="41"/>
      <c r="I488" s="38"/>
      <c r="J488" s="38"/>
      <c r="K488" s="38"/>
    </row>
    <row r="489" spans="1:11" s="22" customFormat="1" ht="15" x14ac:dyDescent="0.25">
      <c r="A489" s="31"/>
      <c r="B489" s="35"/>
      <c r="C489" s="35"/>
      <c r="D489" s="35"/>
      <c r="E489" s="41"/>
      <c r="F489" s="41"/>
      <c r="G489" s="41"/>
      <c r="H489" s="41"/>
      <c r="I489" s="38"/>
      <c r="J489" s="38"/>
      <c r="K489" s="38"/>
    </row>
    <row r="490" spans="1:11" s="22" customFormat="1" ht="15" x14ac:dyDescent="0.25">
      <c r="A490" s="31"/>
      <c r="B490" s="35"/>
      <c r="C490" s="35"/>
      <c r="D490" s="35"/>
      <c r="E490" s="41"/>
      <c r="F490" s="41"/>
      <c r="G490" s="41"/>
      <c r="H490" s="41"/>
      <c r="I490" s="38"/>
      <c r="J490" s="38"/>
      <c r="K490" s="38"/>
    </row>
    <row r="491" spans="1:11" s="22" customFormat="1" ht="15" x14ac:dyDescent="0.25">
      <c r="A491" s="31"/>
      <c r="B491" s="35"/>
      <c r="C491" s="35"/>
      <c r="D491" s="35"/>
      <c r="E491" s="41"/>
      <c r="F491" s="41"/>
      <c r="G491" s="41"/>
      <c r="H491" s="41"/>
      <c r="I491" s="38"/>
      <c r="J491" s="38"/>
      <c r="K491" s="38"/>
    </row>
    <row r="492" spans="1:11" s="22" customFormat="1" ht="15" x14ac:dyDescent="0.25">
      <c r="A492" s="31"/>
      <c r="B492" s="35"/>
      <c r="C492" s="35"/>
      <c r="D492" s="35"/>
      <c r="E492" s="41"/>
      <c r="F492" s="41"/>
      <c r="G492" s="41"/>
      <c r="H492" s="41"/>
      <c r="I492" s="38"/>
      <c r="J492" s="38"/>
      <c r="K492" s="38"/>
    </row>
    <row r="493" spans="1:11" s="22" customFormat="1" ht="15" x14ac:dyDescent="0.25">
      <c r="A493" s="31"/>
      <c r="B493" s="35"/>
      <c r="C493" s="35"/>
      <c r="D493" s="35"/>
      <c r="E493" s="41"/>
      <c r="F493" s="41"/>
      <c r="G493" s="41"/>
      <c r="H493" s="41"/>
      <c r="I493" s="38"/>
      <c r="J493" s="38"/>
      <c r="K493" s="38"/>
    </row>
    <row r="494" spans="1:11" s="22" customFormat="1" ht="15" x14ac:dyDescent="0.25">
      <c r="A494" s="31"/>
      <c r="B494" s="35"/>
      <c r="C494" s="35"/>
      <c r="D494" s="35"/>
      <c r="E494" s="41"/>
      <c r="F494" s="41"/>
      <c r="G494" s="41"/>
      <c r="H494" s="41"/>
      <c r="I494" s="38"/>
      <c r="J494" s="38"/>
      <c r="K494" s="38"/>
    </row>
    <row r="495" spans="1:11" s="22" customFormat="1" ht="15" x14ac:dyDescent="0.25">
      <c r="A495" s="31"/>
      <c r="B495" s="36"/>
      <c r="C495" s="36"/>
      <c r="D495" s="36"/>
      <c r="E495" s="41"/>
      <c r="F495" s="41"/>
      <c r="G495" s="41"/>
      <c r="H495" s="41"/>
      <c r="I495" s="38"/>
      <c r="J495" s="38"/>
      <c r="K495" s="38"/>
    </row>
    <row r="496" spans="1:11" s="22" customFormat="1" ht="15" x14ac:dyDescent="0.25">
      <c r="A496" s="31"/>
      <c r="B496" s="36"/>
      <c r="C496" s="36"/>
      <c r="D496" s="36"/>
      <c r="E496" s="41"/>
      <c r="F496" s="41"/>
      <c r="G496" s="41"/>
      <c r="H496" s="41"/>
      <c r="I496" s="38"/>
      <c r="J496" s="38"/>
      <c r="K496" s="38"/>
    </row>
    <row r="497" spans="1:11" s="22" customFormat="1" thickBot="1" x14ac:dyDescent="0.3">
      <c r="A497" s="31"/>
      <c r="B497" s="36"/>
      <c r="C497" s="36"/>
      <c r="D497" s="36"/>
      <c r="E497" s="41"/>
      <c r="F497" s="41"/>
      <c r="G497" s="41"/>
      <c r="H497" s="41"/>
      <c r="I497" s="38"/>
      <c r="J497" s="38"/>
      <c r="K497" s="38"/>
    </row>
    <row r="498" spans="1:11" s="22" customFormat="1" thickBot="1" x14ac:dyDescent="0.3">
      <c r="A498" s="33"/>
      <c r="B498" s="36"/>
      <c r="C498" s="36"/>
      <c r="D498" s="36"/>
      <c r="E498" s="41"/>
      <c r="F498" s="41"/>
      <c r="G498" s="41"/>
      <c r="H498" s="41"/>
      <c r="I498" s="38"/>
      <c r="J498" s="38"/>
      <c r="K498" s="38"/>
    </row>
    <row r="499" spans="1:11" s="22" customFormat="1" thickBot="1" x14ac:dyDescent="0.3">
      <c r="A499" s="33"/>
      <c r="B499" s="36"/>
      <c r="C499" s="36"/>
      <c r="D499" s="36"/>
      <c r="E499" s="41"/>
      <c r="F499" s="41"/>
      <c r="G499" s="41"/>
      <c r="H499" s="41"/>
      <c r="I499" s="38"/>
      <c r="J499" s="38"/>
      <c r="K499" s="38"/>
    </row>
    <row r="500" spans="1:11" s="22" customFormat="1" thickBot="1" x14ac:dyDescent="0.3">
      <c r="A500" s="33"/>
      <c r="B500" s="36"/>
      <c r="C500" s="36"/>
      <c r="D500" s="36"/>
      <c r="E500" s="41"/>
      <c r="F500" s="41"/>
      <c r="G500" s="41"/>
      <c r="H500" s="41"/>
      <c r="I500" s="38"/>
      <c r="J500" s="38"/>
      <c r="K500" s="38"/>
    </row>
  </sheetData>
  <sheetProtection algorithmName="SHA-512" hashValue="BtNfRr2lYZF5T+H0193BaCGABB6I1IAwanTa0dCkdzEfskZIzER6UbkrG2+oiZv92KeA+8mGIgfoNXSI8WpbSg==" saltValue="fmWHiFRdgxCfczKYAHkk/Q==" spinCount="100000" sheet="1" objects="1" scenarios="1" insertColumns="0" insertRows="0" autoFilter="0"/>
  <autoFilter ref="A2:I325"/>
  <dataValidations count="5">
    <dataValidation type="list" allowBlank="1" showInputMessage="1" showErrorMessage="1" errorTitle="wrong data" error="please check what are you puting" sqref="F3">
      <formula1>class_1</formula1>
    </dataValidation>
    <dataValidation type="list" allowBlank="1" showInputMessage="1" showErrorMessage="1" sqref="G62:G325 G3:G60">
      <formula1>IF(F3="Global Sourcing Support",Class_2_G_S_S,IF(F3="Others",class_2_others,IF(F3="Absence",Class_2_Absence,IF(F3="No workload",Class_2_Noworkload,""))))</formula1>
    </dataValidation>
    <dataValidation type="list" errorStyle="warning" allowBlank="1" showInputMessage="1" showErrorMessage="1" errorTitle="STOP" error="It's not appropriate" sqref="G61">
      <formula1>IF(F61="Global Sourcing Support",Class_2_G_S_S,IF(F61="Others",class_2_others,IF(F61="Absence",Class_2_Absence,IF(F61="No workload",Class_2_Noworkload,""))))</formula1>
    </dataValidation>
    <dataValidation type="list" allowBlank="1" showInputMessage="1" showErrorMessage="1" sqref="F4:F325">
      <formula1>class_1</formula1>
    </dataValidation>
    <dataValidation type="list" allowBlank="1" showInputMessage="1" showErrorMessage="1" sqref="H3:H325">
      <formula1>IF(F3="Global Sourcing Support",Class_3_G_S_S,IF(F3="Others",Class_2_Noworkload,IF(F3="Absence",Class_2_Noworkload,IF(F3="No workload",Class_2_Noworkload,""))))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500"/>
  <sheetViews>
    <sheetView workbookViewId="0">
      <pane xSplit="1" ySplit="2" topLeftCell="B159" activePane="bottomRight" state="frozen"/>
      <selection pane="topRight" activeCell="B1" sqref="B1"/>
      <selection pane="bottomLeft" activeCell="A3" sqref="A3"/>
      <selection pane="bottomRight" activeCell="I176" sqref="I176"/>
    </sheetView>
  </sheetViews>
  <sheetFormatPr defaultRowHeight="15.75" thickBottom="1" x14ac:dyDescent="0.3"/>
  <cols>
    <col min="1" max="1" width="18.140625" style="33" customWidth="1"/>
    <col min="2" max="2" width="13.42578125" style="36" customWidth="1"/>
    <col min="3" max="3" width="12.85546875" style="36" customWidth="1"/>
    <col min="4" max="4" width="12" style="36" customWidth="1"/>
    <col min="5" max="5" width="12.42578125" customWidth="1"/>
    <col min="6" max="6" width="7.7109375" customWidth="1"/>
  </cols>
  <sheetData>
    <row r="1" spans="1:6" ht="46.5" x14ac:dyDescent="0.7">
      <c r="A1" s="110">
        <v>2018</v>
      </c>
      <c r="B1" s="18"/>
      <c r="C1" s="34"/>
      <c r="D1" s="34"/>
    </row>
    <row r="2" spans="1:6" ht="15" x14ac:dyDescent="0.25">
      <c r="A2" s="19" t="s">
        <v>0</v>
      </c>
      <c r="B2" s="19" t="s">
        <v>3</v>
      </c>
      <c r="C2" s="19" t="s">
        <v>2</v>
      </c>
      <c r="D2" s="19" t="s">
        <v>1</v>
      </c>
      <c r="E2" s="135" t="s">
        <v>153</v>
      </c>
      <c r="F2" s="135" t="s">
        <v>154</v>
      </c>
    </row>
    <row r="3" spans="1:6" x14ac:dyDescent="0.25">
      <c r="A3" s="17">
        <v>43164</v>
      </c>
      <c r="B3" s="56">
        <f>IF(A3="","",YEAR(A3))</f>
        <v>2018</v>
      </c>
      <c r="C3" s="56">
        <f>IF(A3="","",MONTH(A3))</f>
        <v>3</v>
      </c>
      <c r="D3" s="56">
        <f>IF(A3="","",_xlfn.ISOWEEKNUM(A3))</f>
        <v>10</v>
      </c>
      <c r="E3" s="17"/>
      <c r="F3" s="138"/>
    </row>
    <row r="4" spans="1:6" x14ac:dyDescent="0.25">
      <c r="A4" s="17">
        <v>43165</v>
      </c>
      <c r="B4" s="56">
        <f t="shared" ref="B4:B67" si="0">IF(A4="","",YEAR(A4))</f>
        <v>2018</v>
      </c>
      <c r="C4" s="56">
        <f t="shared" ref="C4:C67" si="1">IF(A4="","",MONTH(A4))</f>
        <v>3</v>
      </c>
      <c r="D4" s="56">
        <f t="shared" ref="D4:D67" si="2">IF(A4="","",_xlfn.ISOWEEKNUM(A4))</f>
        <v>10</v>
      </c>
      <c r="E4" s="17"/>
      <c r="F4" s="138"/>
    </row>
    <row r="5" spans="1:6" x14ac:dyDescent="0.25">
      <c r="A5" s="17">
        <v>43166</v>
      </c>
      <c r="B5" s="56">
        <f t="shared" si="0"/>
        <v>2018</v>
      </c>
      <c r="C5" s="56">
        <f t="shared" si="1"/>
        <v>3</v>
      </c>
      <c r="D5" s="56">
        <f t="shared" si="2"/>
        <v>10</v>
      </c>
      <c r="E5" s="17"/>
      <c r="F5" s="138"/>
    </row>
    <row r="6" spans="1:6" x14ac:dyDescent="0.25">
      <c r="A6" s="17">
        <v>43167</v>
      </c>
      <c r="B6" s="56">
        <f t="shared" si="0"/>
        <v>2018</v>
      </c>
      <c r="C6" s="56">
        <f t="shared" si="1"/>
        <v>3</v>
      </c>
      <c r="D6" s="56">
        <f t="shared" si="2"/>
        <v>10</v>
      </c>
      <c r="E6" s="17"/>
      <c r="F6" s="138"/>
    </row>
    <row r="7" spans="1:6" x14ac:dyDescent="0.25">
      <c r="A7" s="17">
        <v>43168</v>
      </c>
      <c r="B7" s="56">
        <f t="shared" si="0"/>
        <v>2018</v>
      </c>
      <c r="C7" s="56">
        <f t="shared" si="1"/>
        <v>3</v>
      </c>
      <c r="D7" s="56">
        <f t="shared" si="2"/>
        <v>10</v>
      </c>
      <c r="E7" s="17"/>
      <c r="F7" s="138"/>
    </row>
    <row r="8" spans="1:6" x14ac:dyDescent="0.25">
      <c r="A8" s="17">
        <v>43169</v>
      </c>
      <c r="B8" s="56">
        <f t="shared" si="0"/>
        <v>2018</v>
      </c>
      <c r="C8" s="56">
        <f t="shared" si="1"/>
        <v>3</v>
      </c>
      <c r="D8" s="56">
        <f t="shared" si="2"/>
        <v>10</v>
      </c>
      <c r="E8" s="17"/>
      <c r="F8" s="138"/>
    </row>
    <row r="9" spans="1:6" x14ac:dyDescent="0.25">
      <c r="A9" s="17">
        <v>43169</v>
      </c>
      <c r="B9" s="56">
        <f t="shared" si="0"/>
        <v>2018</v>
      </c>
      <c r="C9" s="56">
        <f t="shared" si="1"/>
        <v>3</v>
      </c>
      <c r="D9" s="56">
        <f t="shared" si="2"/>
        <v>10</v>
      </c>
      <c r="E9" s="17"/>
      <c r="F9" s="138"/>
    </row>
    <row r="10" spans="1:6" x14ac:dyDescent="0.25">
      <c r="A10" s="17">
        <v>43171</v>
      </c>
      <c r="B10" s="56">
        <f t="shared" si="0"/>
        <v>2018</v>
      </c>
      <c r="C10" s="56">
        <f t="shared" si="1"/>
        <v>3</v>
      </c>
      <c r="D10" s="56">
        <f t="shared" si="2"/>
        <v>11</v>
      </c>
      <c r="E10" s="17"/>
      <c r="F10" s="138"/>
    </row>
    <row r="11" spans="1:6" x14ac:dyDescent="0.25">
      <c r="A11" s="17">
        <v>43171</v>
      </c>
      <c r="B11" s="56">
        <f t="shared" si="0"/>
        <v>2018</v>
      </c>
      <c r="C11" s="56">
        <f t="shared" si="1"/>
        <v>3</v>
      </c>
      <c r="D11" s="56">
        <f t="shared" si="2"/>
        <v>11</v>
      </c>
      <c r="E11" s="17"/>
      <c r="F11" s="138"/>
    </row>
    <row r="12" spans="1:6" x14ac:dyDescent="0.25">
      <c r="A12" s="17">
        <v>43172</v>
      </c>
      <c r="B12" s="56">
        <f t="shared" si="0"/>
        <v>2018</v>
      </c>
      <c r="C12" s="56">
        <f t="shared" si="1"/>
        <v>3</v>
      </c>
      <c r="D12" s="56">
        <f t="shared" si="2"/>
        <v>11</v>
      </c>
      <c r="E12" s="17"/>
      <c r="F12" s="138"/>
    </row>
    <row r="13" spans="1:6" x14ac:dyDescent="0.25">
      <c r="A13" s="17">
        <v>43172</v>
      </c>
      <c r="B13" s="56">
        <f t="shared" si="0"/>
        <v>2018</v>
      </c>
      <c r="C13" s="56">
        <f t="shared" si="1"/>
        <v>3</v>
      </c>
      <c r="D13" s="56">
        <f t="shared" si="2"/>
        <v>11</v>
      </c>
      <c r="E13" s="17"/>
      <c r="F13" s="138"/>
    </row>
    <row r="14" spans="1:6" x14ac:dyDescent="0.25">
      <c r="A14" s="17">
        <v>43173</v>
      </c>
      <c r="B14" s="56">
        <f t="shared" si="0"/>
        <v>2018</v>
      </c>
      <c r="C14" s="56">
        <f t="shared" si="1"/>
        <v>3</v>
      </c>
      <c r="D14" s="56">
        <f t="shared" si="2"/>
        <v>11</v>
      </c>
      <c r="E14" s="17"/>
      <c r="F14" s="138"/>
    </row>
    <row r="15" spans="1:6" x14ac:dyDescent="0.25">
      <c r="A15" s="17">
        <v>43173</v>
      </c>
      <c r="B15" s="56">
        <f t="shared" si="0"/>
        <v>2018</v>
      </c>
      <c r="C15" s="56">
        <f t="shared" si="1"/>
        <v>3</v>
      </c>
      <c r="D15" s="56">
        <f t="shared" si="2"/>
        <v>11</v>
      </c>
      <c r="E15" s="17"/>
      <c r="F15" s="138"/>
    </row>
    <row r="16" spans="1:6" x14ac:dyDescent="0.25">
      <c r="A16" s="17">
        <v>43173</v>
      </c>
      <c r="B16" s="56">
        <f t="shared" si="0"/>
        <v>2018</v>
      </c>
      <c r="C16" s="56">
        <f t="shared" si="1"/>
        <v>3</v>
      </c>
      <c r="D16" s="56">
        <f t="shared" si="2"/>
        <v>11</v>
      </c>
      <c r="E16" s="17"/>
      <c r="F16" s="138"/>
    </row>
    <row r="17" spans="1:6" x14ac:dyDescent="0.25">
      <c r="A17" s="17">
        <v>43174</v>
      </c>
      <c r="B17" s="56">
        <f t="shared" si="0"/>
        <v>2018</v>
      </c>
      <c r="C17" s="56">
        <f t="shared" si="1"/>
        <v>3</v>
      </c>
      <c r="D17" s="56">
        <f t="shared" si="2"/>
        <v>11</v>
      </c>
      <c r="E17" s="17"/>
      <c r="F17" s="138"/>
    </row>
    <row r="18" spans="1:6" x14ac:dyDescent="0.25">
      <c r="A18" s="17">
        <v>43174</v>
      </c>
      <c r="B18" s="56">
        <f t="shared" si="0"/>
        <v>2018</v>
      </c>
      <c r="C18" s="56">
        <f t="shared" si="1"/>
        <v>3</v>
      </c>
      <c r="D18" s="56">
        <f t="shared" si="2"/>
        <v>11</v>
      </c>
      <c r="E18" s="17"/>
      <c r="F18" s="138"/>
    </row>
    <row r="19" spans="1:6" x14ac:dyDescent="0.25">
      <c r="A19" s="17">
        <v>43175</v>
      </c>
      <c r="B19" s="56">
        <f t="shared" si="0"/>
        <v>2018</v>
      </c>
      <c r="C19" s="56">
        <f t="shared" si="1"/>
        <v>3</v>
      </c>
      <c r="D19" s="56">
        <f t="shared" si="2"/>
        <v>11</v>
      </c>
      <c r="E19" s="17"/>
      <c r="F19" s="138"/>
    </row>
    <row r="20" spans="1:6" x14ac:dyDescent="0.25">
      <c r="A20" s="17">
        <v>43175</v>
      </c>
      <c r="B20" s="56">
        <f t="shared" si="0"/>
        <v>2018</v>
      </c>
      <c r="C20" s="56">
        <f t="shared" si="1"/>
        <v>3</v>
      </c>
      <c r="D20" s="56">
        <f t="shared" si="2"/>
        <v>11</v>
      </c>
      <c r="E20" s="17"/>
      <c r="F20" s="138"/>
    </row>
    <row r="21" spans="1:6" x14ac:dyDescent="0.25">
      <c r="A21" s="17">
        <v>43178</v>
      </c>
      <c r="B21" s="56">
        <f t="shared" si="0"/>
        <v>2018</v>
      </c>
      <c r="C21" s="56">
        <f t="shared" si="1"/>
        <v>3</v>
      </c>
      <c r="D21" s="56">
        <f t="shared" si="2"/>
        <v>12</v>
      </c>
      <c r="E21" s="17"/>
      <c r="F21" s="138"/>
    </row>
    <row r="22" spans="1:6" x14ac:dyDescent="0.25">
      <c r="A22" s="17">
        <v>43178</v>
      </c>
      <c r="B22" s="56">
        <f t="shared" si="0"/>
        <v>2018</v>
      </c>
      <c r="C22" s="56">
        <f t="shared" si="1"/>
        <v>3</v>
      </c>
      <c r="D22" s="56">
        <f t="shared" si="2"/>
        <v>12</v>
      </c>
      <c r="E22" s="17"/>
      <c r="F22" s="138"/>
    </row>
    <row r="23" spans="1:6" x14ac:dyDescent="0.25">
      <c r="A23" s="17">
        <v>43179</v>
      </c>
      <c r="B23" s="56">
        <f t="shared" si="0"/>
        <v>2018</v>
      </c>
      <c r="C23" s="56">
        <f t="shared" si="1"/>
        <v>3</v>
      </c>
      <c r="D23" s="56">
        <f t="shared" si="2"/>
        <v>12</v>
      </c>
      <c r="E23" s="17"/>
      <c r="F23" s="138"/>
    </row>
    <row r="24" spans="1:6" x14ac:dyDescent="0.25">
      <c r="A24" s="17">
        <v>43180</v>
      </c>
      <c r="B24" s="56">
        <f t="shared" si="0"/>
        <v>2018</v>
      </c>
      <c r="C24" s="56">
        <f t="shared" si="1"/>
        <v>3</v>
      </c>
      <c r="D24" s="56">
        <f t="shared" si="2"/>
        <v>12</v>
      </c>
      <c r="E24" s="17"/>
      <c r="F24" s="138"/>
    </row>
    <row r="25" spans="1:6" x14ac:dyDescent="0.25">
      <c r="A25" s="17">
        <v>43180</v>
      </c>
      <c r="B25" s="56">
        <f t="shared" si="0"/>
        <v>2018</v>
      </c>
      <c r="C25" s="56">
        <f t="shared" si="1"/>
        <v>3</v>
      </c>
      <c r="D25" s="56">
        <f t="shared" si="2"/>
        <v>12</v>
      </c>
      <c r="E25" s="17"/>
      <c r="F25" s="138"/>
    </row>
    <row r="26" spans="1:6" x14ac:dyDescent="0.25">
      <c r="A26" s="17">
        <v>43180</v>
      </c>
      <c r="B26" s="56">
        <f t="shared" si="0"/>
        <v>2018</v>
      </c>
      <c r="C26" s="56">
        <f t="shared" si="1"/>
        <v>3</v>
      </c>
      <c r="D26" s="56">
        <f t="shared" si="2"/>
        <v>12</v>
      </c>
      <c r="E26" s="17"/>
      <c r="F26" s="138"/>
    </row>
    <row r="27" spans="1:6" x14ac:dyDescent="0.25">
      <c r="A27" s="17">
        <v>43180</v>
      </c>
      <c r="B27" s="56">
        <f t="shared" si="0"/>
        <v>2018</v>
      </c>
      <c r="C27" s="56">
        <f t="shared" si="1"/>
        <v>3</v>
      </c>
      <c r="D27" s="56">
        <f t="shared" si="2"/>
        <v>12</v>
      </c>
      <c r="E27" s="17"/>
      <c r="F27" s="138"/>
    </row>
    <row r="28" spans="1:6" x14ac:dyDescent="0.25">
      <c r="A28" s="17">
        <v>43180</v>
      </c>
      <c r="B28" s="56">
        <f t="shared" si="0"/>
        <v>2018</v>
      </c>
      <c r="C28" s="56">
        <f t="shared" si="1"/>
        <v>3</v>
      </c>
      <c r="D28" s="56">
        <f t="shared" si="2"/>
        <v>12</v>
      </c>
      <c r="E28" s="17"/>
      <c r="F28" s="138"/>
    </row>
    <row r="29" spans="1:6" x14ac:dyDescent="0.25">
      <c r="A29" s="17">
        <v>43181</v>
      </c>
      <c r="B29" s="56">
        <f t="shared" si="0"/>
        <v>2018</v>
      </c>
      <c r="C29" s="56">
        <f t="shared" si="1"/>
        <v>3</v>
      </c>
      <c r="D29" s="56">
        <f t="shared" si="2"/>
        <v>12</v>
      </c>
      <c r="E29" s="17"/>
      <c r="F29" s="138"/>
    </row>
    <row r="30" spans="1:6" x14ac:dyDescent="0.25">
      <c r="A30" s="17">
        <v>43181</v>
      </c>
      <c r="B30" s="56">
        <f t="shared" si="0"/>
        <v>2018</v>
      </c>
      <c r="C30" s="56">
        <f t="shared" si="1"/>
        <v>3</v>
      </c>
      <c r="D30" s="56">
        <f t="shared" si="2"/>
        <v>12</v>
      </c>
      <c r="E30" s="17"/>
      <c r="F30" s="138"/>
    </row>
    <row r="31" spans="1:6" x14ac:dyDescent="0.25">
      <c r="A31" s="17">
        <v>43182</v>
      </c>
      <c r="B31" s="56">
        <f t="shared" si="0"/>
        <v>2018</v>
      </c>
      <c r="C31" s="56">
        <f t="shared" si="1"/>
        <v>3</v>
      </c>
      <c r="D31" s="56">
        <f t="shared" si="2"/>
        <v>12</v>
      </c>
      <c r="E31" s="17"/>
      <c r="F31" s="138"/>
    </row>
    <row r="32" spans="1:6" x14ac:dyDescent="0.25">
      <c r="A32" s="17">
        <v>43182</v>
      </c>
      <c r="B32" s="56">
        <f t="shared" si="0"/>
        <v>2018</v>
      </c>
      <c r="C32" s="56">
        <f t="shared" si="1"/>
        <v>3</v>
      </c>
      <c r="D32" s="56">
        <f t="shared" si="2"/>
        <v>12</v>
      </c>
      <c r="E32" s="17"/>
      <c r="F32" s="138"/>
    </row>
    <row r="33" spans="1:6" x14ac:dyDescent="0.25">
      <c r="A33" s="17">
        <v>43182</v>
      </c>
      <c r="B33" s="56">
        <f t="shared" si="0"/>
        <v>2018</v>
      </c>
      <c r="C33" s="56">
        <f t="shared" si="1"/>
        <v>3</v>
      </c>
      <c r="D33" s="56">
        <f t="shared" si="2"/>
        <v>12</v>
      </c>
      <c r="E33" s="17"/>
      <c r="F33" s="138"/>
    </row>
    <row r="34" spans="1:6" x14ac:dyDescent="0.25">
      <c r="A34" s="17">
        <v>43183</v>
      </c>
      <c r="B34" s="56">
        <f t="shared" si="0"/>
        <v>2018</v>
      </c>
      <c r="C34" s="56">
        <f t="shared" si="1"/>
        <v>3</v>
      </c>
      <c r="D34" s="56">
        <f t="shared" si="2"/>
        <v>12</v>
      </c>
      <c r="E34" s="17"/>
      <c r="F34" s="138"/>
    </row>
    <row r="35" spans="1:6" x14ac:dyDescent="0.25">
      <c r="A35" s="17">
        <v>43183</v>
      </c>
      <c r="B35" s="56">
        <f t="shared" si="0"/>
        <v>2018</v>
      </c>
      <c r="C35" s="56">
        <f t="shared" si="1"/>
        <v>3</v>
      </c>
      <c r="D35" s="56">
        <f t="shared" si="2"/>
        <v>12</v>
      </c>
      <c r="E35" s="17"/>
      <c r="F35" s="138"/>
    </row>
    <row r="36" spans="1:6" x14ac:dyDescent="0.25">
      <c r="A36" s="17">
        <v>43185</v>
      </c>
      <c r="B36" s="56">
        <f t="shared" si="0"/>
        <v>2018</v>
      </c>
      <c r="C36" s="56">
        <f t="shared" si="1"/>
        <v>3</v>
      </c>
      <c r="D36" s="56">
        <f t="shared" si="2"/>
        <v>13</v>
      </c>
      <c r="E36" s="17"/>
      <c r="F36" s="138"/>
    </row>
    <row r="37" spans="1:6" x14ac:dyDescent="0.25">
      <c r="A37" s="17">
        <v>43185</v>
      </c>
      <c r="B37" s="56">
        <f t="shared" si="0"/>
        <v>2018</v>
      </c>
      <c r="C37" s="56">
        <f t="shared" si="1"/>
        <v>3</v>
      </c>
      <c r="D37" s="56">
        <f t="shared" si="2"/>
        <v>13</v>
      </c>
      <c r="E37" s="17"/>
      <c r="F37" s="138"/>
    </row>
    <row r="38" spans="1:6" x14ac:dyDescent="0.25">
      <c r="A38" s="17">
        <v>43186</v>
      </c>
      <c r="B38" s="56">
        <f t="shared" si="0"/>
        <v>2018</v>
      </c>
      <c r="C38" s="56">
        <f t="shared" si="1"/>
        <v>3</v>
      </c>
      <c r="D38" s="56">
        <f t="shared" si="2"/>
        <v>13</v>
      </c>
      <c r="E38" s="17"/>
      <c r="F38" s="138"/>
    </row>
    <row r="39" spans="1:6" x14ac:dyDescent="0.25">
      <c r="A39" s="17">
        <v>43186</v>
      </c>
      <c r="B39" s="56">
        <f t="shared" si="0"/>
        <v>2018</v>
      </c>
      <c r="C39" s="56">
        <f t="shared" si="1"/>
        <v>3</v>
      </c>
      <c r="D39" s="56">
        <f t="shared" si="2"/>
        <v>13</v>
      </c>
      <c r="E39" s="17"/>
      <c r="F39" s="138"/>
    </row>
    <row r="40" spans="1:6" x14ac:dyDescent="0.25">
      <c r="A40" s="17">
        <v>43187</v>
      </c>
      <c r="B40" s="56">
        <f t="shared" si="0"/>
        <v>2018</v>
      </c>
      <c r="C40" s="56">
        <f t="shared" si="1"/>
        <v>3</v>
      </c>
      <c r="D40" s="56">
        <f t="shared" si="2"/>
        <v>13</v>
      </c>
      <c r="E40" s="17"/>
      <c r="F40" s="138"/>
    </row>
    <row r="41" spans="1:6" x14ac:dyDescent="0.25">
      <c r="A41" s="17">
        <v>43187</v>
      </c>
      <c r="B41" s="56">
        <f t="shared" si="0"/>
        <v>2018</v>
      </c>
      <c r="C41" s="56">
        <f t="shared" si="1"/>
        <v>3</v>
      </c>
      <c r="D41" s="56">
        <f t="shared" si="2"/>
        <v>13</v>
      </c>
      <c r="E41" s="17"/>
      <c r="F41" s="138"/>
    </row>
    <row r="42" spans="1:6" x14ac:dyDescent="0.25">
      <c r="A42" s="17">
        <v>43187</v>
      </c>
      <c r="B42" s="56">
        <f t="shared" si="0"/>
        <v>2018</v>
      </c>
      <c r="C42" s="56">
        <f t="shared" si="1"/>
        <v>3</v>
      </c>
      <c r="D42" s="56">
        <f t="shared" si="2"/>
        <v>13</v>
      </c>
      <c r="E42" s="17"/>
      <c r="F42" s="138"/>
    </row>
    <row r="43" spans="1:6" x14ac:dyDescent="0.25">
      <c r="A43" s="17">
        <v>43187</v>
      </c>
      <c r="B43" s="56">
        <f t="shared" si="0"/>
        <v>2018</v>
      </c>
      <c r="C43" s="56">
        <f t="shared" si="1"/>
        <v>3</v>
      </c>
      <c r="D43" s="56">
        <f t="shared" si="2"/>
        <v>13</v>
      </c>
      <c r="E43" s="17"/>
      <c r="F43" s="138"/>
    </row>
    <row r="44" spans="1:6" x14ac:dyDescent="0.25">
      <c r="A44" s="17">
        <v>43188</v>
      </c>
      <c r="B44" s="56">
        <f t="shared" si="0"/>
        <v>2018</v>
      </c>
      <c r="C44" s="56">
        <f t="shared" si="1"/>
        <v>3</v>
      </c>
      <c r="D44" s="56">
        <f t="shared" si="2"/>
        <v>13</v>
      </c>
      <c r="E44" s="17"/>
      <c r="F44" s="138"/>
    </row>
    <row r="45" spans="1:6" x14ac:dyDescent="0.25">
      <c r="A45" s="17">
        <v>43189</v>
      </c>
      <c r="B45" s="56">
        <f t="shared" si="0"/>
        <v>2018</v>
      </c>
      <c r="C45" s="56">
        <f t="shared" si="1"/>
        <v>3</v>
      </c>
      <c r="D45" s="56">
        <f t="shared" si="2"/>
        <v>13</v>
      </c>
      <c r="E45" s="17"/>
      <c r="F45" s="138"/>
    </row>
    <row r="46" spans="1:6" x14ac:dyDescent="0.25">
      <c r="A46" s="17">
        <v>43192</v>
      </c>
      <c r="B46" s="56">
        <f t="shared" si="0"/>
        <v>2018</v>
      </c>
      <c r="C46" s="56">
        <f t="shared" si="1"/>
        <v>4</v>
      </c>
      <c r="D46" s="56">
        <f t="shared" si="2"/>
        <v>14</v>
      </c>
      <c r="E46" s="17"/>
      <c r="F46" s="138"/>
    </row>
    <row r="47" spans="1:6" x14ac:dyDescent="0.25">
      <c r="A47" s="17">
        <v>43192</v>
      </c>
      <c r="B47" s="56">
        <f t="shared" si="0"/>
        <v>2018</v>
      </c>
      <c r="C47" s="56">
        <f t="shared" si="1"/>
        <v>4</v>
      </c>
      <c r="D47" s="56">
        <f t="shared" si="2"/>
        <v>14</v>
      </c>
      <c r="E47" s="17"/>
      <c r="F47" s="138"/>
    </row>
    <row r="48" spans="1:6" x14ac:dyDescent="0.25">
      <c r="A48" s="17">
        <v>43192</v>
      </c>
      <c r="B48" s="56">
        <f t="shared" si="0"/>
        <v>2018</v>
      </c>
      <c r="C48" s="56">
        <f t="shared" si="1"/>
        <v>4</v>
      </c>
      <c r="D48" s="56">
        <f t="shared" si="2"/>
        <v>14</v>
      </c>
      <c r="E48" s="17"/>
      <c r="F48" s="138"/>
    </row>
    <row r="49" spans="1:6" x14ac:dyDescent="0.25">
      <c r="A49" s="17">
        <v>43193</v>
      </c>
      <c r="B49" s="56">
        <f t="shared" si="0"/>
        <v>2018</v>
      </c>
      <c r="C49" s="56">
        <f t="shared" si="1"/>
        <v>4</v>
      </c>
      <c r="D49" s="56">
        <f t="shared" si="2"/>
        <v>14</v>
      </c>
      <c r="E49" s="17"/>
      <c r="F49" s="138"/>
    </row>
    <row r="50" spans="1:6" x14ac:dyDescent="0.25">
      <c r="A50" s="17">
        <v>43193</v>
      </c>
      <c r="B50" s="56">
        <f t="shared" si="0"/>
        <v>2018</v>
      </c>
      <c r="C50" s="56">
        <f t="shared" si="1"/>
        <v>4</v>
      </c>
      <c r="D50" s="56">
        <f t="shared" si="2"/>
        <v>14</v>
      </c>
      <c r="E50" s="17"/>
      <c r="F50" s="138"/>
    </row>
    <row r="51" spans="1:6" x14ac:dyDescent="0.25">
      <c r="A51" s="17">
        <v>43193</v>
      </c>
      <c r="B51" s="56">
        <f t="shared" si="0"/>
        <v>2018</v>
      </c>
      <c r="C51" s="56">
        <f t="shared" si="1"/>
        <v>4</v>
      </c>
      <c r="D51" s="56">
        <f t="shared" si="2"/>
        <v>14</v>
      </c>
      <c r="E51" s="17"/>
      <c r="F51" s="138"/>
    </row>
    <row r="52" spans="1:6" x14ac:dyDescent="0.25">
      <c r="A52" s="17">
        <v>43194</v>
      </c>
      <c r="B52" s="56">
        <f t="shared" si="0"/>
        <v>2018</v>
      </c>
      <c r="C52" s="56">
        <f t="shared" si="1"/>
        <v>4</v>
      </c>
      <c r="D52" s="56">
        <f t="shared" si="2"/>
        <v>14</v>
      </c>
      <c r="E52" s="17"/>
      <c r="F52" s="138"/>
    </row>
    <row r="53" spans="1:6" x14ac:dyDescent="0.25">
      <c r="A53" s="17">
        <v>43194</v>
      </c>
      <c r="B53" s="56">
        <f t="shared" si="0"/>
        <v>2018</v>
      </c>
      <c r="C53" s="56">
        <f t="shared" si="1"/>
        <v>4</v>
      </c>
      <c r="D53" s="56">
        <f t="shared" si="2"/>
        <v>14</v>
      </c>
      <c r="E53" s="17"/>
      <c r="F53" s="138"/>
    </row>
    <row r="54" spans="1:6" x14ac:dyDescent="0.25">
      <c r="A54" s="17">
        <v>43194</v>
      </c>
      <c r="B54" s="56">
        <f t="shared" si="0"/>
        <v>2018</v>
      </c>
      <c r="C54" s="56">
        <f t="shared" si="1"/>
        <v>4</v>
      </c>
      <c r="D54" s="56">
        <f t="shared" si="2"/>
        <v>14</v>
      </c>
      <c r="E54" s="17"/>
      <c r="F54" s="138"/>
    </row>
    <row r="55" spans="1:6" x14ac:dyDescent="0.25">
      <c r="A55" s="17">
        <v>43195</v>
      </c>
      <c r="B55" s="56">
        <f t="shared" si="0"/>
        <v>2018</v>
      </c>
      <c r="C55" s="56">
        <f t="shared" si="1"/>
        <v>4</v>
      </c>
      <c r="D55" s="56">
        <f t="shared" si="2"/>
        <v>14</v>
      </c>
      <c r="E55" s="17"/>
      <c r="F55" s="138"/>
    </row>
    <row r="56" spans="1:6" x14ac:dyDescent="0.25">
      <c r="A56" s="17">
        <v>43195</v>
      </c>
      <c r="B56" s="56">
        <f t="shared" si="0"/>
        <v>2018</v>
      </c>
      <c r="C56" s="56">
        <f t="shared" si="1"/>
        <v>4</v>
      </c>
      <c r="D56" s="56">
        <f t="shared" si="2"/>
        <v>14</v>
      </c>
      <c r="E56" s="17"/>
      <c r="F56" s="138"/>
    </row>
    <row r="57" spans="1:6" x14ac:dyDescent="0.25">
      <c r="A57" s="17">
        <v>43196</v>
      </c>
      <c r="B57" s="56">
        <f t="shared" si="0"/>
        <v>2018</v>
      </c>
      <c r="C57" s="56">
        <f t="shared" si="1"/>
        <v>4</v>
      </c>
      <c r="D57" s="56">
        <f t="shared" si="2"/>
        <v>14</v>
      </c>
      <c r="E57" s="17"/>
      <c r="F57" s="138"/>
    </row>
    <row r="58" spans="1:6" x14ac:dyDescent="0.25">
      <c r="A58" s="17">
        <v>43196</v>
      </c>
      <c r="B58" s="56">
        <f t="shared" si="0"/>
        <v>2018</v>
      </c>
      <c r="C58" s="56">
        <f t="shared" si="1"/>
        <v>4</v>
      </c>
      <c r="D58" s="56">
        <f t="shared" si="2"/>
        <v>14</v>
      </c>
      <c r="E58" s="17"/>
      <c r="F58" s="138"/>
    </row>
    <row r="59" spans="1:6" x14ac:dyDescent="0.25">
      <c r="A59" s="17">
        <v>43197</v>
      </c>
      <c r="B59" s="56">
        <f t="shared" si="0"/>
        <v>2018</v>
      </c>
      <c r="C59" s="56">
        <f t="shared" si="1"/>
        <v>4</v>
      </c>
      <c r="D59" s="56">
        <f t="shared" si="2"/>
        <v>14</v>
      </c>
      <c r="E59" s="17"/>
      <c r="F59" s="138"/>
    </row>
    <row r="60" spans="1:6" x14ac:dyDescent="0.25">
      <c r="A60" s="17">
        <v>43197</v>
      </c>
      <c r="B60" s="56">
        <f t="shared" si="0"/>
        <v>2018</v>
      </c>
      <c r="C60" s="56">
        <f t="shared" si="1"/>
        <v>4</v>
      </c>
      <c r="D60" s="56">
        <f t="shared" si="2"/>
        <v>14</v>
      </c>
      <c r="E60" s="17"/>
      <c r="F60" s="138"/>
    </row>
    <row r="61" spans="1:6" x14ac:dyDescent="0.25">
      <c r="A61" s="17">
        <v>43199</v>
      </c>
      <c r="B61" s="56">
        <f t="shared" si="0"/>
        <v>2018</v>
      </c>
      <c r="C61" s="56">
        <f t="shared" si="1"/>
        <v>4</v>
      </c>
      <c r="D61" s="56">
        <f t="shared" si="2"/>
        <v>15</v>
      </c>
      <c r="E61" s="17"/>
      <c r="F61" s="138"/>
    </row>
    <row r="62" spans="1:6" x14ac:dyDescent="0.25">
      <c r="A62" s="17">
        <v>43199</v>
      </c>
      <c r="B62" s="56">
        <f t="shared" si="0"/>
        <v>2018</v>
      </c>
      <c r="C62" s="56">
        <f t="shared" si="1"/>
        <v>4</v>
      </c>
      <c r="D62" s="56">
        <f t="shared" si="2"/>
        <v>15</v>
      </c>
      <c r="E62" s="17"/>
      <c r="F62" s="138"/>
    </row>
    <row r="63" spans="1:6" x14ac:dyDescent="0.25">
      <c r="A63" s="17">
        <v>43200</v>
      </c>
      <c r="B63" s="56">
        <f t="shared" si="0"/>
        <v>2018</v>
      </c>
      <c r="C63" s="56">
        <f t="shared" si="1"/>
        <v>4</v>
      </c>
      <c r="D63" s="56">
        <f t="shared" si="2"/>
        <v>15</v>
      </c>
      <c r="E63" s="17"/>
      <c r="F63" s="138"/>
    </row>
    <row r="64" spans="1:6" x14ac:dyDescent="0.25">
      <c r="A64" s="17">
        <v>43200</v>
      </c>
      <c r="B64" s="56">
        <f t="shared" si="0"/>
        <v>2018</v>
      </c>
      <c r="C64" s="56">
        <f t="shared" si="1"/>
        <v>4</v>
      </c>
      <c r="D64" s="56">
        <f t="shared" si="2"/>
        <v>15</v>
      </c>
      <c r="E64" s="17"/>
      <c r="F64" s="138"/>
    </row>
    <row r="65" spans="1:6" x14ac:dyDescent="0.25">
      <c r="A65" s="17">
        <v>43200</v>
      </c>
      <c r="B65" s="56">
        <f t="shared" si="0"/>
        <v>2018</v>
      </c>
      <c r="C65" s="56">
        <f t="shared" si="1"/>
        <v>4</v>
      </c>
      <c r="D65" s="56">
        <f t="shared" si="2"/>
        <v>15</v>
      </c>
      <c r="E65" s="17"/>
      <c r="F65" s="138"/>
    </row>
    <row r="66" spans="1:6" x14ac:dyDescent="0.25">
      <c r="A66" s="17">
        <v>43201</v>
      </c>
      <c r="B66" s="56">
        <f t="shared" si="0"/>
        <v>2018</v>
      </c>
      <c r="C66" s="56">
        <f t="shared" si="1"/>
        <v>4</v>
      </c>
      <c r="D66" s="56">
        <f t="shared" si="2"/>
        <v>15</v>
      </c>
      <c r="E66" s="17"/>
      <c r="F66" s="138"/>
    </row>
    <row r="67" spans="1:6" x14ac:dyDescent="0.25">
      <c r="A67" s="17">
        <v>43201</v>
      </c>
      <c r="B67" s="56">
        <f t="shared" si="0"/>
        <v>2018</v>
      </c>
      <c r="C67" s="56">
        <f t="shared" si="1"/>
        <v>4</v>
      </c>
      <c r="D67" s="56">
        <f t="shared" si="2"/>
        <v>15</v>
      </c>
      <c r="E67" s="17"/>
      <c r="F67" s="138"/>
    </row>
    <row r="68" spans="1:6" x14ac:dyDescent="0.25">
      <c r="A68" s="17">
        <v>43201</v>
      </c>
      <c r="B68" s="56">
        <f t="shared" ref="B68:B106" si="3">IF(A68="","",YEAR(A68))</f>
        <v>2018</v>
      </c>
      <c r="C68" s="56">
        <f t="shared" ref="C68:C106" si="4">IF(A68="","",MONTH(A68))</f>
        <v>4</v>
      </c>
      <c r="D68" s="56">
        <f t="shared" ref="D68:D106" si="5">IF(A68="","",_xlfn.ISOWEEKNUM(A68))</f>
        <v>15</v>
      </c>
      <c r="E68" s="17"/>
      <c r="F68" s="138"/>
    </row>
    <row r="69" spans="1:6" x14ac:dyDescent="0.25">
      <c r="A69" s="17">
        <v>43201</v>
      </c>
      <c r="B69" s="56">
        <f t="shared" si="3"/>
        <v>2018</v>
      </c>
      <c r="C69" s="56">
        <f t="shared" si="4"/>
        <v>4</v>
      </c>
      <c r="D69" s="56">
        <f t="shared" si="5"/>
        <v>15</v>
      </c>
      <c r="E69" s="17"/>
      <c r="F69" s="138"/>
    </row>
    <row r="70" spans="1:6" x14ac:dyDescent="0.25">
      <c r="A70" s="17">
        <v>43202</v>
      </c>
      <c r="B70" s="56">
        <f t="shared" si="3"/>
        <v>2018</v>
      </c>
      <c r="C70" s="56">
        <f t="shared" si="4"/>
        <v>4</v>
      </c>
      <c r="D70" s="56">
        <f t="shared" si="5"/>
        <v>15</v>
      </c>
      <c r="E70" s="17"/>
      <c r="F70" s="138"/>
    </row>
    <row r="71" spans="1:6" x14ac:dyDescent="0.25">
      <c r="A71" s="17">
        <v>43202</v>
      </c>
      <c r="B71" s="56">
        <f t="shared" si="3"/>
        <v>2018</v>
      </c>
      <c r="C71" s="56">
        <f t="shared" si="4"/>
        <v>4</v>
      </c>
      <c r="D71" s="56">
        <f t="shared" si="5"/>
        <v>15</v>
      </c>
      <c r="E71" s="17"/>
      <c r="F71" s="138"/>
    </row>
    <row r="72" spans="1:6" x14ac:dyDescent="0.25">
      <c r="A72" s="17">
        <v>43203</v>
      </c>
      <c r="B72" s="56">
        <f t="shared" si="3"/>
        <v>2018</v>
      </c>
      <c r="C72" s="56">
        <f t="shared" si="4"/>
        <v>4</v>
      </c>
      <c r="D72" s="56">
        <f t="shared" si="5"/>
        <v>15</v>
      </c>
      <c r="E72" s="17"/>
      <c r="F72" s="138"/>
    </row>
    <row r="73" spans="1:6" x14ac:dyDescent="0.25">
      <c r="A73" s="17">
        <v>43203</v>
      </c>
      <c r="B73" s="56">
        <f t="shared" si="3"/>
        <v>2018</v>
      </c>
      <c r="C73" s="56">
        <f t="shared" si="4"/>
        <v>4</v>
      </c>
      <c r="D73" s="56">
        <f t="shared" si="5"/>
        <v>15</v>
      </c>
      <c r="E73" s="17"/>
      <c r="F73" s="138"/>
    </row>
    <row r="74" spans="1:6" x14ac:dyDescent="0.25">
      <c r="A74" s="17">
        <v>43206</v>
      </c>
      <c r="B74" s="56">
        <f t="shared" si="3"/>
        <v>2018</v>
      </c>
      <c r="C74" s="56">
        <f t="shared" si="4"/>
        <v>4</v>
      </c>
      <c r="D74" s="56">
        <f t="shared" si="5"/>
        <v>16</v>
      </c>
      <c r="E74" s="17"/>
      <c r="F74" s="138"/>
    </row>
    <row r="75" spans="1:6" x14ac:dyDescent="0.25">
      <c r="A75" s="17">
        <v>43206</v>
      </c>
      <c r="B75" s="56">
        <f t="shared" si="3"/>
        <v>2018</v>
      </c>
      <c r="C75" s="56">
        <f t="shared" si="4"/>
        <v>4</v>
      </c>
      <c r="D75" s="56">
        <f t="shared" si="5"/>
        <v>16</v>
      </c>
      <c r="E75" s="17"/>
      <c r="F75" s="138"/>
    </row>
    <row r="76" spans="1:6" x14ac:dyDescent="0.25">
      <c r="A76" s="17">
        <v>43207</v>
      </c>
      <c r="B76" s="56">
        <f t="shared" si="3"/>
        <v>2018</v>
      </c>
      <c r="C76" s="56">
        <f t="shared" si="4"/>
        <v>4</v>
      </c>
      <c r="D76" s="56">
        <f t="shared" si="5"/>
        <v>16</v>
      </c>
      <c r="E76" s="17" t="s">
        <v>127</v>
      </c>
      <c r="F76" s="138">
        <v>9</v>
      </c>
    </row>
    <row r="77" spans="1:6" x14ac:dyDescent="0.25">
      <c r="A77" s="17">
        <v>43207</v>
      </c>
      <c r="B77" s="56">
        <f t="shared" si="3"/>
        <v>2018</v>
      </c>
      <c r="C77" s="56">
        <f t="shared" si="4"/>
        <v>4</v>
      </c>
      <c r="D77" s="56">
        <f t="shared" si="5"/>
        <v>16</v>
      </c>
      <c r="E77" s="17"/>
      <c r="F77" s="138"/>
    </row>
    <row r="78" spans="1:6" x14ac:dyDescent="0.25">
      <c r="A78" s="17">
        <v>43207</v>
      </c>
      <c r="B78" s="56">
        <f t="shared" si="3"/>
        <v>2018</v>
      </c>
      <c r="C78" s="56">
        <f t="shared" si="4"/>
        <v>4</v>
      </c>
      <c r="D78" s="56">
        <f t="shared" si="5"/>
        <v>16</v>
      </c>
      <c r="E78" s="17"/>
      <c r="F78" s="138"/>
    </row>
    <row r="79" spans="1:6" x14ac:dyDescent="0.25">
      <c r="A79" s="17">
        <v>43208</v>
      </c>
      <c r="B79" s="56">
        <f t="shared" si="3"/>
        <v>2018</v>
      </c>
      <c r="C79" s="56">
        <f t="shared" si="4"/>
        <v>4</v>
      </c>
      <c r="D79" s="56">
        <f t="shared" si="5"/>
        <v>16</v>
      </c>
      <c r="E79" s="17" t="s">
        <v>128</v>
      </c>
      <c r="F79" s="138">
        <v>5</v>
      </c>
    </row>
    <row r="80" spans="1:6" x14ac:dyDescent="0.25">
      <c r="A80" s="17">
        <v>43208</v>
      </c>
      <c r="B80" s="56">
        <f t="shared" si="3"/>
        <v>2018</v>
      </c>
      <c r="C80" s="56">
        <f t="shared" si="4"/>
        <v>4</v>
      </c>
      <c r="D80" s="56">
        <f t="shared" si="5"/>
        <v>16</v>
      </c>
      <c r="E80" s="17"/>
      <c r="F80" s="138"/>
    </row>
    <row r="81" spans="1:6" x14ac:dyDescent="0.25">
      <c r="A81" s="17">
        <v>43208</v>
      </c>
      <c r="B81" s="56">
        <f t="shared" si="3"/>
        <v>2018</v>
      </c>
      <c r="C81" s="56">
        <f t="shared" si="4"/>
        <v>4</v>
      </c>
      <c r="D81" s="56">
        <f t="shared" si="5"/>
        <v>16</v>
      </c>
      <c r="E81" s="17"/>
      <c r="F81" s="138"/>
    </row>
    <row r="82" spans="1:6" x14ac:dyDescent="0.25">
      <c r="A82" s="17">
        <v>43208</v>
      </c>
      <c r="B82" s="56">
        <f t="shared" si="3"/>
        <v>2018</v>
      </c>
      <c r="C82" s="56">
        <f t="shared" si="4"/>
        <v>4</v>
      </c>
      <c r="D82" s="56">
        <f t="shared" si="5"/>
        <v>16</v>
      </c>
      <c r="E82" s="17"/>
      <c r="F82" s="138"/>
    </row>
    <row r="83" spans="1:6" x14ac:dyDescent="0.25">
      <c r="A83" s="17">
        <v>43209</v>
      </c>
      <c r="B83" s="56">
        <f t="shared" si="3"/>
        <v>2018</v>
      </c>
      <c r="C83" s="56">
        <f t="shared" si="4"/>
        <v>4</v>
      </c>
      <c r="D83" s="56">
        <f t="shared" si="5"/>
        <v>16</v>
      </c>
      <c r="E83" s="17"/>
      <c r="F83" s="138"/>
    </row>
    <row r="84" spans="1:6" x14ac:dyDescent="0.25">
      <c r="A84" s="17">
        <v>43209</v>
      </c>
      <c r="B84" s="56">
        <f t="shared" si="3"/>
        <v>2018</v>
      </c>
      <c r="C84" s="56">
        <f t="shared" si="4"/>
        <v>4</v>
      </c>
      <c r="D84" s="56">
        <f t="shared" si="5"/>
        <v>16</v>
      </c>
      <c r="E84" s="17"/>
      <c r="F84" s="138"/>
    </row>
    <row r="85" spans="1:6" x14ac:dyDescent="0.25">
      <c r="A85" s="17">
        <v>43209</v>
      </c>
      <c r="B85" s="56">
        <f t="shared" si="3"/>
        <v>2018</v>
      </c>
      <c r="C85" s="56">
        <f t="shared" si="4"/>
        <v>4</v>
      </c>
      <c r="D85" s="56">
        <f t="shared" si="5"/>
        <v>16</v>
      </c>
      <c r="E85" s="17"/>
      <c r="F85" s="138"/>
    </row>
    <row r="86" spans="1:6" x14ac:dyDescent="0.25">
      <c r="A86" s="17">
        <v>43210</v>
      </c>
      <c r="B86" s="56">
        <f t="shared" si="3"/>
        <v>2018</v>
      </c>
      <c r="C86" s="56">
        <f t="shared" si="4"/>
        <v>4</v>
      </c>
      <c r="D86" s="56">
        <f t="shared" si="5"/>
        <v>16</v>
      </c>
      <c r="E86" s="17" t="s">
        <v>129</v>
      </c>
      <c r="F86" s="138">
        <v>1</v>
      </c>
    </row>
    <row r="87" spans="1:6" x14ac:dyDescent="0.25">
      <c r="A87" s="17">
        <v>43210</v>
      </c>
      <c r="B87" s="56">
        <f t="shared" si="3"/>
        <v>2018</v>
      </c>
      <c r="C87" s="56">
        <f t="shared" si="4"/>
        <v>4</v>
      </c>
      <c r="D87" s="56">
        <f t="shared" si="5"/>
        <v>16</v>
      </c>
      <c r="E87" s="17" t="s">
        <v>127</v>
      </c>
      <c r="F87" s="138">
        <v>3</v>
      </c>
    </row>
    <row r="88" spans="1:6" x14ac:dyDescent="0.25">
      <c r="A88" s="17">
        <v>43210</v>
      </c>
      <c r="B88" s="56">
        <f t="shared" si="3"/>
        <v>2018</v>
      </c>
      <c r="C88" s="56">
        <f t="shared" si="4"/>
        <v>4</v>
      </c>
      <c r="D88" s="56">
        <f t="shared" si="5"/>
        <v>16</v>
      </c>
      <c r="E88" s="17" t="s">
        <v>128</v>
      </c>
      <c r="F88" s="138">
        <v>4</v>
      </c>
    </row>
    <row r="89" spans="1:6" x14ac:dyDescent="0.25">
      <c r="A89" s="17">
        <v>43211</v>
      </c>
      <c r="B89" s="56">
        <f t="shared" si="3"/>
        <v>2018</v>
      </c>
      <c r="C89" s="56">
        <f t="shared" si="4"/>
        <v>4</v>
      </c>
      <c r="D89" s="56">
        <f t="shared" si="5"/>
        <v>16</v>
      </c>
      <c r="E89" s="17"/>
      <c r="F89" s="138"/>
    </row>
    <row r="90" spans="1:6" x14ac:dyDescent="0.25">
      <c r="A90" s="17">
        <v>43213</v>
      </c>
      <c r="B90" s="56">
        <f t="shared" si="3"/>
        <v>2018</v>
      </c>
      <c r="C90" s="56">
        <f t="shared" si="4"/>
        <v>4</v>
      </c>
      <c r="D90" s="56">
        <f t="shared" si="5"/>
        <v>17</v>
      </c>
      <c r="E90" s="17"/>
      <c r="F90" s="138"/>
    </row>
    <row r="91" spans="1:6" x14ac:dyDescent="0.25">
      <c r="A91" s="17">
        <v>43213</v>
      </c>
      <c r="B91" s="56">
        <f t="shared" si="3"/>
        <v>2018</v>
      </c>
      <c r="C91" s="56">
        <f t="shared" si="4"/>
        <v>4</v>
      </c>
      <c r="D91" s="56">
        <f t="shared" si="5"/>
        <v>17</v>
      </c>
      <c r="E91" s="17"/>
      <c r="F91" s="138"/>
    </row>
    <row r="92" spans="1:6" x14ac:dyDescent="0.25">
      <c r="A92" s="17">
        <v>43213</v>
      </c>
      <c r="B92" s="56">
        <f t="shared" si="3"/>
        <v>2018</v>
      </c>
      <c r="C92" s="56">
        <f t="shared" si="4"/>
        <v>4</v>
      </c>
      <c r="D92" s="56">
        <f t="shared" si="5"/>
        <v>17</v>
      </c>
      <c r="E92" s="17" t="s">
        <v>128</v>
      </c>
      <c r="F92" s="138">
        <v>4</v>
      </c>
    </row>
    <row r="93" spans="1:6" x14ac:dyDescent="0.25">
      <c r="A93" s="17">
        <v>43214</v>
      </c>
      <c r="B93" s="56">
        <f t="shared" si="3"/>
        <v>2018</v>
      </c>
      <c r="C93" s="56">
        <f t="shared" si="4"/>
        <v>4</v>
      </c>
      <c r="D93" s="56">
        <f t="shared" si="5"/>
        <v>17</v>
      </c>
      <c r="E93" s="17" t="s">
        <v>127</v>
      </c>
      <c r="F93" s="138">
        <v>1</v>
      </c>
    </row>
    <row r="94" spans="1:6" x14ac:dyDescent="0.25">
      <c r="A94" s="17">
        <v>43214</v>
      </c>
      <c r="B94" s="56">
        <f t="shared" si="3"/>
        <v>2018</v>
      </c>
      <c r="C94" s="56">
        <f t="shared" si="4"/>
        <v>4</v>
      </c>
      <c r="D94" s="56">
        <f t="shared" si="5"/>
        <v>17</v>
      </c>
      <c r="E94" s="17" t="s">
        <v>125</v>
      </c>
      <c r="F94" s="138">
        <v>10</v>
      </c>
    </row>
    <row r="95" spans="1:6" x14ac:dyDescent="0.25">
      <c r="A95" s="17">
        <v>43214</v>
      </c>
      <c r="B95" s="56">
        <f t="shared" si="3"/>
        <v>2018</v>
      </c>
      <c r="C95" s="56">
        <f t="shared" si="4"/>
        <v>4</v>
      </c>
      <c r="D95" s="56">
        <f t="shared" si="5"/>
        <v>17</v>
      </c>
      <c r="E95" s="17" t="s">
        <v>128</v>
      </c>
      <c r="F95" s="138">
        <v>2</v>
      </c>
    </row>
    <row r="96" spans="1:6" x14ac:dyDescent="0.25">
      <c r="A96" s="17">
        <v>43215</v>
      </c>
      <c r="B96" s="56">
        <f t="shared" si="3"/>
        <v>2018</v>
      </c>
      <c r="C96" s="56">
        <f t="shared" si="4"/>
        <v>4</v>
      </c>
      <c r="D96" s="56">
        <f t="shared" si="5"/>
        <v>17</v>
      </c>
      <c r="E96" s="17" t="s">
        <v>125</v>
      </c>
      <c r="F96" s="138">
        <v>1</v>
      </c>
    </row>
    <row r="97" spans="1:6" x14ac:dyDescent="0.25">
      <c r="A97" s="17">
        <v>43217</v>
      </c>
      <c r="B97" s="56">
        <f t="shared" si="3"/>
        <v>2018</v>
      </c>
      <c r="C97" s="56">
        <f t="shared" si="4"/>
        <v>4</v>
      </c>
      <c r="D97" s="56">
        <f t="shared" si="5"/>
        <v>17</v>
      </c>
      <c r="E97" s="17" t="s">
        <v>128</v>
      </c>
      <c r="F97" s="138">
        <v>2</v>
      </c>
    </row>
    <row r="98" spans="1:6" x14ac:dyDescent="0.25">
      <c r="A98" s="17">
        <v>43222</v>
      </c>
      <c r="B98" s="56">
        <f t="shared" si="3"/>
        <v>2018</v>
      </c>
      <c r="C98" s="56">
        <f t="shared" si="4"/>
        <v>5</v>
      </c>
      <c r="D98" s="56">
        <f t="shared" si="5"/>
        <v>18</v>
      </c>
      <c r="E98" s="17" t="s">
        <v>157</v>
      </c>
      <c r="F98" s="138">
        <v>3</v>
      </c>
    </row>
    <row r="99" spans="1:6" x14ac:dyDescent="0.25">
      <c r="A99" s="17">
        <v>43224</v>
      </c>
      <c r="B99" s="56">
        <f t="shared" si="3"/>
        <v>2018</v>
      </c>
      <c r="C99" s="56">
        <f t="shared" si="4"/>
        <v>5</v>
      </c>
      <c r="D99" s="56">
        <f t="shared" si="5"/>
        <v>18</v>
      </c>
      <c r="E99" s="17" t="s">
        <v>128</v>
      </c>
      <c r="F99" s="138">
        <v>5</v>
      </c>
    </row>
    <row r="100" spans="1:6" x14ac:dyDescent="0.25">
      <c r="A100" s="17">
        <v>43224</v>
      </c>
      <c r="B100" s="56">
        <f t="shared" si="3"/>
        <v>2018</v>
      </c>
      <c r="C100" s="56">
        <f t="shared" si="4"/>
        <v>5</v>
      </c>
      <c r="D100" s="56">
        <f t="shared" si="5"/>
        <v>18</v>
      </c>
      <c r="E100" s="17" t="s">
        <v>125</v>
      </c>
      <c r="F100" s="138">
        <v>1</v>
      </c>
    </row>
    <row r="101" spans="1:6" x14ac:dyDescent="0.25">
      <c r="A101" s="17">
        <v>43228</v>
      </c>
      <c r="B101" s="56">
        <f t="shared" si="3"/>
        <v>2018</v>
      </c>
      <c r="C101" s="56">
        <f t="shared" si="4"/>
        <v>5</v>
      </c>
      <c r="D101" s="56">
        <f t="shared" si="5"/>
        <v>19</v>
      </c>
      <c r="E101" s="17" t="s">
        <v>159</v>
      </c>
      <c r="F101" s="138">
        <v>2</v>
      </c>
    </row>
    <row r="102" spans="1:6" x14ac:dyDescent="0.25">
      <c r="A102" s="17">
        <v>43228</v>
      </c>
      <c r="B102" s="56">
        <f t="shared" si="3"/>
        <v>2018</v>
      </c>
      <c r="C102" s="56">
        <f t="shared" si="4"/>
        <v>5</v>
      </c>
      <c r="D102" s="56">
        <f t="shared" si="5"/>
        <v>19</v>
      </c>
      <c r="E102" s="17" t="s">
        <v>156</v>
      </c>
      <c r="F102" s="138">
        <v>1</v>
      </c>
    </row>
    <row r="103" spans="1:6" x14ac:dyDescent="0.25">
      <c r="A103" s="17">
        <v>43229</v>
      </c>
      <c r="B103" s="56">
        <f t="shared" si="3"/>
        <v>2018</v>
      </c>
      <c r="C103" s="56">
        <f t="shared" si="4"/>
        <v>5</v>
      </c>
      <c r="D103" s="56">
        <f t="shared" si="5"/>
        <v>19</v>
      </c>
      <c r="E103" s="17" t="s">
        <v>128</v>
      </c>
      <c r="F103" s="138">
        <v>1</v>
      </c>
    </row>
    <row r="104" spans="1:6" x14ac:dyDescent="0.25">
      <c r="A104" s="17">
        <v>43229</v>
      </c>
      <c r="B104" s="56">
        <f t="shared" si="3"/>
        <v>2018</v>
      </c>
      <c r="C104" s="56">
        <f t="shared" si="4"/>
        <v>5</v>
      </c>
      <c r="D104" s="56">
        <f t="shared" si="5"/>
        <v>19</v>
      </c>
      <c r="E104" s="17" t="s">
        <v>125</v>
      </c>
      <c r="F104" s="138">
        <v>2</v>
      </c>
    </row>
    <row r="105" spans="1:6" x14ac:dyDescent="0.25">
      <c r="A105" s="17">
        <v>43230</v>
      </c>
      <c r="B105" s="56">
        <f t="shared" si="3"/>
        <v>2018</v>
      </c>
      <c r="C105" s="56">
        <f t="shared" si="4"/>
        <v>5</v>
      </c>
      <c r="D105" s="56">
        <f t="shared" si="5"/>
        <v>19</v>
      </c>
      <c r="E105" s="17" t="s">
        <v>159</v>
      </c>
      <c r="F105" s="138">
        <v>1</v>
      </c>
    </row>
    <row r="106" spans="1:6" x14ac:dyDescent="0.25">
      <c r="A106" s="17">
        <v>43230</v>
      </c>
      <c r="B106" s="56">
        <f t="shared" si="3"/>
        <v>2018</v>
      </c>
      <c r="C106" s="56">
        <f t="shared" si="4"/>
        <v>5</v>
      </c>
      <c r="D106" s="56">
        <f t="shared" si="5"/>
        <v>19</v>
      </c>
      <c r="E106" s="17" t="s">
        <v>128</v>
      </c>
      <c r="F106" s="138">
        <v>8</v>
      </c>
    </row>
    <row r="107" spans="1:6" x14ac:dyDescent="0.25">
      <c r="A107" s="17">
        <v>43231</v>
      </c>
      <c r="B107" s="56">
        <f t="shared" ref="B107:B136" si="6">IF(A107="","",YEAR(A107))</f>
        <v>2018</v>
      </c>
      <c r="C107" s="56">
        <f t="shared" ref="C107:C136" si="7">IF(A107="","",MONTH(A107))</f>
        <v>5</v>
      </c>
      <c r="D107" s="56">
        <f t="shared" ref="D107:D136" si="8">IF(A107="","",_xlfn.ISOWEEKNUM(A107))</f>
        <v>19</v>
      </c>
      <c r="E107" s="17" t="s">
        <v>125</v>
      </c>
      <c r="F107" s="138">
        <v>1</v>
      </c>
    </row>
    <row r="108" spans="1:6" x14ac:dyDescent="0.25">
      <c r="A108" s="17">
        <v>43231</v>
      </c>
      <c r="B108" s="56">
        <f t="shared" si="6"/>
        <v>2018</v>
      </c>
      <c r="C108" s="56">
        <f t="shared" si="7"/>
        <v>5</v>
      </c>
      <c r="D108" s="56">
        <f t="shared" si="8"/>
        <v>19</v>
      </c>
      <c r="E108" s="17" t="s">
        <v>128</v>
      </c>
      <c r="F108" s="138">
        <v>1</v>
      </c>
    </row>
    <row r="109" spans="1:6" x14ac:dyDescent="0.25">
      <c r="A109" s="17">
        <v>43234</v>
      </c>
      <c r="B109" s="56">
        <f t="shared" si="6"/>
        <v>2018</v>
      </c>
      <c r="C109" s="56">
        <f t="shared" si="7"/>
        <v>5</v>
      </c>
      <c r="D109" s="56">
        <f t="shared" si="8"/>
        <v>20</v>
      </c>
      <c r="E109" s="17" t="s">
        <v>127</v>
      </c>
      <c r="F109" s="138">
        <v>9</v>
      </c>
    </row>
    <row r="110" spans="1:6" x14ac:dyDescent="0.25">
      <c r="A110" s="17">
        <v>43234</v>
      </c>
      <c r="B110" s="56">
        <f t="shared" si="6"/>
        <v>2018</v>
      </c>
      <c r="C110" s="56">
        <f t="shared" si="7"/>
        <v>5</v>
      </c>
      <c r="D110" s="56">
        <f t="shared" si="8"/>
        <v>20</v>
      </c>
      <c r="E110" s="17" t="s">
        <v>128</v>
      </c>
      <c r="F110" s="138">
        <v>2</v>
      </c>
    </row>
    <row r="111" spans="1:6" x14ac:dyDescent="0.25">
      <c r="A111" s="17">
        <v>43235</v>
      </c>
      <c r="B111" s="56">
        <f t="shared" si="6"/>
        <v>2018</v>
      </c>
      <c r="C111" s="56">
        <f t="shared" si="7"/>
        <v>5</v>
      </c>
      <c r="D111" s="56">
        <f t="shared" si="8"/>
        <v>20</v>
      </c>
      <c r="E111" s="17" t="s">
        <v>128</v>
      </c>
      <c r="F111" s="138">
        <v>1</v>
      </c>
    </row>
    <row r="112" spans="1:6" x14ac:dyDescent="0.25">
      <c r="A112" s="17">
        <v>43236</v>
      </c>
      <c r="B112" s="56">
        <f t="shared" si="6"/>
        <v>2018</v>
      </c>
      <c r="C112" s="56">
        <f t="shared" si="7"/>
        <v>5</v>
      </c>
      <c r="D112" s="56">
        <f t="shared" si="8"/>
        <v>20</v>
      </c>
      <c r="E112" s="17" t="s">
        <v>128</v>
      </c>
      <c r="F112" s="138">
        <v>1</v>
      </c>
    </row>
    <row r="113" spans="1:6" x14ac:dyDescent="0.25">
      <c r="A113" s="17">
        <v>43237</v>
      </c>
      <c r="B113" s="56">
        <f t="shared" si="6"/>
        <v>2018</v>
      </c>
      <c r="C113" s="56">
        <f t="shared" si="7"/>
        <v>5</v>
      </c>
      <c r="D113" s="56">
        <f t="shared" si="8"/>
        <v>20</v>
      </c>
      <c r="E113" s="17" t="s">
        <v>128</v>
      </c>
      <c r="F113" s="138">
        <v>7</v>
      </c>
    </row>
    <row r="114" spans="1:6" x14ac:dyDescent="0.25">
      <c r="A114" s="17">
        <v>43237</v>
      </c>
      <c r="B114" s="56">
        <f t="shared" si="6"/>
        <v>2018</v>
      </c>
      <c r="C114" s="56">
        <f t="shared" si="7"/>
        <v>5</v>
      </c>
      <c r="D114" s="56">
        <f t="shared" si="8"/>
        <v>20</v>
      </c>
      <c r="E114" s="17" t="s">
        <v>127</v>
      </c>
      <c r="F114" s="138">
        <v>2</v>
      </c>
    </row>
    <row r="115" spans="1:6" x14ac:dyDescent="0.25">
      <c r="A115" s="17">
        <v>43238</v>
      </c>
      <c r="B115" s="56">
        <f t="shared" si="6"/>
        <v>2018</v>
      </c>
      <c r="C115" s="56">
        <f t="shared" si="7"/>
        <v>5</v>
      </c>
      <c r="D115" s="56">
        <f t="shared" si="8"/>
        <v>20</v>
      </c>
      <c r="E115" s="17" t="s">
        <v>129</v>
      </c>
      <c r="F115" s="138">
        <v>1</v>
      </c>
    </row>
    <row r="116" spans="1:6" x14ac:dyDescent="0.25">
      <c r="A116" s="17">
        <v>43242</v>
      </c>
      <c r="B116" s="56">
        <f t="shared" si="6"/>
        <v>2018</v>
      </c>
      <c r="C116" s="56">
        <f t="shared" si="7"/>
        <v>5</v>
      </c>
      <c r="D116" s="56">
        <f t="shared" si="8"/>
        <v>21</v>
      </c>
      <c r="E116" s="17" t="s">
        <v>152</v>
      </c>
      <c r="F116" s="138">
        <v>1</v>
      </c>
    </row>
    <row r="117" spans="1:6" x14ac:dyDescent="0.25">
      <c r="A117" s="17">
        <v>43242</v>
      </c>
      <c r="B117" s="56">
        <f t="shared" si="6"/>
        <v>2018</v>
      </c>
      <c r="C117" s="56">
        <f t="shared" si="7"/>
        <v>5</v>
      </c>
      <c r="D117" s="56">
        <f t="shared" si="8"/>
        <v>21</v>
      </c>
      <c r="E117" s="17" t="s">
        <v>156</v>
      </c>
      <c r="F117" s="138">
        <v>1</v>
      </c>
    </row>
    <row r="118" spans="1:6" x14ac:dyDescent="0.25">
      <c r="A118" s="17">
        <v>43242</v>
      </c>
      <c r="B118" s="56">
        <f t="shared" si="6"/>
        <v>2018</v>
      </c>
      <c r="C118" s="56">
        <f t="shared" si="7"/>
        <v>5</v>
      </c>
      <c r="D118" s="56">
        <f t="shared" si="8"/>
        <v>21</v>
      </c>
      <c r="E118" s="17" t="s">
        <v>125</v>
      </c>
      <c r="F118" s="138">
        <v>3</v>
      </c>
    </row>
    <row r="119" spans="1:6" x14ac:dyDescent="0.25">
      <c r="A119" s="17">
        <v>43242</v>
      </c>
      <c r="B119" s="56">
        <f t="shared" si="6"/>
        <v>2018</v>
      </c>
      <c r="C119" s="56">
        <f t="shared" si="7"/>
        <v>5</v>
      </c>
      <c r="D119" s="56">
        <f t="shared" si="8"/>
        <v>21</v>
      </c>
      <c r="E119" s="17" t="s">
        <v>128</v>
      </c>
      <c r="F119" s="138">
        <v>3</v>
      </c>
    </row>
    <row r="120" spans="1:6" x14ac:dyDescent="0.25">
      <c r="A120" s="17">
        <v>43243</v>
      </c>
      <c r="B120" s="56">
        <f t="shared" si="6"/>
        <v>2018</v>
      </c>
      <c r="C120" s="56">
        <f t="shared" si="7"/>
        <v>5</v>
      </c>
      <c r="D120" s="56">
        <f t="shared" si="8"/>
        <v>21</v>
      </c>
      <c r="E120" s="17" t="s">
        <v>125</v>
      </c>
      <c r="F120" s="138">
        <v>4</v>
      </c>
    </row>
    <row r="121" spans="1:6" x14ac:dyDescent="0.25">
      <c r="A121" s="17">
        <v>43243</v>
      </c>
      <c r="B121" s="56">
        <f t="shared" si="6"/>
        <v>2018</v>
      </c>
      <c r="C121" s="56">
        <f t="shared" si="7"/>
        <v>5</v>
      </c>
      <c r="D121" s="56">
        <f t="shared" si="8"/>
        <v>21</v>
      </c>
      <c r="E121" s="17" t="s">
        <v>128</v>
      </c>
      <c r="F121" s="138">
        <v>3</v>
      </c>
    </row>
    <row r="122" spans="1:6" x14ac:dyDescent="0.25">
      <c r="A122" s="17">
        <v>43244</v>
      </c>
      <c r="B122" s="56">
        <f t="shared" si="6"/>
        <v>2018</v>
      </c>
      <c r="C122" s="56">
        <f t="shared" si="7"/>
        <v>5</v>
      </c>
      <c r="D122" s="56">
        <f t="shared" si="8"/>
        <v>21</v>
      </c>
      <c r="E122" s="17" t="s">
        <v>159</v>
      </c>
      <c r="F122" s="138">
        <v>1</v>
      </c>
    </row>
    <row r="123" spans="1:6" x14ac:dyDescent="0.25">
      <c r="A123" s="17">
        <v>43244</v>
      </c>
      <c r="B123" s="56">
        <f t="shared" si="6"/>
        <v>2018</v>
      </c>
      <c r="C123" s="56">
        <f t="shared" si="7"/>
        <v>5</v>
      </c>
      <c r="D123" s="56">
        <f t="shared" si="8"/>
        <v>21</v>
      </c>
      <c r="E123" s="17" t="s">
        <v>125</v>
      </c>
      <c r="F123" s="138">
        <v>2</v>
      </c>
    </row>
    <row r="124" spans="1:6" x14ac:dyDescent="0.25">
      <c r="A124" s="17">
        <v>43248</v>
      </c>
      <c r="B124" s="56">
        <f t="shared" si="6"/>
        <v>2018</v>
      </c>
      <c r="C124" s="56">
        <f t="shared" si="7"/>
        <v>5</v>
      </c>
      <c r="D124" s="56">
        <f t="shared" si="8"/>
        <v>22</v>
      </c>
      <c r="E124" s="17" t="s">
        <v>128</v>
      </c>
      <c r="F124" s="138">
        <v>3</v>
      </c>
    </row>
    <row r="125" spans="1:6" x14ac:dyDescent="0.25">
      <c r="A125" s="17">
        <v>43248</v>
      </c>
      <c r="B125" s="56">
        <f t="shared" si="6"/>
        <v>2018</v>
      </c>
      <c r="C125" s="56">
        <f t="shared" si="7"/>
        <v>5</v>
      </c>
      <c r="D125" s="56">
        <f t="shared" si="8"/>
        <v>22</v>
      </c>
      <c r="E125" s="17" t="s">
        <v>152</v>
      </c>
      <c r="F125" s="138">
        <v>3</v>
      </c>
    </row>
    <row r="126" spans="1:6" x14ac:dyDescent="0.25">
      <c r="A126" s="17">
        <v>43249</v>
      </c>
      <c r="B126" s="56">
        <f t="shared" si="6"/>
        <v>2018</v>
      </c>
      <c r="C126" s="56">
        <f t="shared" si="7"/>
        <v>5</v>
      </c>
      <c r="D126" s="56">
        <f t="shared" si="8"/>
        <v>22</v>
      </c>
      <c r="E126" s="17" t="s">
        <v>129</v>
      </c>
      <c r="F126" s="138">
        <v>1</v>
      </c>
    </row>
    <row r="127" spans="1:6" x14ac:dyDescent="0.25">
      <c r="A127" s="17">
        <v>43251</v>
      </c>
      <c r="B127" s="56">
        <f t="shared" si="6"/>
        <v>2018</v>
      </c>
      <c r="C127" s="56">
        <f t="shared" si="7"/>
        <v>5</v>
      </c>
      <c r="D127" s="56">
        <f t="shared" si="8"/>
        <v>22</v>
      </c>
      <c r="E127" s="17" t="s">
        <v>128</v>
      </c>
      <c r="F127" s="138">
        <v>1</v>
      </c>
    </row>
    <row r="128" spans="1:6" x14ac:dyDescent="0.25">
      <c r="A128" s="17">
        <v>43256</v>
      </c>
      <c r="B128" s="56">
        <f t="shared" si="6"/>
        <v>2018</v>
      </c>
      <c r="C128" s="56">
        <f t="shared" si="7"/>
        <v>6</v>
      </c>
      <c r="D128" s="56">
        <f t="shared" si="8"/>
        <v>23</v>
      </c>
      <c r="E128" s="17" t="s">
        <v>128</v>
      </c>
      <c r="F128" s="138">
        <v>2</v>
      </c>
    </row>
    <row r="129" spans="1:6" x14ac:dyDescent="0.25">
      <c r="A129" s="17">
        <v>43256</v>
      </c>
      <c r="B129" s="56">
        <f t="shared" si="6"/>
        <v>2018</v>
      </c>
      <c r="C129" s="56">
        <f t="shared" si="7"/>
        <v>6</v>
      </c>
      <c r="D129" s="56">
        <f t="shared" si="8"/>
        <v>23</v>
      </c>
      <c r="E129" s="17" t="s">
        <v>127</v>
      </c>
      <c r="F129" s="138">
        <v>1</v>
      </c>
    </row>
    <row r="130" spans="1:6" x14ac:dyDescent="0.25">
      <c r="A130" s="17">
        <v>43257</v>
      </c>
      <c r="B130" s="56">
        <f t="shared" si="6"/>
        <v>2018</v>
      </c>
      <c r="C130" s="56">
        <f t="shared" si="7"/>
        <v>6</v>
      </c>
      <c r="D130" s="56">
        <f t="shared" si="8"/>
        <v>23</v>
      </c>
      <c r="E130" s="17" t="s">
        <v>129</v>
      </c>
      <c r="F130" s="138">
        <v>1</v>
      </c>
    </row>
    <row r="131" spans="1:6" x14ac:dyDescent="0.25">
      <c r="A131" s="17">
        <v>43257</v>
      </c>
      <c r="B131" s="56">
        <f t="shared" si="6"/>
        <v>2018</v>
      </c>
      <c r="C131" s="56">
        <f t="shared" si="7"/>
        <v>6</v>
      </c>
      <c r="D131" s="56">
        <f t="shared" si="8"/>
        <v>23</v>
      </c>
      <c r="E131" s="17" t="s">
        <v>127</v>
      </c>
      <c r="F131" s="138">
        <v>1</v>
      </c>
    </row>
    <row r="132" spans="1:6" x14ac:dyDescent="0.25">
      <c r="A132" s="17">
        <v>43258</v>
      </c>
      <c r="B132" s="56">
        <f t="shared" si="6"/>
        <v>2018</v>
      </c>
      <c r="C132" s="56">
        <f t="shared" si="7"/>
        <v>6</v>
      </c>
      <c r="D132" s="56">
        <f t="shared" si="8"/>
        <v>23</v>
      </c>
      <c r="E132" s="17" t="s">
        <v>129</v>
      </c>
      <c r="F132" s="138">
        <v>2</v>
      </c>
    </row>
    <row r="133" spans="1:6" x14ac:dyDescent="0.25">
      <c r="A133" s="17">
        <v>43259</v>
      </c>
      <c r="B133" s="56">
        <f t="shared" si="6"/>
        <v>2018</v>
      </c>
      <c r="C133" s="56">
        <f t="shared" si="7"/>
        <v>6</v>
      </c>
      <c r="D133" s="56">
        <f t="shared" si="8"/>
        <v>23</v>
      </c>
      <c r="E133" s="17" t="s">
        <v>129</v>
      </c>
      <c r="F133" s="138">
        <v>2</v>
      </c>
    </row>
    <row r="134" spans="1:6" x14ac:dyDescent="0.25">
      <c r="A134" s="17">
        <v>43259</v>
      </c>
      <c r="B134" s="56">
        <f t="shared" si="6"/>
        <v>2018</v>
      </c>
      <c r="C134" s="56">
        <f t="shared" si="7"/>
        <v>6</v>
      </c>
      <c r="D134" s="56">
        <f t="shared" si="8"/>
        <v>23</v>
      </c>
      <c r="E134" s="17" t="s">
        <v>125</v>
      </c>
      <c r="F134" s="138">
        <v>1</v>
      </c>
    </row>
    <row r="135" spans="1:6" x14ac:dyDescent="0.25">
      <c r="A135" s="17">
        <v>43262</v>
      </c>
      <c r="B135" s="56">
        <f t="shared" si="6"/>
        <v>2018</v>
      </c>
      <c r="C135" s="56">
        <f t="shared" si="7"/>
        <v>6</v>
      </c>
      <c r="D135" s="56">
        <f t="shared" si="8"/>
        <v>24</v>
      </c>
      <c r="E135" s="17" t="s">
        <v>128</v>
      </c>
      <c r="F135" s="138">
        <v>2</v>
      </c>
    </row>
    <row r="136" spans="1:6" x14ac:dyDescent="0.25">
      <c r="A136" s="17">
        <v>43263</v>
      </c>
      <c r="B136" s="56">
        <f t="shared" si="6"/>
        <v>2018</v>
      </c>
      <c r="C136" s="56">
        <f t="shared" si="7"/>
        <v>6</v>
      </c>
      <c r="D136" s="56">
        <f t="shared" si="8"/>
        <v>24</v>
      </c>
      <c r="E136" s="17" t="s">
        <v>128</v>
      </c>
      <c r="F136" s="138">
        <v>1</v>
      </c>
    </row>
    <row r="137" spans="1:6" x14ac:dyDescent="0.25">
      <c r="A137" s="17">
        <v>43263</v>
      </c>
      <c r="B137" s="56">
        <f t="shared" ref="B137:B181" si="9">IF(A137="","",YEAR(A137))</f>
        <v>2018</v>
      </c>
      <c r="C137" s="56">
        <f t="shared" ref="C137:C181" si="10">IF(A137="","",MONTH(A137))</f>
        <v>6</v>
      </c>
      <c r="D137" s="56">
        <f t="shared" ref="D137:D172" si="11">IF(A137="","",_xlfn.ISOWEEKNUM(A137))</f>
        <v>24</v>
      </c>
      <c r="E137" s="17" t="s">
        <v>125</v>
      </c>
      <c r="F137" s="138">
        <v>9</v>
      </c>
    </row>
    <row r="138" spans="1:6" x14ac:dyDescent="0.25">
      <c r="A138" s="17">
        <v>43263</v>
      </c>
      <c r="B138" s="56">
        <f t="shared" si="9"/>
        <v>2018</v>
      </c>
      <c r="C138" s="56">
        <f t="shared" si="10"/>
        <v>6</v>
      </c>
      <c r="D138" s="56">
        <f t="shared" si="11"/>
        <v>24</v>
      </c>
      <c r="E138" s="17" t="s">
        <v>127</v>
      </c>
      <c r="F138" s="138">
        <v>5</v>
      </c>
    </row>
    <row r="139" spans="1:6" x14ac:dyDescent="0.25">
      <c r="A139" s="17">
        <v>43265</v>
      </c>
      <c r="B139" s="56">
        <f t="shared" si="9"/>
        <v>2018</v>
      </c>
      <c r="C139" s="56">
        <f t="shared" si="10"/>
        <v>6</v>
      </c>
      <c r="D139" s="56">
        <f t="shared" si="11"/>
        <v>24</v>
      </c>
      <c r="E139" s="17" t="s">
        <v>125</v>
      </c>
      <c r="F139" s="138">
        <v>6</v>
      </c>
    </row>
    <row r="140" spans="1:6" x14ac:dyDescent="0.25">
      <c r="A140" s="17">
        <v>43266</v>
      </c>
      <c r="B140" s="56">
        <f t="shared" si="9"/>
        <v>2018</v>
      </c>
      <c r="C140" s="56">
        <f t="shared" si="10"/>
        <v>6</v>
      </c>
      <c r="D140" s="56">
        <f t="shared" si="11"/>
        <v>24</v>
      </c>
      <c r="E140" s="17" t="s">
        <v>125</v>
      </c>
      <c r="F140" s="138">
        <v>7</v>
      </c>
    </row>
    <row r="141" spans="1:6" x14ac:dyDescent="0.25">
      <c r="A141" s="17">
        <v>43266</v>
      </c>
      <c r="B141" s="56">
        <f t="shared" si="9"/>
        <v>2018</v>
      </c>
      <c r="C141" s="56">
        <f t="shared" si="10"/>
        <v>6</v>
      </c>
      <c r="D141" s="56">
        <f t="shared" si="11"/>
        <v>24</v>
      </c>
      <c r="E141" s="17" t="s">
        <v>152</v>
      </c>
      <c r="F141" s="138">
        <v>2</v>
      </c>
    </row>
    <row r="142" spans="1:6" x14ac:dyDescent="0.25">
      <c r="A142" s="17">
        <v>43269</v>
      </c>
      <c r="B142" s="56">
        <f t="shared" si="9"/>
        <v>2018</v>
      </c>
      <c r="C142" s="56">
        <f t="shared" si="10"/>
        <v>6</v>
      </c>
      <c r="D142" s="56">
        <f t="shared" si="11"/>
        <v>25</v>
      </c>
      <c r="E142" s="17" t="s">
        <v>152</v>
      </c>
      <c r="F142" s="138">
        <v>1</v>
      </c>
    </row>
    <row r="143" spans="1:6" x14ac:dyDescent="0.25">
      <c r="A143" s="17">
        <v>43269</v>
      </c>
      <c r="B143" s="56">
        <f t="shared" si="9"/>
        <v>2018</v>
      </c>
      <c r="C143" s="56">
        <f t="shared" si="10"/>
        <v>6</v>
      </c>
      <c r="D143" s="56">
        <f t="shared" si="11"/>
        <v>25</v>
      </c>
      <c r="E143" s="17" t="s">
        <v>157</v>
      </c>
      <c r="F143" s="138">
        <v>1</v>
      </c>
    </row>
    <row r="144" spans="1:6" x14ac:dyDescent="0.25">
      <c r="A144" s="17">
        <v>43269</v>
      </c>
      <c r="B144" s="56">
        <f t="shared" si="9"/>
        <v>2018</v>
      </c>
      <c r="C144" s="56">
        <f t="shared" si="10"/>
        <v>6</v>
      </c>
      <c r="D144" s="56">
        <f t="shared" si="11"/>
        <v>25</v>
      </c>
      <c r="E144" s="17" t="s">
        <v>166</v>
      </c>
      <c r="F144" s="138">
        <v>1</v>
      </c>
    </row>
    <row r="145" spans="1:6" x14ac:dyDescent="0.25">
      <c r="A145" s="17">
        <v>43269</v>
      </c>
      <c r="B145" s="56">
        <f t="shared" si="9"/>
        <v>2018</v>
      </c>
      <c r="C145" s="56">
        <f t="shared" si="10"/>
        <v>6</v>
      </c>
      <c r="D145" s="56">
        <f t="shared" si="11"/>
        <v>25</v>
      </c>
      <c r="E145" s="17" t="s">
        <v>128</v>
      </c>
      <c r="F145" s="138">
        <v>11</v>
      </c>
    </row>
    <row r="146" spans="1:6" x14ac:dyDescent="0.25">
      <c r="A146" s="17">
        <v>43270</v>
      </c>
      <c r="B146" s="56">
        <f t="shared" si="9"/>
        <v>2018</v>
      </c>
      <c r="C146" s="56">
        <f t="shared" si="10"/>
        <v>6</v>
      </c>
      <c r="D146" s="56">
        <f t="shared" si="11"/>
        <v>25</v>
      </c>
      <c r="E146" s="17" t="s">
        <v>125</v>
      </c>
      <c r="F146" s="138">
        <v>8</v>
      </c>
    </row>
    <row r="147" spans="1:6" x14ac:dyDescent="0.25">
      <c r="A147" s="17">
        <v>43270</v>
      </c>
      <c r="B147" s="56">
        <f t="shared" si="9"/>
        <v>2018</v>
      </c>
      <c r="C147" s="56">
        <f t="shared" si="10"/>
        <v>6</v>
      </c>
      <c r="D147" s="56">
        <f t="shared" si="11"/>
        <v>25</v>
      </c>
      <c r="E147" s="17" t="s">
        <v>128</v>
      </c>
      <c r="F147" s="138">
        <v>1</v>
      </c>
    </row>
    <row r="148" spans="1:6" x14ac:dyDescent="0.25">
      <c r="A148" s="17">
        <v>43271</v>
      </c>
      <c r="B148" s="56">
        <f t="shared" si="9"/>
        <v>2018</v>
      </c>
      <c r="C148" s="56">
        <f t="shared" si="10"/>
        <v>6</v>
      </c>
      <c r="D148" s="56">
        <f t="shared" si="11"/>
        <v>25</v>
      </c>
      <c r="E148" s="17" t="s">
        <v>125</v>
      </c>
      <c r="F148" s="138">
        <v>1</v>
      </c>
    </row>
    <row r="149" spans="1:6" x14ac:dyDescent="0.25">
      <c r="A149" s="17">
        <v>43272</v>
      </c>
      <c r="B149" s="56">
        <f t="shared" si="9"/>
        <v>2018</v>
      </c>
      <c r="C149" s="56">
        <f t="shared" si="10"/>
        <v>6</v>
      </c>
      <c r="D149" s="56">
        <f t="shared" si="11"/>
        <v>25</v>
      </c>
      <c r="E149" s="17" t="s">
        <v>125</v>
      </c>
      <c r="F149" s="138">
        <v>3</v>
      </c>
    </row>
    <row r="150" spans="1:6" x14ac:dyDescent="0.25">
      <c r="A150" s="17">
        <v>43272</v>
      </c>
      <c r="B150" s="56">
        <f t="shared" si="9"/>
        <v>2018</v>
      </c>
      <c r="C150" s="56">
        <f t="shared" si="10"/>
        <v>6</v>
      </c>
      <c r="D150" s="56">
        <f t="shared" si="11"/>
        <v>25</v>
      </c>
      <c r="E150" s="17" t="s">
        <v>128</v>
      </c>
      <c r="F150" s="138">
        <v>3</v>
      </c>
    </row>
    <row r="151" spans="1:6" x14ac:dyDescent="0.25">
      <c r="A151" s="17">
        <v>43273</v>
      </c>
      <c r="B151" s="56">
        <f t="shared" si="9"/>
        <v>2018</v>
      </c>
      <c r="C151" s="56">
        <f t="shared" si="10"/>
        <v>6</v>
      </c>
      <c r="D151" s="56">
        <f t="shared" si="11"/>
        <v>25</v>
      </c>
      <c r="E151" s="17" t="s">
        <v>125</v>
      </c>
      <c r="F151" s="138">
        <v>3</v>
      </c>
    </row>
    <row r="152" spans="1:6" x14ac:dyDescent="0.25">
      <c r="A152" s="17">
        <v>43276</v>
      </c>
      <c r="B152" s="56">
        <f t="shared" si="9"/>
        <v>2018</v>
      </c>
      <c r="C152" s="56">
        <f t="shared" si="10"/>
        <v>6</v>
      </c>
      <c r="D152" s="56">
        <f t="shared" si="11"/>
        <v>26</v>
      </c>
      <c r="E152" s="17" t="s">
        <v>125</v>
      </c>
      <c r="F152" s="138">
        <v>2</v>
      </c>
    </row>
    <row r="153" spans="1:6" x14ac:dyDescent="0.25">
      <c r="A153" s="17">
        <v>43276</v>
      </c>
      <c r="B153" s="56">
        <f t="shared" si="9"/>
        <v>2018</v>
      </c>
      <c r="C153" s="56">
        <f t="shared" si="10"/>
        <v>6</v>
      </c>
      <c r="D153" s="56">
        <f t="shared" si="11"/>
        <v>26</v>
      </c>
      <c r="E153" s="17" t="s">
        <v>127</v>
      </c>
      <c r="F153" s="138">
        <v>1</v>
      </c>
    </row>
    <row r="154" spans="1:6" x14ac:dyDescent="0.25">
      <c r="A154" s="17">
        <v>43276</v>
      </c>
      <c r="B154" s="56">
        <f t="shared" si="9"/>
        <v>2018</v>
      </c>
      <c r="C154" s="56">
        <f t="shared" si="10"/>
        <v>6</v>
      </c>
      <c r="D154" s="56">
        <f t="shared" si="11"/>
        <v>26</v>
      </c>
      <c r="E154" s="17" t="s">
        <v>128</v>
      </c>
      <c r="F154" s="138">
        <v>1</v>
      </c>
    </row>
    <row r="155" spans="1:6" x14ac:dyDescent="0.25">
      <c r="A155" s="17">
        <v>43277</v>
      </c>
      <c r="B155" s="56">
        <f t="shared" si="9"/>
        <v>2018</v>
      </c>
      <c r="C155" s="56">
        <f t="shared" si="10"/>
        <v>6</v>
      </c>
      <c r="D155" s="56">
        <f t="shared" si="11"/>
        <v>26</v>
      </c>
      <c r="E155" s="17" t="s">
        <v>128</v>
      </c>
      <c r="F155" s="138">
        <v>1</v>
      </c>
    </row>
    <row r="156" spans="1:6" x14ac:dyDescent="0.25">
      <c r="A156" s="17">
        <v>43278</v>
      </c>
      <c r="B156" s="56">
        <f t="shared" si="9"/>
        <v>2018</v>
      </c>
      <c r="C156" s="56">
        <f t="shared" si="10"/>
        <v>6</v>
      </c>
      <c r="D156" s="56">
        <f t="shared" si="11"/>
        <v>26</v>
      </c>
      <c r="E156" s="17" t="s">
        <v>125</v>
      </c>
      <c r="F156" s="138">
        <v>4</v>
      </c>
    </row>
    <row r="157" spans="1:6" x14ac:dyDescent="0.25">
      <c r="A157" s="17">
        <v>43279</v>
      </c>
      <c r="B157" s="56">
        <f t="shared" si="9"/>
        <v>2018</v>
      </c>
      <c r="C157" s="56">
        <f t="shared" si="10"/>
        <v>6</v>
      </c>
      <c r="D157" s="56">
        <f t="shared" si="11"/>
        <v>26</v>
      </c>
      <c r="E157" s="17" t="s">
        <v>128</v>
      </c>
      <c r="F157" s="138">
        <v>2</v>
      </c>
    </row>
    <row r="158" spans="1:6" x14ac:dyDescent="0.25">
      <c r="A158" s="17">
        <v>43279</v>
      </c>
      <c r="B158" s="56">
        <f t="shared" si="9"/>
        <v>2018</v>
      </c>
      <c r="C158" s="56">
        <f t="shared" si="10"/>
        <v>6</v>
      </c>
      <c r="D158" s="56">
        <f t="shared" si="11"/>
        <v>26</v>
      </c>
      <c r="E158" s="17" t="s">
        <v>125</v>
      </c>
      <c r="F158" s="138">
        <v>6</v>
      </c>
    </row>
    <row r="159" spans="1:6" x14ac:dyDescent="0.25">
      <c r="A159" s="17">
        <v>43279</v>
      </c>
      <c r="B159" s="56">
        <f t="shared" si="9"/>
        <v>2018</v>
      </c>
      <c r="C159" s="56">
        <f t="shared" si="10"/>
        <v>6</v>
      </c>
      <c r="D159" s="56">
        <f t="shared" si="11"/>
        <v>26</v>
      </c>
      <c r="E159" s="17" t="s">
        <v>161</v>
      </c>
      <c r="F159" s="138">
        <v>1</v>
      </c>
    </row>
    <row r="160" spans="1:6" x14ac:dyDescent="0.25">
      <c r="A160" s="17">
        <v>43279</v>
      </c>
      <c r="B160" s="56">
        <f t="shared" si="9"/>
        <v>2018</v>
      </c>
      <c r="C160" s="56">
        <f t="shared" si="10"/>
        <v>6</v>
      </c>
      <c r="D160" s="56">
        <f t="shared" si="11"/>
        <v>26</v>
      </c>
      <c r="E160" s="17" t="s">
        <v>152</v>
      </c>
      <c r="F160" s="138">
        <v>1</v>
      </c>
    </row>
    <row r="161" spans="1:8" x14ac:dyDescent="0.25">
      <c r="A161" s="17">
        <v>43280</v>
      </c>
      <c r="B161" s="56">
        <f t="shared" si="9"/>
        <v>2018</v>
      </c>
      <c r="C161" s="56">
        <f t="shared" si="10"/>
        <v>6</v>
      </c>
      <c r="D161" s="56">
        <f t="shared" si="11"/>
        <v>26</v>
      </c>
      <c r="E161" s="17" t="s">
        <v>125</v>
      </c>
      <c r="F161" s="138">
        <v>2</v>
      </c>
    </row>
    <row r="162" spans="1:8" x14ac:dyDescent="0.25">
      <c r="A162" s="17">
        <v>43280</v>
      </c>
      <c r="B162" s="56">
        <f t="shared" si="9"/>
        <v>2018</v>
      </c>
      <c r="C162" s="56">
        <f t="shared" si="10"/>
        <v>6</v>
      </c>
      <c r="D162" s="56">
        <f t="shared" si="11"/>
        <v>26</v>
      </c>
      <c r="E162" s="17" t="s">
        <v>152</v>
      </c>
      <c r="F162" s="138">
        <v>1</v>
      </c>
    </row>
    <row r="163" spans="1:8" x14ac:dyDescent="0.25">
      <c r="A163" s="17">
        <v>43280</v>
      </c>
      <c r="B163" s="56">
        <f t="shared" si="9"/>
        <v>2018</v>
      </c>
      <c r="C163" s="56">
        <f t="shared" si="10"/>
        <v>6</v>
      </c>
      <c r="D163" s="56">
        <f t="shared" si="11"/>
        <v>26</v>
      </c>
      <c r="E163" s="17" t="s">
        <v>157</v>
      </c>
      <c r="F163" s="138">
        <v>2</v>
      </c>
    </row>
    <row r="164" spans="1:8" x14ac:dyDescent="0.25">
      <c r="A164" s="17">
        <v>43280</v>
      </c>
      <c r="B164" s="56">
        <f t="shared" si="9"/>
        <v>2018</v>
      </c>
      <c r="C164" s="56">
        <f t="shared" si="10"/>
        <v>6</v>
      </c>
      <c r="D164" s="56">
        <f t="shared" si="11"/>
        <v>26</v>
      </c>
      <c r="E164" s="17" t="s">
        <v>128</v>
      </c>
      <c r="F164" s="138">
        <v>2</v>
      </c>
    </row>
    <row r="165" spans="1:8" x14ac:dyDescent="0.25">
      <c r="A165" s="17">
        <v>43283</v>
      </c>
      <c r="B165" s="56">
        <f t="shared" si="9"/>
        <v>2018</v>
      </c>
      <c r="C165" s="56">
        <f t="shared" si="10"/>
        <v>7</v>
      </c>
      <c r="D165" s="56">
        <f t="shared" si="11"/>
        <v>27</v>
      </c>
      <c r="E165" s="17" t="s">
        <v>129</v>
      </c>
      <c r="F165" s="138">
        <v>2</v>
      </c>
    </row>
    <row r="166" spans="1:8" x14ac:dyDescent="0.25">
      <c r="A166" s="17">
        <v>43284</v>
      </c>
      <c r="B166" s="56">
        <f t="shared" si="9"/>
        <v>2018</v>
      </c>
      <c r="C166" s="56">
        <f t="shared" si="10"/>
        <v>7</v>
      </c>
      <c r="D166" s="56">
        <f t="shared" si="11"/>
        <v>27</v>
      </c>
      <c r="E166" s="17" t="s">
        <v>152</v>
      </c>
      <c r="F166" s="138">
        <v>2</v>
      </c>
    </row>
    <row r="167" spans="1:8" x14ac:dyDescent="0.25">
      <c r="A167" s="17">
        <v>43285</v>
      </c>
      <c r="B167" s="56">
        <f t="shared" si="9"/>
        <v>2018</v>
      </c>
      <c r="C167" s="56">
        <f t="shared" si="10"/>
        <v>7</v>
      </c>
      <c r="D167" s="56">
        <f t="shared" si="11"/>
        <v>27</v>
      </c>
      <c r="E167" s="17" t="s">
        <v>127</v>
      </c>
      <c r="F167" s="138">
        <v>8</v>
      </c>
    </row>
    <row r="168" spans="1:8" x14ac:dyDescent="0.25">
      <c r="A168" s="17">
        <v>43285</v>
      </c>
      <c r="B168" s="56">
        <f t="shared" si="9"/>
        <v>2018</v>
      </c>
      <c r="C168" s="56">
        <f t="shared" si="10"/>
        <v>7</v>
      </c>
      <c r="D168" s="56">
        <f t="shared" si="11"/>
        <v>27</v>
      </c>
      <c r="E168" s="17" t="s">
        <v>128</v>
      </c>
      <c r="F168" s="138">
        <v>1</v>
      </c>
    </row>
    <row r="169" spans="1:8" x14ac:dyDescent="0.25">
      <c r="A169" s="17">
        <v>43286</v>
      </c>
      <c r="B169" s="56">
        <f t="shared" si="9"/>
        <v>2018</v>
      </c>
      <c r="C169" s="56">
        <f t="shared" si="10"/>
        <v>7</v>
      </c>
      <c r="D169" s="56">
        <f t="shared" si="11"/>
        <v>27</v>
      </c>
      <c r="E169" s="17" t="s">
        <v>125</v>
      </c>
      <c r="F169" s="138">
        <v>5</v>
      </c>
    </row>
    <row r="170" spans="1:8" x14ac:dyDescent="0.25">
      <c r="A170" s="17">
        <v>43286</v>
      </c>
      <c r="B170" s="56">
        <f t="shared" si="9"/>
        <v>2018</v>
      </c>
      <c r="C170" s="56">
        <f t="shared" si="10"/>
        <v>7</v>
      </c>
      <c r="D170" s="56">
        <f t="shared" si="11"/>
        <v>27</v>
      </c>
      <c r="E170" s="17" t="s">
        <v>128</v>
      </c>
      <c r="F170" s="138">
        <v>1</v>
      </c>
      <c r="H170" s="139"/>
    </row>
    <row r="171" spans="1:8" x14ac:dyDescent="0.25">
      <c r="A171" s="17">
        <v>43286</v>
      </c>
      <c r="B171" s="56">
        <f t="shared" si="9"/>
        <v>2018</v>
      </c>
      <c r="C171" s="56">
        <f t="shared" si="10"/>
        <v>7</v>
      </c>
      <c r="D171" s="56">
        <f t="shared" si="11"/>
        <v>27</v>
      </c>
      <c r="E171" s="17" t="s">
        <v>127</v>
      </c>
      <c r="F171" s="138">
        <v>1</v>
      </c>
    </row>
    <row r="172" spans="1:8" x14ac:dyDescent="0.25">
      <c r="A172" s="17">
        <v>43292</v>
      </c>
      <c r="B172" s="56">
        <f t="shared" si="9"/>
        <v>2018</v>
      </c>
      <c r="C172" s="56">
        <f t="shared" si="10"/>
        <v>7</v>
      </c>
      <c r="D172" s="56">
        <f t="shared" si="11"/>
        <v>28</v>
      </c>
      <c r="E172" s="17" t="s">
        <v>128</v>
      </c>
      <c r="F172" s="138">
        <v>5</v>
      </c>
    </row>
    <row r="173" spans="1:8" x14ac:dyDescent="0.25">
      <c r="A173" s="17">
        <v>43293</v>
      </c>
      <c r="B173" s="56">
        <f t="shared" si="9"/>
        <v>2018</v>
      </c>
      <c r="C173" s="56">
        <f t="shared" si="10"/>
        <v>7</v>
      </c>
      <c r="D173" s="56">
        <f>IF(A173="","",_xlfn.ISOWEEKNUM(A173))</f>
        <v>28</v>
      </c>
      <c r="E173" s="17" t="s">
        <v>125</v>
      </c>
      <c r="F173" s="138">
        <v>3</v>
      </c>
    </row>
    <row r="174" spans="1:8" x14ac:dyDescent="0.25">
      <c r="A174" s="17">
        <v>43294</v>
      </c>
      <c r="B174" s="56">
        <f t="shared" si="9"/>
        <v>2018</v>
      </c>
      <c r="C174" s="56">
        <f t="shared" si="10"/>
        <v>7</v>
      </c>
      <c r="D174" s="56">
        <f t="shared" ref="D174:D175" si="12">IF(A174="","",_xlfn.ISOWEEKNUM(A174))</f>
        <v>28</v>
      </c>
      <c r="E174" s="17" t="s">
        <v>128</v>
      </c>
      <c r="F174" s="138">
        <v>1</v>
      </c>
    </row>
    <row r="175" spans="1:8" x14ac:dyDescent="0.25">
      <c r="A175" s="17">
        <v>43294</v>
      </c>
      <c r="B175" s="56">
        <f t="shared" si="9"/>
        <v>2018</v>
      </c>
      <c r="C175" s="56">
        <f t="shared" si="10"/>
        <v>7</v>
      </c>
      <c r="D175" s="56">
        <f t="shared" si="12"/>
        <v>28</v>
      </c>
      <c r="E175" s="17" t="s">
        <v>125</v>
      </c>
      <c r="F175" s="138">
        <v>1</v>
      </c>
    </row>
    <row r="176" spans="1:8" x14ac:dyDescent="0.25">
      <c r="A176" s="17">
        <v>43294</v>
      </c>
      <c r="B176" s="56">
        <f t="shared" si="9"/>
        <v>2018</v>
      </c>
      <c r="C176" s="56">
        <f t="shared" si="10"/>
        <v>7</v>
      </c>
      <c r="D176" s="56">
        <f>IF(A176="","",_xlfn.ISOWEEKNUM(A176))</f>
        <v>28</v>
      </c>
      <c r="E176" s="17" t="s">
        <v>164</v>
      </c>
      <c r="F176" s="138">
        <v>1</v>
      </c>
    </row>
    <row r="177" spans="1:6" x14ac:dyDescent="0.25">
      <c r="A177" s="17">
        <v>43299</v>
      </c>
      <c r="B177" s="56">
        <f t="shared" si="9"/>
        <v>2018</v>
      </c>
      <c r="C177" s="56">
        <f t="shared" si="10"/>
        <v>7</v>
      </c>
      <c r="D177" s="56">
        <f t="shared" ref="D177:D240" si="13">IF(A177="","",_xlfn.ISOWEEKNUM(A177))</f>
        <v>29</v>
      </c>
      <c r="E177" s="17" t="s">
        <v>128</v>
      </c>
      <c r="F177" s="138">
        <v>2</v>
      </c>
    </row>
    <row r="178" spans="1:6" x14ac:dyDescent="0.25">
      <c r="A178" s="17">
        <v>43300</v>
      </c>
      <c r="B178" s="56">
        <f t="shared" si="9"/>
        <v>2018</v>
      </c>
      <c r="C178" s="56">
        <f t="shared" si="10"/>
        <v>7</v>
      </c>
      <c r="D178" s="56">
        <f t="shared" si="13"/>
        <v>29</v>
      </c>
      <c r="E178" s="17" t="s">
        <v>152</v>
      </c>
      <c r="F178" s="138">
        <v>3</v>
      </c>
    </row>
    <row r="179" spans="1:6" x14ac:dyDescent="0.25">
      <c r="A179" s="17">
        <v>43305</v>
      </c>
      <c r="B179" s="56">
        <f t="shared" si="9"/>
        <v>2018</v>
      </c>
      <c r="C179" s="56">
        <f t="shared" si="10"/>
        <v>7</v>
      </c>
      <c r="D179" s="56">
        <f t="shared" si="13"/>
        <v>30</v>
      </c>
      <c r="E179" s="17" t="s">
        <v>128</v>
      </c>
      <c r="F179" s="138">
        <v>9</v>
      </c>
    </row>
    <row r="180" spans="1:6" x14ac:dyDescent="0.25">
      <c r="A180" s="17">
        <v>43305</v>
      </c>
      <c r="B180" s="56">
        <f t="shared" si="9"/>
        <v>2018</v>
      </c>
      <c r="C180" s="56">
        <f t="shared" si="10"/>
        <v>7</v>
      </c>
      <c r="D180" s="56">
        <f t="shared" si="13"/>
        <v>30</v>
      </c>
      <c r="E180" s="17" t="s">
        <v>170</v>
      </c>
      <c r="F180" s="138">
        <v>8</v>
      </c>
    </row>
    <row r="181" spans="1:6" x14ac:dyDescent="0.25">
      <c r="A181" s="17">
        <v>43307</v>
      </c>
      <c r="B181" s="56">
        <f t="shared" si="9"/>
        <v>2018</v>
      </c>
      <c r="C181" s="56">
        <f t="shared" si="10"/>
        <v>7</v>
      </c>
      <c r="D181" s="56">
        <f t="shared" si="13"/>
        <v>30</v>
      </c>
      <c r="E181" s="17" t="s">
        <v>125</v>
      </c>
      <c r="F181" s="138">
        <v>2</v>
      </c>
    </row>
    <row r="182" spans="1:6" x14ac:dyDescent="0.25">
      <c r="A182" s="17">
        <v>43307</v>
      </c>
      <c r="B182" s="56">
        <f t="shared" ref="B182:B245" si="14">IF(A182="","",YEAR(A182))</f>
        <v>2018</v>
      </c>
      <c r="C182" s="56">
        <f t="shared" ref="C182:C245" si="15">IF(A182="","",MONTH(A182))</f>
        <v>7</v>
      </c>
      <c r="D182" s="56">
        <f t="shared" si="13"/>
        <v>30</v>
      </c>
      <c r="E182" s="17" t="s">
        <v>128</v>
      </c>
      <c r="F182" s="138">
        <v>3</v>
      </c>
    </row>
    <row r="183" spans="1:6" x14ac:dyDescent="0.25">
      <c r="A183" s="17"/>
      <c r="B183" s="56" t="str">
        <f t="shared" si="14"/>
        <v/>
      </c>
      <c r="C183" s="56" t="str">
        <f t="shared" si="15"/>
        <v/>
      </c>
      <c r="D183" s="56" t="str">
        <f t="shared" si="13"/>
        <v/>
      </c>
      <c r="E183" s="17"/>
      <c r="F183" s="138"/>
    </row>
    <row r="184" spans="1:6" x14ac:dyDescent="0.25">
      <c r="A184" s="17"/>
      <c r="B184" s="56" t="str">
        <f t="shared" si="14"/>
        <v/>
      </c>
      <c r="C184" s="56" t="str">
        <f t="shared" si="15"/>
        <v/>
      </c>
      <c r="D184" s="56" t="str">
        <f t="shared" si="13"/>
        <v/>
      </c>
      <c r="E184" s="17"/>
      <c r="F184" s="138"/>
    </row>
    <row r="185" spans="1:6" x14ac:dyDescent="0.25">
      <c r="A185" s="17"/>
      <c r="B185" s="56" t="str">
        <f t="shared" si="14"/>
        <v/>
      </c>
      <c r="C185" s="56" t="str">
        <f t="shared" si="15"/>
        <v/>
      </c>
      <c r="D185" s="56" t="str">
        <f t="shared" si="13"/>
        <v/>
      </c>
      <c r="E185" s="17"/>
      <c r="F185" s="138"/>
    </row>
    <row r="186" spans="1:6" x14ac:dyDescent="0.25">
      <c r="A186" s="17"/>
      <c r="B186" s="56" t="str">
        <f t="shared" si="14"/>
        <v/>
      </c>
      <c r="C186" s="56" t="str">
        <f t="shared" si="15"/>
        <v/>
      </c>
      <c r="D186" s="56" t="str">
        <f t="shared" si="13"/>
        <v/>
      </c>
      <c r="E186" s="17"/>
      <c r="F186" s="138"/>
    </row>
    <row r="187" spans="1:6" x14ac:dyDescent="0.25">
      <c r="A187" s="17"/>
      <c r="B187" s="56" t="str">
        <f t="shared" si="14"/>
        <v/>
      </c>
      <c r="C187" s="56" t="str">
        <f t="shared" si="15"/>
        <v/>
      </c>
      <c r="D187" s="56" t="str">
        <f t="shared" si="13"/>
        <v/>
      </c>
      <c r="E187" s="17"/>
      <c r="F187" s="138"/>
    </row>
    <row r="188" spans="1:6" x14ac:dyDescent="0.25">
      <c r="A188" s="17"/>
      <c r="B188" s="56" t="str">
        <f t="shared" si="14"/>
        <v/>
      </c>
      <c r="C188" s="56" t="str">
        <f t="shared" si="15"/>
        <v/>
      </c>
      <c r="D188" s="56" t="str">
        <f t="shared" si="13"/>
        <v/>
      </c>
      <c r="E188" s="17"/>
      <c r="F188" s="138"/>
    </row>
    <row r="189" spans="1:6" x14ac:dyDescent="0.25">
      <c r="A189" s="17"/>
      <c r="B189" s="56" t="str">
        <f t="shared" si="14"/>
        <v/>
      </c>
      <c r="C189" s="56" t="str">
        <f t="shared" si="15"/>
        <v/>
      </c>
      <c r="D189" s="56" t="str">
        <f t="shared" si="13"/>
        <v/>
      </c>
      <c r="E189" s="17"/>
      <c r="F189" s="138"/>
    </row>
    <row r="190" spans="1:6" x14ac:dyDescent="0.25">
      <c r="A190" s="17"/>
      <c r="B190" s="56" t="str">
        <f t="shared" si="14"/>
        <v/>
      </c>
      <c r="C190" s="56" t="str">
        <f t="shared" si="15"/>
        <v/>
      </c>
      <c r="D190" s="56" t="str">
        <f t="shared" si="13"/>
        <v/>
      </c>
      <c r="E190" s="17"/>
      <c r="F190" s="138"/>
    </row>
    <row r="191" spans="1:6" x14ac:dyDescent="0.25">
      <c r="A191" s="17"/>
      <c r="B191" s="56" t="str">
        <f t="shared" si="14"/>
        <v/>
      </c>
      <c r="C191" s="56" t="str">
        <f t="shared" si="15"/>
        <v/>
      </c>
      <c r="D191" s="56" t="str">
        <f t="shared" si="13"/>
        <v/>
      </c>
      <c r="E191" s="17"/>
      <c r="F191" s="138"/>
    </row>
    <row r="192" spans="1:6" x14ac:dyDescent="0.25">
      <c r="A192" s="17"/>
      <c r="B192" s="56" t="str">
        <f t="shared" si="14"/>
        <v/>
      </c>
      <c r="C192" s="56" t="str">
        <f t="shared" si="15"/>
        <v/>
      </c>
      <c r="D192" s="56" t="str">
        <f t="shared" si="13"/>
        <v/>
      </c>
      <c r="E192" s="17"/>
      <c r="F192" s="138"/>
    </row>
    <row r="193" spans="1:6" x14ac:dyDescent="0.25">
      <c r="A193" s="17"/>
      <c r="B193" s="56" t="str">
        <f t="shared" si="14"/>
        <v/>
      </c>
      <c r="C193" s="56" t="str">
        <f t="shared" si="15"/>
        <v/>
      </c>
      <c r="D193" s="56" t="str">
        <f t="shared" si="13"/>
        <v/>
      </c>
      <c r="E193" s="17"/>
      <c r="F193" s="138"/>
    </row>
    <row r="194" spans="1:6" x14ac:dyDescent="0.25">
      <c r="A194" s="17"/>
      <c r="B194" s="56" t="str">
        <f t="shared" si="14"/>
        <v/>
      </c>
      <c r="C194" s="56" t="str">
        <f t="shared" si="15"/>
        <v/>
      </c>
      <c r="D194" s="56" t="str">
        <f t="shared" si="13"/>
        <v/>
      </c>
      <c r="E194" s="17"/>
      <c r="F194" s="138"/>
    </row>
    <row r="195" spans="1:6" x14ac:dyDescent="0.25">
      <c r="A195" s="17"/>
      <c r="B195" s="56" t="str">
        <f t="shared" si="14"/>
        <v/>
      </c>
      <c r="C195" s="56" t="str">
        <f t="shared" si="15"/>
        <v/>
      </c>
      <c r="D195" s="56" t="str">
        <f t="shared" si="13"/>
        <v/>
      </c>
      <c r="E195" s="17"/>
      <c r="F195" s="138"/>
    </row>
    <row r="196" spans="1:6" x14ac:dyDescent="0.25">
      <c r="A196" s="17"/>
      <c r="B196" s="56" t="str">
        <f t="shared" si="14"/>
        <v/>
      </c>
      <c r="C196" s="56" t="str">
        <f t="shared" si="15"/>
        <v/>
      </c>
      <c r="D196" s="56" t="str">
        <f t="shared" si="13"/>
        <v/>
      </c>
      <c r="E196" s="17"/>
      <c r="F196" s="138"/>
    </row>
    <row r="197" spans="1:6" x14ac:dyDescent="0.25">
      <c r="A197" s="17"/>
      <c r="B197" s="56" t="str">
        <f t="shared" si="14"/>
        <v/>
      </c>
      <c r="C197" s="56" t="str">
        <f t="shared" si="15"/>
        <v/>
      </c>
      <c r="D197" s="56" t="str">
        <f t="shared" si="13"/>
        <v/>
      </c>
      <c r="E197" s="17"/>
      <c r="F197" s="138"/>
    </row>
    <row r="198" spans="1:6" x14ac:dyDescent="0.25">
      <c r="A198" s="17"/>
      <c r="B198" s="56" t="str">
        <f t="shared" si="14"/>
        <v/>
      </c>
      <c r="C198" s="56" t="str">
        <f t="shared" si="15"/>
        <v/>
      </c>
      <c r="D198" s="56" t="str">
        <f t="shared" si="13"/>
        <v/>
      </c>
      <c r="E198" s="17"/>
      <c r="F198" s="138"/>
    </row>
    <row r="199" spans="1:6" x14ac:dyDescent="0.25">
      <c r="A199" s="17"/>
      <c r="B199" s="56" t="str">
        <f t="shared" si="14"/>
        <v/>
      </c>
      <c r="C199" s="56" t="str">
        <f t="shared" si="15"/>
        <v/>
      </c>
      <c r="D199" s="56" t="str">
        <f t="shared" si="13"/>
        <v/>
      </c>
      <c r="E199" s="17"/>
      <c r="F199" s="138"/>
    </row>
    <row r="200" spans="1:6" x14ac:dyDescent="0.25">
      <c r="A200" s="17"/>
      <c r="B200" s="56" t="str">
        <f t="shared" si="14"/>
        <v/>
      </c>
      <c r="C200" s="56" t="str">
        <f t="shared" si="15"/>
        <v/>
      </c>
      <c r="D200" s="56" t="str">
        <f t="shared" si="13"/>
        <v/>
      </c>
      <c r="E200" s="17"/>
      <c r="F200" s="138"/>
    </row>
    <row r="201" spans="1:6" x14ac:dyDescent="0.25">
      <c r="A201" s="17"/>
      <c r="B201" s="56" t="str">
        <f t="shared" si="14"/>
        <v/>
      </c>
      <c r="C201" s="56" t="str">
        <f t="shared" si="15"/>
        <v/>
      </c>
      <c r="D201" s="56" t="str">
        <f t="shared" si="13"/>
        <v/>
      </c>
      <c r="E201" s="17"/>
      <c r="F201" s="138"/>
    </row>
    <row r="202" spans="1:6" x14ac:dyDescent="0.25">
      <c r="A202" s="17"/>
      <c r="B202" s="56" t="str">
        <f t="shared" si="14"/>
        <v/>
      </c>
      <c r="C202" s="56" t="str">
        <f t="shared" si="15"/>
        <v/>
      </c>
      <c r="D202" s="56" t="str">
        <f t="shared" si="13"/>
        <v/>
      </c>
      <c r="E202" s="17"/>
      <c r="F202" s="138"/>
    </row>
    <row r="203" spans="1:6" x14ac:dyDescent="0.25">
      <c r="A203" s="17"/>
      <c r="B203" s="56" t="str">
        <f t="shared" si="14"/>
        <v/>
      </c>
      <c r="C203" s="56" t="str">
        <f t="shared" si="15"/>
        <v/>
      </c>
      <c r="D203" s="56" t="str">
        <f t="shared" si="13"/>
        <v/>
      </c>
      <c r="E203" s="17"/>
      <c r="F203" s="138"/>
    </row>
    <row r="204" spans="1:6" x14ac:dyDescent="0.25">
      <c r="A204" s="17"/>
      <c r="B204" s="56" t="str">
        <f t="shared" si="14"/>
        <v/>
      </c>
      <c r="C204" s="56" t="str">
        <f t="shared" si="15"/>
        <v/>
      </c>
      <c r="D204" s="56" t="str">
        <f t="shared" si="13"/>
        <v/>
      </c>
      <c r="E204" s="17"/>
      <c r="F204" s="138"/>
    </row>
    <row r="205" spans="1:6" x14ac:dyDescent="0.25">
      <c r="A205" s="17"/>
      <c r="B205" s="56" t="str">
        <f t="shared" si="14"/>
        <v/>
      </c>
      <c r="C205" s="56" t="str">
        <f t="shared" si="15"/>
        <v/>
      </c>
      <c r="D205" s="56" t="str">
        <f t="shared" si="13"/>
        <v/>
      </c>
      <c r="E205" s="17"/>
      <c r="F205" s="138"/>
    </row>
    <row r="206" spans="1:6" x14ac:dyDescent="0.25">
      <c r="A206" s="17"/>
      <c r="B206" s="56" t="str">
        <f t="shared" si="14"/>
        <v/>
      </c>
      <c r="C206" s="56" t="str">
        <f t="shared" si="15"/>
        <v/>
      </c>
      <c r="D206" s="56" t="str">
        <f t="shared" si="13"/>
        <v/>
      </c>
      <c r="E206" s="17"/>
      <c r="F206" s="138"/>
    </row>
    <row r="207" spans="1:6" x14ac:dyDescent="0.25">
      <c r="A207" s="17"/>
      <c r="B207" s="56" t="str">
        <f t="shared" si="14"/>
        <v/>
      </c>
      <c r="C207" s="56" t="str">
        <f t="shared" si="15"/>
        <v/>
      </c>
      <c r="D207" s="56" t="str">
        <f t="shared" si="13"/>
        <v/>
      </c>
      <c r="E207" s="17"/>
      <c r="F207" s="138"/>
    </row>
    <row r="208" spans="1:6" x14ac:dyDescent="0.25">
      <c r="A208" s="17"/>
      <c r="B208" s="56" t="str">
        <f t="shared" si="14"/>
        <v/>
      </c>
      <c r="C208" s="56" t="str">
        <f t="shared" si="15"/>
        <v/>
      </c>
      <c r="D208" s="56" t="str">
        <f t="shared" si="13"/>
        <v/>
      </c>
      <c r="E208" s="17"/>
      <c r="F208" s="138"/>
    </row>
    <row r="209" spans="1:6" x14ac:dyDescent="0.25">
      <c r="A209" s="17"/>
      <c r="B209" s="56" t="str">
        <f t="shared" si="14"/>
        <v/>
      </c>
      <c r="C209" s="56" t="str">
        <f t="shared" si="15"/>
        <v/>
      </c>
      <c r="D209" s="56" t="str">
        <f t="shared" si="13"/>
        <v/>
      </c>
      <c r="E209" s="17"/>
      <c r="F209" s="138"/>
    </row>
    <row r="210" spans="1:6" x14ac:dyDescent="0.25">
      <c r="A210" s="17"/>
      <c r="B210" s="56" t="str">
        <f t="shared" si="14"/>
        <v/>
      </c>
      <c r="C210" s="56" t="str">
        <f t="shared" si="15"/>
        <v/>
      </c>
      <c r="D210" s="56" t="str">
        <f t="shared" si="13"/>
        <v/>
      </c>
      <c r="E210" s="17"/>
      <c r="F210" s="138"/>
    </row>
    <row r="211" spans="1:6" x14ac:dyDescent="0.25">
      <c r="A211" s="17"/>
      <c r="B211" s="56" t="str">
        <f t="shared" si="14"/>
        <v/>
      </c>
      <c r="C211" s="56" t="str">
        <f t="shared" si="15"/>
        <v/>
      </c>
      <c r="D211" s="56" t="str">
        <f t="shared" si="13"/>
        <v/>
      </c>
      <c r="E211" s="17"/>
      <c r="F211" s="138"/>
    </row>
    <row r="212" spans="1:6" x14ac:dyDescent="0.25">
      <c r="A212" s="17"/>
      <c r="B212" s="56" t="str">
        <f t="shared" si="14"/>
        <v/>
      </c>
      <c r="C212" s="56" t="str">
        <f t="shared" si="15"/>
        <v/>
      </c>
      <c r="D212" s="56" t="str">
        <f t="shared" si="13"/>
        <v/>
      </c>
      <c r="E212" s="17"/>
      <c r="F212" s="138"/>
    </row>
    <row r="213" spans="1:6" x14ac:dyDescent="0.25">
      <c r="A213" s="17"/>
      <c r="B213" s="56" t="str">
        <f t="shared" si="14"/>
        <v/>
      </c>
      <c r="C213" s="56" t="str">
        <f t="shared" si="15"/>
        <v/>
      </c>
      <c r="D213" s="56" t="str">
        <f t="shared" si="13"/>
        <v/>
      </c>
      <c r="E213" s="17"/>
      <c r="F213" s="138"/>
    </row>
    <row r="214" spans="1:6" x14ac:dyDescent="0.25">
      <c r="A214" s="17"/>
      <c r="B214" s="56" t="str">
        <f t="shared" si="14"/>
        <v/>
      </c>
      <c r="C214" s="56" t="str">
        <f t="shared" si="15"/>
        <v/>
      </c>
      <c r="D214" s="56" t="str">
        <f t="shared" si="13"/>
        <v/>
      </c>
      <c r="E214" s="17"/>
      <c r="F214" s="138"/>
    </row>
    <row r="215" spans="1:6" x14ac:dyDescent="0.25">
      <c r="A215" s="17"/>
      <c r="B215" s="56" t="str">
        <f t="shared" si="14"/>
        <v/>
      </c>
      <c r="C215" s="56" t="str">
        <f t="shared" si="15"/>
        <v/>
      </c>
      <c r="D215" s="56" t="str">
        <f t="shared" si="13"/>
        <v/>
      </c>
      <c r="E215" s="17"/>
      <c r="F215" s="138"/>
    </row>
    <row r="216" spans="1:6" x14ac:dyDescent="0.25">
      <c r="A216" s="17"/>
      <c r="B216" s="56" t="str">
        <f t="shared" si="14"/>
        <v/>
      </c>
      <c r="C216" s="56" t="str">
        <f t="shared" si="15"/>
        <v/>
      </c>
      <c r="D216" s="56" t="str">
        <f t="shared" si="13"/>
        <v/>
      </c>
      <c r="E216" s="17"/>
      <c r="F216" s="138"/>
    </row>
    <row r="217" spans="1:6" x14ac:dyDescent="0.25">
      <c r="A217" s="17"/>
      <c r="B217" s="56" t="str">
        <f t="shared" si="14"/>
        <v/>
      </c>
      <c r="C217" s="56" t="str">
        <f t="shared" si="15"/>
        <v/>
      </c>
      <c r="D217" s="56" t="str">
        <f t="shared" si="13"/>
        <v/>
      </c>
      <c r="E217" s="17"/>
      <c r="F217" s="138"/>
    </row>
    <row r="218" spans="1:6" x14ac:dyDescent="0.25">
      <c r="A218" s="17"/>
      <c r="B218" s="56" t="str">
        <f t="shared" si="14"/>
        <v/>
      </c>
      <c r="C218" s="56" t="str">
        <f t="shared" si="15"/>
        <v/>
      </c>
      <c r="D218" s="56" t="str">
        <f t="shared" si="13"/>
        <v/>
      </c>
      <c r="E218" s="17"/>
      <c r="F218" s="138"/>
    </row>
    <row r="219" spans="1:6" x14ac:dyDescent="0.25">
      <c r="A219" s="17"/>
      <c r="B219" s="56" t="str">
        <f t="shared" si="14"/>
        <v/>
      </c>
      <c r="C219" s="56" t="str">
        <f t="shared" si="15"/>
        <v/>
      </c>
      <c r="D219" s="56" t="str">
        <f t="shared" si="13"/>
        <v/>
      </c>
      <c r="E219" s="17"/>
      <c r="F219" s="138"/>
    </row>
    <row r="220" spans="1:6" x14ac:dyDescent="0.25">
      <c r="A220" s="17"/>
      <c r="B220" s="56" t="str">
        <f t="shared" si="14"/>
        <v/>
      </c>
      <c r="C220" s="56" t="str">
        <f t="shared" si="15"/>
        <v/>
      </c>
      <c r="D220" s="56" t="str">
        <f t="shared" si="13"/>
        <v/>
      </c>
      <c r="E220" s="17"/>
      <c r="F220" s="138"/>
    </row>
    <row r="221" spans="1:6" x14ac:dyDescent="0.25">
      <c r="A221" s="17"/>
      <c r="B221" s="56" t="str">
        <f t="shared" si="14"/>
        <v/>
      </c>
      <c r="C221" s="56" t="str">
        <f t="shared" si="15"/>
        <v/>
      </c>
      <c r="D221" s="56" t="str">
        <f t="shared" si="13"/>
        <v/>
      </c>
      <c r="E221" s="17"/>
      <c r="F221" s="138"/>
    </row>
    <row r="222" spans="1:6" x14ac:dyDescent="0.25">
      <c r="A222" s="17"/>
      <c r="B222" s="56" t="str">
        <f t="shared" si="14"/>
        <v/>
      </c>
      <c r="C222" s="56" t="str">
        <f t="shared" si="15"/>
        <v/>
      </c>
      <c r="D222" s="56" t="str">
        <f t="shared" si="13"/>
        <v/>
      </c>
      <c r="E222" s="17"/>
      <c r="F222" s="138"/>
    </row>
    <row r="223" spans="1:6" x14ac:dyDescent="0.25">
      <c r="A223" s="17"/>
      <c r="B223" s="56" t="str">
        <f t="shared" si="14"/>
        <v/>
      </c>
      <c r="C223" s="56" t="str">
        <f t="shared" si="15"/>
        <v/>
      </c>
      <c r="D223" s="56" t="str">
        <f t="shared" si="13"/>
        <v/>
      </c>
      <c r="E223" s="17"/>
      <c r="F223" s="138"/>
    </row>
    <row r="224" spans="1:6" x14ac:dyDescent="0.25">
      <c r="A224" s="17"/>
      <c r="B224" s="56" t="str">
        <f t="shared" si="14"/>
        <v/>
      </c>
      <c r="C224" s="56" t="str">
        <f t="shared" si="15"/>
        <v/>
      </c>
      <c r="D224" s="56" t="str">
        <f t="shared" si="13"/>
        <v/>
      </c>
      <c r="E224" s="17"/>
      <c r="F224" s="138"/>
    </row>
    <row r="225" spans="1:6" x14ac:dyDescent="0.25">
      <c r="A225" s="17"/>
      <c r="B225" s="56" t="str">
        <f t="shared" si="14"/>
        <v/>
      </c>
      <c r="C225" s="56" t="str">
        <f t="shared" si="15"/>
        <v/>
      </c>
      <c r="D225" s="56" t="str">
        <f t="shared" si="13"/>
        <v/>
      </c>
      <c r="E225" s="17"/>
      <c r="F225" s="138"/>
    </row>
    <row r="226" spans="1:6" x14ac:dyDescent="0.25">
      <c r="A226" s="17"/>
      <c r="B226" s="56" t="str">
        <f t="shared" si="14"/>
        <v/>
      </c>
      <c r="C226" s="56" t="str">
        <f t="shared" si="15"/>
        <v/>
      </c>
      <c r="D226" s="56" t="str">
        <f t="shared" si="13"/>
        <v/>
      </c>
      <c r="E226" s="17"/>
      <c r="F226" s="138"/>
    </row>
    <row r="227" spans="1:6" x14ac:dyDescent="0.25">
      <c r="A227" s="17"/>
      <c r="B227" s="56" t="str">
        <f t="shared" si="14"/>
        <v/>
      </c>
      <c r="C227" s="56" t="str">
        <f t="shared" si="15"/>
        <v/>
      </c>
      <c r="D227" s="56" t="str">
        <f t="shared" si="13"/>
        <v/>
      </c>
      <c r="E227" s="17"/>
      <c r="F227" s="138"/>
    </row>
    <row r="228" spans="1:6" x14ac:dyDescent="0.25">
      <c r="A228" s="17"/>
      <c r="B228" s="56" t="str">
        <f t="shared" si="14"/>
        <v/>
      </c>
      <c r="C228" s="56" t="str">
        <f t="shared" si="15"/>
        <v/>
      </c>
      <c r="D228" s="56" t="str">
        <f t="shared" si="13"/>
        <v/>
      </c>
      <c r="E228" s="17"/>
      <c r="F228" s="138"/>
    </row>
    <row r="229" spans="1:6" x14ac:dyDescent="0.25">
      <c r="A229" s="17"/>
      <c r="B229" s="56" t="str">
        <f t="shared" si="14"/>
        <v/>
      </c>
      <c r="C229" s="56" t="str">
        <f t="shared" si="15"/>
        <v/>
      </c>
      <c r="D229" s="56" t="str">
        <f t="shared" si="13"/>
        <v/>
      </c>
      <c r="E229" s="17"/>
      <c r="F229" s="138"/>
    </row>
    <row r="230" spans="1:6" x14ac:dyDescent="0.25">
      <c r="A230" s="17"/>
      <c r="B230" s="56" t="str">
        <f t="shared" si="14"/>
        <v/>
      </c>
      <c r="C230" s="56" t="str">
        <f t="shared" si="15"/>
        <v/>
      </c>
      <c r="D230" s="56" t="str">
        <f t="shared" si="13"/>
        <v/>
      </c>
      <c r="E230" s="17"/>
      <c r="F230" s="138"/>
    </row>
    <row r="231" spans="1:6" x14ac:dyDescent="0.25">
      <c r="A231" s="17"/>
      <c r="B231" s="56" t="str">
        <f t="shared" si="14"/>
        <v/>
      </c>
      <c r="C231" s="56" t="str">
        <f t="shared" si="15"/>
        <v/>
      </c>
      <c r="D231" s="56" t="str">
        <f t="shared" si="13"/>
        <v/>
      </c>
      <c r="E231" s="17"/>
      <c r="F231" s="138"/>
    </row>
    <row r="232" spans="1:6" x14ac:dyDescent="0.25">
      <c r="A232" s="17"/>
      <c r="B232" s="56" t="str">
        <f t="shared" si="14"/>
        <v/>
      </c>
      <c r="C232" s="56" t="str">
        <f t="shared" si="15"/>
        <v/>
      </c>
      <c r="D232" s="56" t="str">
        <f t="shared" si="13"/>
        <v/>
      </c>
      <c r="E232" s="17"/>
      <c r="F232" s="138"/>
    </row>
    <row r="233" spans="1:6" x14ac:dyDescent="0.25">
      <c r="A233" s="17"/>
      <c r="B233" s="56" t="str">
        <f t="shared" si="14"/>
        <v/>
      </c>
      <c r="C233" s="56" t="str">
        <f t="shared" si="15"/>
        <v/>
      </c>
      <c r="D233" s="56" t="str">
        <f t="shared" si="13"/>
        <v/>
      </c>
      <c r="E233" s="17"/>
      <c r="F233" s="138"/>
    </row>
    <row r="234" spans="1:6" x14ac:dyDescent="0.25">
      <c r="A234" s="17"/>
      <c r="B234" s="56" t="str">
        <f t="shared" si="14"/>
        <v/>
      </c>
      <c r="C234" s="56" t="str">
        <f t="shared" si="15"/>
        <v/>
      </c>
      <c r="D234" s="56" t="str">
        <f t="shared" si="13"/>
        <v/>
      </c>
      <c r="E234" s="17"/>
      <c r="F234" s="138"/>
    </row>
    <row r="235" spans="1:6" x14ac:dyDescent="0.25">
      <c r="A235" s="17"/>
      <c r="B235" s="56" t="str">
        <f t="shared" si="14"/>
        <v/>
      </c>
      <c r="C235" s="56" t="str">
        <f t="shared" si="15"/>
        <v/>
      </c>
      <c r="D235" s="56" t="str">
        <f t="shared" si="13"/>
        <v/>
      </c>
      <c r="E235" s="17"/>
      <c r="F235" s="138"/>
    </row>
    <row r="236" spans="1:6" x14ac:dyDescent="0.25">
      <c r="A236" s="17"/>
      <c r="B236" s="56" t="str">
        <f t="shared" si="14"/>
        <v/>
      </c>
      <c r="C236" s="56" t="str">
        <f t="shared" si="15"/>
        <v/>
      </c>
      <c r="D236" s="56" t="str">
        <f t="shared" si="13"/>
        <v/>
      </c>
      <c r="E236" s="17"/>
      <c r="F236" s="138"/>
    </row>
    <row r="237" spans="1:6" x14ac:dyDescent="0.25">
      <c r="A237" s="17"/>
      <c r="B237" s="56" t="str">
        <f t="shared" si="14"/>
        <v/>
      </c>
      <c r="C237" s="56" t="str">
        <f t="shared" si="15"/>
        <v/>
      </c>
      <c r="D237" s="56" t="str">
        <f t="shared" si="13"/>
        <v/>
      </c>
      <c r="E237" s="17"/>
      <c r="F237" s="138"/>
    </row>
    <row r="238" spans="1:6" x14ac:dyDescent="0.25">
      <c r="A238" s="17"/>
      <c r="B238" s="56" t="str">
        <f t="shared" si="14"/>
        <v/>
      </c>
      <c r="C238" s="56" t="str">
        <f t="shared" si="15"/>
        <v/>
      </c>
      <c r="D238" s="56" t="str">
        <f t="shared" si="13"/>
        <v/>
      </c>
      <c r="E238" s="17"/>
      <c r="F238" s="138"/>
    </row>
    <row r="239" spans="1:6" x14ac:dyDescent="0.25">
      <c r="A239" s="17"/>
      <c r="B239" s="56" t="str">
        <f t="shared" si="14"/>
        <v/>
      </c>
      <c r="C239" s="56" t="str">
        <f t="shared" si="15"/>
        <v/>
      </c>
      <c r="D239" s="56" t="str">
        <f t="shared" si="13"/>
        <v/>
      </c>
      <c r="E239" s="17"/>
      <c r="F239" s="138"/>
    </row>
    <row r="240" spans="1:6" x14ac:dyDescent="0.25">
      <c r="A240" s="17"/>
      <c r="B240" s="56" t="str">
        <f t="shared" si="14"/>
        <v/>
      </c>
      <c r="C240" s="56" t="str">
        <f t="shared" si="15"/>
        <v/>
      </c>
      <c r="D240" s="56" t="str">
        <f t="shared" si="13"/>
        <v/>
      </c>
      <c r="E240" s="17"/>
      <c r="F240" s="138"/>
    </row>
    <row r="241" spans="1:6" x14ac:dyDescent="0.25">
      <c r="A241" s="17"/>
      <c r="B241" s="56" t="str">
        <f t="shared" si="14"/>
        <v/>
      </c>
      <c r="C241" s="56" t="str">
        <f t="shared" si="15"/>
        <v/>
      </c>
      <c r="D241" s="56" t="str">
        <f t="shared" ref="D241:D247" si="16">IF(A241="","",_xlfn.ISOWEEKNUM(A241))</f>
        <v/>
      </c>
      <c r="E241" s="17"/>
      <c r="F241" s="138"/>
    </row>
    <row r="242" spans="1:6" x14ac:dyDescent="0.25">
      <c r="A242" s="17"/>
      <c r="B242" s="56" t="str">
        <f t="shared" si="14"/>
        <v/>
      </c>
      <c r="C242" s="56" t="str">
        <f t="shared" si="15"/>
        <v/>
      </c>
      <c r="D242" s="56" t="str">
        <f t="shared" si="16"/>
        <v/>
      </c>
      <c r="E242" s="17"/>
      <c r="F242" s="138"/>
    </row>
    <row r="243" spans="1:6" x14ac:dyDescent="0.25">
      <c r="A243" s="17"/>
      <c r="B243" s="56" t="str">
        <f t="shared" si="14"/>
        <v/>
      </c>
      <c r="C243" s="56" t="str">
        <f t="shared" si="15"/>
        <v/>
      </c>
      <c r="D243" s="56" t="str">
        <f t="shared" si="16"/>
        <v/>
      </c>
      <c r="E243" s="17"/>
      <c r="F243" s="138"/>
    </row>
    <row r="244" spans="1:6" x14ac:dyDescent="0.25">
      <c r="A244" s="31"/>
      <c r="B244" s="56" t="str">
        <f t="shared" si="14"/>
        <v/>
      </c>
      <c r="C244" s="56" t="str">
        <f t="shared" si="15"/>
        <v/>
      </c>
      <c r="D244" s="56" t="str">
        <f t="shared" si="16"/>
        <v/>
      </c>
      <c r="E244" s="17"/>
      <c r="F244" s="138"/>
    </row>
    <row r="245" spans="1:6" x14ac:dyDescent="0.25">
      <c r="A245" s="31"/>
      <c r="B245" s="56" t="str">
        <f t="shared" si="14"/>
        <v/>
      </c>
      <c r="C245" s="56" t="str">
        <f t="shared" si="15"/>
        <v/>
      </c>
      <c r="D245" s="56" t="str">
        <f t="shared" si="16"/>
        <v/>
      </c>
      <c r="E245" s="17"/>
      <c r="F245" s="138"/>
    </row>
    <row r="246" spans="1:6" x14ac:dyDescent="0.25">
      <c r="A246" s="31"/>
      <c r="B246" s="56" t="str">
        <f t="shared" ref="B246:B247" si="17">IF(A246="","",YEAR(A246))</f>
        <v/>
      </c>
      <c r="C246" s="56" t="str">
        <f t="shared" ref="C246:C247" si="18">IF(A246="","",MONTH(A246))</f>
        <v/>
      </c>
      <c r="D246" s="56" t="str">
        <f t="shared" si="16"/>
        <v/>
      </c>
      <c r="E246" s="17"/>
      <c r="F246" s="138"/>
    </row>
    <row r="247" spans="1:6" x14ac:dyDescent="0.25">
      <c r="A247" s="31"/>
      <c r="B247" s="56" t="str">
        <f t="shared" si="17"/>
        <v/>
      </c>
      <c r="C247" s="56" t="str">
        <f t="shared" si="18"/>
        <v/>
      </c>
      <c r="D247" s="56" t="str">
        <f t="shared" si="16"/>
        <v/>
      </c>
      <c r="E247" s="17"/>
      <c r="F247" s="138"/>
    </row>
    <row r="248" spans="1:6" ht="15" x14ac:dyDescent="0.25">
      <c r="A248" s="32"/>
      <c r="B248" s="155"/>
      <c r="C248" s="155"/>
      <c r="D248" s="155"/>
      <c r="E248" s="156"/>
      <c r="F248" s="156"/>
    </row>
    <row r="249" spans="1:6" ht="15" x14ac:dyDescent="0.25">
      <c r="A249" s="31"/>
      <c r="B249" s="35"/>
      <c r="C249" s="35"/>
      <c r="D249" s="35"/>
    </row>
    <row r="250" spans="1:6" ht="15" x14ac:dyDescent="0.25">
      <c r="A250" s="31"/>
      <c r="B250" s="35"/>
      <c r="C250" s="35"/>
      <c r="D250" s="35"/>
    </row>
    <row r="251" spans="1:6" ht="15" x14ac:dyDescent="0.25">
      <c r="A251" s="31"/>
      <c r="B251" s="35"/>
      <c r="C251" s="35"/>
      <c r="D251" s="35"/>
    </row>
    <row r="252" spans="1:6" ht="15" x14ac:dyDescent="0.25">
      <c r="A252" s="31"/>
      <c r="B252" s="35"/>
      <c r="C252" s="35"/>
      <c r="D252" s="35"/>
    </row>
    <row r="253" spans="1:6" ht="15" x14ac:dyDescent="0.25">
      <c r="A253" s="31"/>
      <c r="B253" s="35"/>
      <c r="C253" s="35"/>
      <c r="D253" s="35"/>
    </row>
    <row r="254" spans="1:6" ht="15" x14ac:dyDescent="0.25">
      <c r="A254" s="31"/>
      <c r="B254" s="35"/>
      <c r="C254" s="35"/>
      <c r="D254" s="35"/>
    </row>
    <row r="255" spans="1:6" ht="15" x14ac:dyDescent="0.25">
      <c r="A255" s="31"/>
      <c r="B255" s="35"/>
      <c r="C255" s="35"/>
      <c r="D255" s="35"/>
    </row>
    <row r="256" spans="1:6" ht="15" x14ac:dyDescent="0.25">
      <c r="A256" s="31"/>
      <c r="B256" s="35"/>
      <c r="C256" s="35"/>
      <c r="D256" s="35"/>
    </row>
    <row r="257" spans="1:4" ht="15" x14ac:dyDescent="0.25">
      <c r="A257" s="31"/>
      <c r="B257" s="35"/>
      <c r="C257" s="35"/>
      <c r="D257" s="35"/>
    </row>
    <row r="258" spans="1:4" ht="15" x14ac:dyDescent="0.25">
      <c r="A258" s="31"/>
      <c r="B258" s="35"/>
      <c r="C258" s="35"/>
      <c r="D258" s="35"/>
    </row>
    <row r="259" spans="1:4" ht="15" x14ac:dyDescent="0.25">
      <c r="A259" s="31"/>
      <c r="B259" s="35"/>
      <c r="C259" s="35"/>
      <c r="D259" s="35"/>
    </row>
    <row r="260" spans="1:4" ht="15" x14ac:dyDescent="0.25">
      <c r="A260" s="31"/>
      <c r="B260" s="35"/>
      <c r="C260" s="35"/>
      <c r="D260" s="35"/>
    </row>
    <row r="261" spans="1:4" ht="15" x14ac:dyDescent="0.25">
      <c r="A261" s="31"/>
      <c r="B261" s="35"/>
      <c r="C261" s="35"/>
      <c r="D261" s="35"/>
    </row>
    <row r="262" spans="1:4" ht="15" x14ac:dyDescent="0.25">
      <c r="A262" s="31"/>
      <c r="B262" s="35"/>
      <c r="C262" s="35"/>
      <c r="D262" s="35"/>
    </row>
    <row r="263" spans="1:4" ht="15" x14ac:dyDescent="0.25">
      <c r="A263" s="31"/>
      <c r="B263" s="35"/>
      <c r="C263" s="35"/>
      <c r="D263" s="35"/>
    </row>
    <row r="264" spans="1:4" ht="15" x14ac:dyDescent="0.25">
      <c r="A264" s="31"/>
      <c r="B264" s="35"/>
      <c r="C264" s="35"/>
      <c r="D264" s="35"/>
    </row>
    <row r="265" spans="1:4" ht="15" x14ac:dyDescent="0.25">
      <c r="A265" s="31"/>
      <c r="B265" s="35"/>
      <c r="C265" s="35"/>
      <c r="D265" s="35"/>
    </row>
    <row r="266" spans="1:4" ht="15" x14ac:dyDescent="0.25">
      <c r="A266" s="31"/>
      <c r="B266" s="35"/>
      <c r="C266" s="35"/>
      <c r="D266" s="35"/>
    </row>
    <row r="267" spans="1:4" ht="15" x14ac:dyDescent="0.25">
      <c r="A267" s="31"/>
      <c r="B267" s="35"/>
      <c r="C267" s="35"/>
      <c r="D267" s="35"/>
    </row>
    <row r="268" spans="1:4" ht="15" x14ac:dyDescent="0.25">
      <c r="A268" s="31"/>
      <c r="B268" s="35"/>
      <c r="C268" s="35"/>
      <c r="D268" s="35"/>
    </row>
    <row r="269" spans="1:4" ht="15" x14ac:dyDescent="0.25">
      <c r="A269" s="31"/>
      <c r="B269" s="35"/>
      <c r="C269" s="35"/>
      <c r="D269" s="35"/>
    </row>
    <row r="270" spans="1:4" ht="15" x14ac:dyDescent="0.25">
      <c r="A270" s="31"/>
      <c r="B270" s="35"/>
      <c r="C270" s="35"/>
      <c r="D270" s="35"/>
    </row>
    <row r="271" spans="1:4" ht="15" x14ac:dyDescent="0.25">
      <c r="A271" s="31"/>
      <c r="B271" s="35"/>
      <c r="C271" s="35"/>
      <c r="D271" s="35"/>
    </row>
    <row r="272" spans="1:4" ht="15" x14ac:dyDescent="0.25">
      <c r="A272" s="31"/>
      <c r="B272" s="35"/>
      <c r="C272" s="35"/>
      <c r="D272" s="35"/>
    </row>
    <row r="273" spans="1:4" ht="15" x14ac:dyDescent="0.25">
      <c r="A273" s="31"/>
      <c r="B273" s="35"/>
      <c r="C273" s="35"/>
      <c r="D273" s="35"/>
    </row>
    <row r="274" spans="1:4" ht="15" x14ac:dyDescent="0.25">
      <c r="A274" s="31"/>
      <c r="B274" s="35"/>
      <c r="C274" s="35"/>
      <c r="D274" s="35"/>
    </row>
    <row r="275" spans="1:4" ht="15" x14ac:dyDescent="0.25">
      <c r="A275" s="31"/>
      <c r="B275" s="35"/>
      <c r="C275" s="35"/>
      <c r="D275" s="35"/>
    </row>
    <row r="276" spans="1:4" ht="15" x14ac:dyDescent="0.25">
      <c r="A276" s="31"/>
      <c r="B276" s="35"/>
      <c r="C276" s="35"/>
      <c r="D276" s="35"/>
    </row>
    <row r="277" spans="1:4" ht="15" x14ac:dyDescent="0.25">
      <c r="A277" s="31"/>
      <c r="B277" s="35"/>
      <c r="C277" s="35"/>
      <c r="D277" s="35"/>
    </row>
    <row r="278" spans="1:4" ht="15" x14ac:dyDescent="0.25">
      <c r="A278" s="31"/>
      <c r="B278" s="35"/>
      <c r="C278" s="35"/>
      <c r="D278" s="35"/>
    </row>
    <row r="279" spans="1:4" ht="15" x14ac:dyDescent="0.25">
      <c r="A279" s="31"/>
      <c r="B279" s="35"/>
      <c r="C279" s="35"/>
      <c r="D279" s="35"/>
    </row>
    <row r="280" spans="1:4" ht="15" x14ac:dyDescent="0.25">
      <c r="A280" s="31"/>
      <c r="B280" s="35"/>
      <c r="C280" s="35"/>
      <c r="D280" s="35"/>
    </row>
    <row r="281" spans="1:4" ht="15" x14ac:dyDescent="0.25">
      <c r="A281" s="31"/>
      <c r="B281" s="35"/>
      <c r="C281" s="35"/>
      <c r="D281" s="35"/>
    </row>
    <row r="282" spans="1:4" ht="15" x14ac:dyDescent="0.25">
      <c r="A282" s="31"/>
      <c r="B282" s="35"/>
      <c r="C282" s="35"/>
      <c r="D282" s="35"/>
    </row>
    <row r="283" spans="1:4" ht="15" x14ac:dyDescent="0.25">
      <c r="A283" s="31"/>
      <c r="B283" s="35"/>
      <c r="C283" s="35"/>
      <c r="D283" s="35"/>
    </row>
    <row r="284" spans="1:4" ht="15" x14ac:dyDescent="0.25">
      <c r="A284" s="31"/>
      <c r="B284" s="35"/>
      <c r="C284" s="35"/>
      <c r="D284" s="35"/>
    </row>
    <row r="285" spans="1:4" ht="15" x14ac:dyDescent="0.25">
      <c r="A285" s="31"/>
      <c r="B285" s="35"/>
      <c r="C285" s="35"/>
      <c r="D285" s="35"/>
    </row>
    <row r="286" spans="1:4" ht="15" x14ac:dyDescent="0.25">
      <c r="A286" s="31"/>
      <c r="B286" s="35"/>
      <c r="C286" s="35"/>
      <c r="D286" s="35"/>
    </row>
    <row r="287" spans="1:4" ht="15" x14ac:dyDescent="0.25">
      <c r="A287" s="31"/>
      <c r="B287" s="35"/>
      <c r="C287" s="35"/>
      <c r="D287" s="35"/>
    </row>
    <row r="288" spans="1:4" ht="15" x14ac:dyDescent="0.25">
      <c r="A288" s="31"/>
      <c r="B288" s="35"/>
      <c r="C288" s="35"/>
      <c r="D288" s="35"/>
    </row>
    <row r="289" spans="1:4" ht="15" x14ac:dyDescent="0.25">
      <c r="A289" s="31"/>
      <c r="B289" s="35"/>
      <c r="C289" s="35"/>
      <c r="D289" s="35"/>
    </row>
    <row r="290" spans="1:4" ht="15" x14ac:dyDescent="0.25">
      <c r="A290" s="31"/>
      <c r="B290" s="35"/>
      <c r="C290" s="35"/>
      <c r="D290" s="35"/>
    </row>
    <row r="291" spans="1:4" ht="15" x14ac:dyDescent="0.25">
      <c r="A291" s="31"/>
      <c r="B291" s="35"/>
      <c r="C291" s="35"/>
      <c r="D291" s="35"/>
    </row>
    <row r="292" spans="1:4" ht="15" x14ac:dyDescent="0.25">
      <c r="A292" s="31"/>
      <c r="B292" s="35"/>
      <c r="C292" s="35"/>
      <c r="D292" s="35"/>
    </row>
    <row r="293" spans="1:4" ht="15" x14ac:dyDescent="0.25">
      <c r="A293" s="31"/>
      <c r="B293" s="35"/>
      <c r="C293" s="35"/>
      <c r="D293" s="35"/>
    </row>
    <row r="294" spans="1:4" ht="15" x14ac:dyDescent="0.25">
      <c r="A294" s="31"/>
      <c r="B294" s="35"/>
      <c r="C294" s="35"/>
      <c r="D294" s="35"/>
    </row>
    <row r="295" spans="1:4" ht="15" x14ac:dyDescent="0.25">
      <c r="A295" s="31"/>
      <c r="B295" s="35"/>
      <c r="C295" s="35"/>
      <c r="D295" s="35"/>
    </row>
    <row r="296" spans="1:4" ht="15" x14ac:dyDescent="0.25">
      <c r="A296" s="31"/>
      <c r="B296" s="35"/>
      <c r="C296" s="35"/>
      <c r="D296" s="35"/>
    </row>
    <row r="297" spans="1:4" ht="15" x14ac:dyDescent="0.25">
      <c r="A297" s="31"/>
      <c r="B297" s="35"/>
      <c r="C297" s="35"/>
      <c r="D297" s="35"/>
    </row>
    <row r="298" spans="1:4" ht="15" x14ac:dyDescent="0.25">
      <c r="A298" s="31"/>
      <c r="B298" s="35"/>
      <c r="C298" s="35"/>
      <c r="D298" s="35"/>
    </row>
    <row r="299" spans="1:4" ht="15" x14ac:dyDescent="0.25">
      <c r="A299" s="31"/>
      <c r="B299" s="35"/>
      <c r="C299" s="35"/>
      <c r="D299" s="35"/>
    </row>
    <row r="300" spans="1:4" ht="15" x14ac:dyDescent="0.25">
      <c r="A300" s="31"/>
      <c r="B300" s="35"/>
      <c r="C300" s="35"/>
      <c r="D300" s="35"/>
    </row>
    <row r="301" spans="1:4" ht="15" x14ac:dyDescent="0.25">
      <c r="A301" s="31"/>
      <c r="B301" s="35"/>
      <c r="C301" s="35"/>
      <c r="D301" s="35"/>
    </row>
    <row r="302" spans="1:4" ht="15" x14ac:dyDescent="0.25">
      <c r="A302" s="31"/>
      <c r="B302" s="35"/>
      <c r="C302" s="35"/>
      <c r="D302" s="35"/>
    </row>
    <row r="303" spans="1:4" ht="15" x14ac:dyDescent="0.25">
      <c r="A303" s="31"/>
      <c r="B303" s="35"/>
      <c r="C303" s="35"/>
      <c r="D303" s="35"/>
    </row>
    <row r="304" spans="1:4" ht="15" x14ac:dyDescent="0.25">
      <c r="A304" s="31"/>
      <c r="B304" s="35"/>
      <c r="C304" s="35"/>
      <c r="D304" s="35"/>
    </row>
    <row r="305" spans="1:4" ht="15" x14ac:dyDescent="0.25">
      <c r="A305" s="31"/>
      <c r="B305" s="35"/>
      <c r="C305" s="35"/>
      <c r="D305" s="35"/>
    </row>
    <row r="306" spans="1:4" ht="15" x14ac:dyDescent="0.25">
      <c r="A306" s="31"/>
      <c r="B306" s="35"/>
      <c r="C306" s="35"/>
      <c r="D306" s="35"/>
    </row>
    <row r="307" spans="1:4" ht="15" x14ac:dyDescent="0.25">
      <c r="A307" s="31"/>
      <c r="B307" s="35"/>
      <c r="C307" s="35"/>
      <c r="D307" s="35"/>
    </row>
    <row r="308" spans="1:4" ht="15" x14ac:dyDescent="0.25">
      <c r="A308" s="31"/>
      <c r="B308" s="35"/>
      <c r="C308" s="35"/>
      <c r="D308" s="35"/>
    </row>
    <row r="309" spans="1:4" ht="15" x14ac:dyDescent="0.25">
      <c r="A309" s="31"/>
      <c r="B309" s="35"/>
      <c r="C309" s="35"/>
      <c r="D309" s="35"/>
    </row>
    <row r="310" spans="1:4" ht="15" x14ac:dyDescent="0.25">
      <c r="A310" s="31"/>
      <c r="B310" s="35"/>
      <c r="C310" s="35"/>
      <c r="D310" s="35"/>
    </row>
    <row r="311" spans="1:4" ht="15" x14ac:dyDescent="0.25">
      <c r="A311" s="31"/>
      <c r="B311" s="35"/>
      <c r="C311" s="35"/>
      <c r="D311" s="35"/>
    </row>
    <row r="312" spans="1:4" ht="15" x14ac:dyDescent="0.25">
      <c r="A312" s="31"/>
      <c r="B312" s="35"/>
      <c r="C312" s="35"/>
      <c r="D312" s="35"/>
    </row>
    <row r="313" spans="1:4" ht="15" x14ac:dyDescent="0.25">
      <c r="A313" s="31"/>
      <c r="B313" s="35"/>
      <c r="C313" s="35"/>
      <c r="D313" s="35"/>
    </row>
    <row r="314" spans="1:4" ht="15" x14ac:dyDescent="0.25">
      <c r="A314" s="31"/>
      <c r="B314" s="35"/>
      <c r="C314" s="35"/>
      <c r="D314" s="35"/>
    </row>
    <row r="315" spans="1:4" ht="15" x14ac:dyDescent="0.25">
      <c r="A315" s="31"/>
      <c r="B315" s="35"/>
      <c r="C315" s="35"/>
      <c r="D315" s="35"/>
    </row>
    <row r="316" spans="1:4" ht="15" x14ac:dyDescent="0.25">
      <c r="A316" s="31"/>
      <c r="B316" s="35"/>
      <c r="C316" s="35"/>
      <c r="D316" s="35"/>
    </row>
    <row r="317" spans="1:4" ht="15" x14ac:dyDescent="0.25">
      <c r="A317" s="31"/>
      <c r="B317" s="35"/>
      <c r="C317" s="35"/>
      <c r="D317" s="35"/>
    </row>
    <row r="318" spans="1:4" ht="15" x14ac:dyDescent="0.25">
      <c r="A318" s="31"/>
      <c r="B318" s="35"/>
      <c r="C318" s="35"/>
      <c r="D318" s="35"/>
    </row>
    <row r="319" spans="1:4" ht="15" x14ac:dyDescent="0.25">
      <c r="A319" s="31"/>
      <c r="B319" s="35"/>
      <c r="C319" s="35"/>
      <c r="D319" s="35"/>
    </row>
    <row r="320" spans="1:4" ht="15" x14ac:dyDescent="0.25">
      <c r="A320" s="31"/>
      <c r="B320" s="35"/>
      <c r="C320" s="35"/>
      <c r="D320" s="35"/>
    </row>
    <row r="321" spans="1:4" ht="15" x14ac:dyDescent="0.25">
      <c r="A321" s="31"/>
      <c r="B321" s="35"/>
      <c r="C321" s="35"/>
      <c r="D321" s="35"/>
    </row>
    <row r="322" spans="1:4" ht="15" x14ac:dyDescent="0.25">
      <c r="A322" s="31"/>
      <c r="B322" s="35"/>
      <c r="C322" s="35"/>
      <c r="D322" s="35"/>
    </row>
    <row r="323" spans="1:4" ht="15" x14ac:dyDescent="0.25">
      <c r="A323" s="31"/>
      <c r="B323" s="35"/>
      <c r="C323" s="35"/>
      <c r="D323" s="35"/>
    </row>
    <row r="324" spans="1:4" ht="15" x14ac:dyDescent="0.25">
      <c r="A324" s="31"/>
      <c r="B324" s="35"/>
      <c r="C324" s="35"/>
      <c r="D324" s="35"/>
    </row>
    <row r="325" spans="1:4" ht="15" x14ac:dyDescent="0.25">
      <c r="A325" s="31"/>
      <c r="B325" s="35"/>
      <c r="C325" s="35"/>
      <c r="D325" s="35"/>
    </row>
    <row r="326" spans="1:4" ht="15" x14ac:dyDescent="0.25">
      <c r="A326" s="31"/>
      <c r="B326" s="35"/>
      <c r="C326" s="35"/>
      <c r="D326" s="35"/>
    </row>
    <row r="327" spans="1:4" ht="15" x14ac:dyDescent="0.25">
      <c r="A327" s="31"/>
      <c r="B327" s="35"/>
      <c r="C327" s="35"/>
      <c r="D327" s="35"/>
    </row>
    <row r="328" spans="1:4" ht="15" x14ac:dyDescent="0.25">
      <c r="A328" s="31"/>
      <c r="B328" s="35"/>
      <c r="C328" s="35"/>
      <c r="D328" s="35"/>
    </row>
    <row r="329" spans="1:4" ht="15" x14ac:dyDescent="0.25">
      <c r="A329" s="31"/>
      <c r="B329" s="35"/>
      <c r="C329" s="35"/>
      <c r="D329" s="35"/>
    </row>
    <row r="330" spans="1:4" ht="15" x14ac:dyDescent="0.25">
      <c r="A330" s="31"/>
      <c r="B330" s="35"/>
      <c r="C330" s="35"/>
      <c r="D330" s="35"/>
    </row>
    <row r="331" spans="1:4" ht="15" x14ac:dyDescent="0.25">
      <c r="A331" s="31"/>
      <c r="B331" s="35"/>
      <c r="C331" s="35"/>
      <c r="D331" s="35"/>
    </row>
    <row r="332" spans="1:4" ht="15" x14ac:dyDescent="0.25">
      <c r="A332" s="31"/>
      <c r="B332" s="35"/>
      <c r="C332" s="35"/>
      <c r="D332" s="35"/>
    </row>
    <row r="333" spans="1:4" ht="15" x14ac:dyDescent="0.25">
      <c r="A333" s="31"/>
      <c r="B333" s="35"/>
      <c r="C333" s="35"/>
      <c r="D333" s="35"/>
    </row>
    <row r="334" spans="1:4" ht="15" x14ac:dyDescent="0.25">
      <c r="A334" s="31"/>
      <c r="B334" s="35"/>
      <c r="C334" s="35"/>
      <c r="D334" s="35"/>
    </row>
    <row r="335" spans="1:4" ht="15" x14ac:dyDescent="0.25">
      <c r="A335" s="31"/>
      <c r="B335" s="35"/>
      <c r="C335" s="35"/>
      <c r="D335" s="35"/>
    </row>
    <row r="336" spans="1:4" ht="15" x14ac:dyDescent="0.25">
      <c r="A336" s="31"/>
      <c r="B336" s="35"/>
      <c r="C336" s="35"/>
      <c r="D336" s="35"/>
    </row>
    <row r="337" spans="1:4" ht="15" x14ac:dyDescent="0.25">
      <c r="A337" s="31"/>
      <c r="B337" s="35"/>
      <c r="C337" s="35"/>
      <c r="D337" s="35"/>
    </row>
    <row r="338" spans="1:4" ht="15" x14ac:dyDescent="0.25">
      <c r="A338" s="31"/>
      <c r="B338" s="35"/>
      <c r="C338" s="35"/>
      <c r="D338" s="35"/>
    </row>
    <row r="339" spans="1:4" ht="15" x14ac:dyDescent="0.25">
      <c r="A339" s="31"/>
      <c r="B339" s="35"/>
      <c r="C339" s="35"/>
      <c r="D339" s="35"/>
    </row>
    <row r="340" spans="1:4" ht="15" x14ac:dyDescent="0.25">
      <c r="A340" s="31"/>
      <c r="B340" s="35"/>
      <c r="C340" s="35"/>
      <c r="D340" s="35"/>
    </row>
    <row r="341" spans="1:4" ht="15" x14ac:dyDescent="0.25">
      <c r="A341" s="31"/>
      <c r="B341" s="35"/>
      <c r="C341" s="35"/>
      <c r="D341" s="35"/>
    </row>
    <row r="342" spans="1:4" ht="15" x14ac:dyDescent="0.25">
      <c r="A342" s="31"/>
      <c r="B342" s="35"/>
      <c r="C342" s="35"/>
      <c r="D342" s="35"/>
    </row>
    <row r="343" spans="1:4" ht="15" x14ac:dyDescent="0.25">
      <c r="A343" s="31"/>
      <c r="B343" s="35"/>
      <c r="C343" s="35"/>
      <c r="D343" s="35"/>
    </row>
    <row r="344" spans="1:4" ht="15" x14ac:dyDescent="0.25">
      <c r="A344" s="31"/>
      <c r="B344" s="35"/>
      <c r="C344" s="35"/>
      <c r="D344" s="35"/>
    </row>
    <row r="345" spans="1:4" ht="15" x14ac:dyDescent="0.25">
      <c r="A345" s="31"/>
      <c r="B345" s="35"/>
      <c r="C345" s="35"/>
      <c r="D345" s="35"/>
    </row>
    <row r="346" spans="1:4" ht="15" x14ac:dyDescent="0.25">
      <c r="A346" s="31"/>
      <c r="B346" s="35"/>
      <c r="C346" s="35"/>
      <c r="D346" s="35"/>
    </row>
    <row r="347" spans="1:4" ht="15" x14ac:dyDescent="0.25">
      <c r="A347" s="31"/>
      <c r="B347" s="35"/>
      <c r="C347" s="35"/>
      <c r="D347" s="35"/>
    </row>
    <row r="348" spans="1:4" ht="15" x14ac:dyDescent="0.25">
      <c r="A348" s="31"/>
      <c r="B348" s="35"/>
      <c r="C348" s="35"/>
      <c r="D348" s="35"/>
    </row>
    <row r="349" spans="1:4" ht="15" x14ac:dyDescent="0.25">
      <c r="A349" s="31"/>
      <c r="B349" s="35"/>
      <c r="C349" s="35"/>
      <c r="D349" s="35"/>
    </row>
    <row r="350" spans="1:4" ht="15" x14ac:dyDescent="0.25">
      <c r="A350" s="31"/>
      <c r="B350" s="35"/>
      <c r="C350" s="35"/>
      <c r="D350" s="35"/>
    </row>
    <row r="351" spans="1:4" ht="15" x14ac:dyDescent="0.25">
      <c r="A351" s="31"/>
      <c r="B351" s="35"/>
      <c r="C351" s="35"/>
      <c r="D351" s="35"/>
    </row>
    <row r="352" spans="1:4" ht="15" x14ac:dyDescent="0.25">
      <c r="A352" s="31"/>
      <c r="B352" s="35"/>
      <c r="C352" s="35"/>
      <c r="D352" s="35"/>
    </row>
    <row r="353" spans="1:4" ht="15" x14ac:dyDescent="0.25">
      <c r="A353" s="31"/>
      <c r="B353" s="35"/>
      <c r="C353" s="35"/>
      <c r="D353" s="35"/>
    </row>
    <row r="354" spans="1:4" ht="15" x14ac:dyDescent="0.25">
      <c r="A354" s="31"/>
      <c r="B354" s="35"/>
      <c r="C354" s="35"/>
      <c r="D354" s="35"/>
    </row>
    <row r="355" spans="1:4" ht="15" x14ac:dyDescent="0.25">
      <c r="A355" s="31"/>
      <c r="B355" s="35"/>
      <c r="C355" s="35"/>
      <c r="D355" s="35"/>
    </row>
    <row r="356" spans="1:4" ht="15" x14ac:dyDescent="0.25">
      <c r="A356" s="31"/>
      <c r="B356" s="35"/>
      <c r="C356" s="35"/>
      <c r="D356" s="35"/>
    </row>
    <row r="357" spans="1:4" ht="15" x14ac:dyDescent="0.25">
      <c r="A357" s="31"/>
      <c r="B357" s="35"/>
      <c r="C357" s="35"/>
      <c r="D357" s="35"/>
    </row>
    <row r="358" spans="1:4" ht="15" x14ac:dyDescent="0.25">
      <c r="A358" s="31"/>
      <c r="B358" s="35"/>
      <c r="C358" s="35"/>
      <c r="D358" s="35"/>
    </row>
    <row r="359" spans="1:4" ht="15" x14ac:dyDescent="0.25">
      <c r="A359" s="31"/>
      <c r="B359" s="35"/>
      <c r="C359" s="35"/>
      <c r="D359" s="35"/>
    </row>
    <row r="360" spans="1:4" ht="15" x14ac:dyDescent="0.25">
      <c r="A360" s="31"/>
      <c r="B360" s="35"/>
      <c r="C360" s="35"/>
      <c r="D360" s="35"/>
    </row>
    <row r="361" spans="1:4" ht="15" x14ac:dyDescent="0.25">
      <c r="A361" s="31"/>
      <c r="B361" s="35"/>
      <c r="C361" s="35"/>
      <c r="D361" s="35"/>
    </row>
    <row r="362" spans="1:4" ht="15" x14ac:dyDescent="0.25">
      <c r="A362" s="31"/>
      <c r="B362" s="35"/>
      <c r="C362" s="35"/>
      <c r="D362" s="35"/>
    </row>
    <row r="363" spans="1:4" ht="15" x14ac:dyDescent="0.25">
      <c r="A363" s="31"/>
      <c r="B363" s="35"/>
      <c r="C363" s="35"/>
      <c r="D363" s="35"/>
    </row>
    <row r="364" spans="1:4" ht="15" x14ac:dyDescent="0.25">
      <c r="A364" s="31"/>
      <c r="B364" s="35"/>
      <c r="C364" s="35"/>
      <c r="D364" s="35"/>
    </row>
    <row r="365" spans="1:4" ht="15" x14ac:dyDescent="0.25">
      <c r="A365" s="31"/>
      <c r="B365" s="35"/>
      <c r="C365" s="35"/>
      <c r="D365" s="35"/>
    </row>
    <row r="366" spans="1:4" ht="15" x14ac:dyDescent="0.25">
      <c r="A366" s="31"/>
      <c r="B366" s="35"/>
      <c r="C366" s="35"/>
      <c r="D366" s="35"/>
    </row>
    <row r="367" spans="1:4" ht="15" x14ac:dyDescent="0.25">
      <c r="A367" s="31"/>
      <c r="B367" s="35"/>
      <c r="C367" s="35"/>
      <c r="D367" s="35"/>
    </row>
    <row r="368" spans="1:4" ht="15" x14ac:dyDescent="0.25">
      <c r="A368" s="31"/>
      <c r="B368" s="35"/>
      <c r="C368" s="35"/>
      <c r="D368" s="35"/>
    </row>
    <row r="369" spans="1:4" ht="15" x14ac:dyDescent="0.25">
      <c r="A369" s="31"/>
      <c r="B369" s="35"/>
      <c r="C369" s="35"/>
      <c r="D369" s="35"/>
    </row>
    <row r="370" spans="1:4" ht="15" x14ac:dyDescent="0.25">
      <c r="A370" s="31"/>
      <c r="B370" s="35"/>
      <c r="C370" s="35"/>
      <c r="D370" s="35"/>
    </row>
    <row r="371" spans="1:4" ht="15" x14ac:dyDescent="0.25">
      <c r="A371" s="31"/>
      <c r="B371" s="35"/>
      <c r="C371" s="35"/>
      <c r="D371" s="35"/>
    </row>
    <row r="372" spans="1:4" ht="15" x14ac:dyDescent="0.25">
      <c r="A372" s="31"/>
      <c r="B372" s="35"/>
      <c r="C372" s="35"/>
      <c r="D372" s="35"/>
    </row>
    <row r="373" spans="1:4" ht="15" x14ac:dyDescent="0.25">
      <c r="A373" s="31"/>
      <c r="B373" s="35"/>
      <c r="C373" s="35"/>
      <c r="D373" s="35"/>
    </row>
    <row r="374" spans="1:4" ht="15" x14ac:dyDescent="0.25">
      <c r="A374" s="31"/>
      <c r="B374" s="35"/>
      <c r="C374" s="35"/>
      <c r="D374" s="35"/>
    </row>
    <row r="375" spans="1:4" ht="15" x14ac:dyDescent="0.25">
      <c r="A375" s="31"/>
      <c r="B375" s="35"/>
      <c r="C375" s="35"/>
      <c r="D375" s="35"/>
    </row>
    <row r="376" spans="1:4" ht="15" x14ac:dyDescent="0.25">
      <c r="A376" s="31"/>
      <c r="B376" s="35"/>
      <c r="C376" s="35"/>
      <c r="D376" s="35"/>
    </row>
    <row r="377" spans="1:4" ht="15" x14ac:dyDescent="0.25">
      <c r="A377" s="31"/>
      <c r="B377" s="35"/>
      <c r="C377" s="35"/>
      <c r="D377" s="35"/>
    </row>
    <row r="378" spans="1:4" ht="15" x14ac:dyDescent="0.25">
      <c r="A378" s="31"/>
      <c r="B378" s="35"/>
      <c r="C378" s="35"/>
      <c r="D378" s="35"/>
    </row>
    <row r="379" spans="1:4" ht="15" x14ac:dyDescent="0.25">
      <c r="A379" s="31"/>
      <c r="B379" s="35"/>
      <c r="C379" s="35"/>
      <c r="D379" s="35"/>
    </row>
    <row r="380" spans="1:4" ht="15" x14ac:dyDescent="0.25">
      <c r="A380" s="31"/>
      <c r="B380" s="35"/>
      <c r="C380" s="35"/>
      <c r="D380" s="35"/>
    </row>
    <row r="381" spans="1:4" ht="15" x14ac:dyDescent="0.25">
      <c r="A381" s="31"/>
      <c r="B381" s="35"/>
      <c r="C381" s="35"/>
      <c r="D381" s="35"/>
    </row>
    <row r="382" spans="1:4" ht="15" x14ac:dyDescent="0.25">
      <c r="A382" s="31"/>
      <c r="B382" s="35"/>
      <c r="C382" s="35"/>
      <c r="D382" s="35"/>
    </row>
    <row r="383" spans="1:4" ht="15" x14ac:dyDescent="0.25">
      <c r="A383" s="31"/>
      <c r="B383" s="35"/>
      <c r="C383" s="35"/>
      <c r="D383" s="35"/>
    </row>
    <row r="384" spans="1:4" ht="15" x14ac:dyDescent="0.25">
      <c r="A384" s="31"/>
      <c r="B384" s="35"/>
      <c r="C384" s="35"/>
      <c r="D384" s="35"/>
    </row>
    <row r="385" spans="1:4" ht="15" x14ac:dyDescent="0.25">
      <c r="A385" s="31"/>
      <c r="B385" s="35"/>
      <c r="C385" s="35"/>
      <c r="D385" s="35"/>
    </row>
    <row r="386" spans="1:4" ht="15" x14ac:dyDescent="0.25">
      <c r="A386" s="31"/>
      <c r="B386" s="35"/>
      <c r="C386" s="35"/>
      <c r="D386" s="35"/>
    </row>
    <row r="387" spans="1:4" ht="15" x14ac:dyDescent="0.25">
      <c r="A387" s="31"/>
      <c r="B387" s="35"/>
      <c r="C387" s="35"/>
      <c r="D387" s="35"/>
    </row>
    <row r="388" spans="1:4" ht="15" x14ac:dyDescent="0.25">
      <c r="A388" s="31"/>
      <c r="B388" s="35"/>
      <c r="C388" s="35"/>
      <c r="D388" s="35"/>
    </row>
    <row r="389" spans="1:4" ht="15" x14ac:dyDescent="0.25">
      <c r="A389" s="31"/>
      <c r="B389" s="35"/>
      <c r="C389" s="35"/>
      <c r="D389" s="35"/>
    </row>
    <row r="390" spans="1:4" ht="15" x14ac:dyDescent="0.25">
      <c r="A390" s="31"/>
      <c r="B390" s="35"/>
      <c r="C390" s="35"/>
      <c r="D390" s="35"/>
    </row>
    <row r="391" spans="1:4" ht="15" x14ac:dyDescent="0.25">
      <c r="A391" s="31"/>
      <c r="B391" s="35"/>
      <c r="C391" s="35"/>
      <c r="D391" s="35"/>
    </row>
    <row r="392" spans="1:4" ht="15" x14ac:dyDescent="0.25">
      <c r="A392" s="31"/>
      <c r="B392" s="35"/>
      <c r="C392" s="35"/>
      <c r="D392" s="35"/>
    </row>
    <row r="393" spans="1:4" ht="15" x14ac:dyDescent="0.25">
      <c r="A393" s="31"/>
      <c r="B393" s="35"/>
      <c r="C393" s="35"/>
      <c r="D393" s="35"/>
    </row>
    <row r="394" spans="1:4" ht="15" x14ac:dyDescent="0.25">
      <c r="A394" s="31"/>
      <c r="B394" s="35"/>
      <c r="C394" s="35"/>
      <c r="D394" s="35"/>
    </row>
    <row r="395" spans="1:4" ht="15" x14ac:dyDescent="0.25">
      <c r="A395" s="31"/>
      <c r="B395" s="35"/>
      <c r="C395" s="35"/>
      <c r="D395" s="35"/>
    </row>
    <row r="396" spans="1:4" ht="15" x14ac:dyDescent="0.25">
      <c r="A396" s="31"/>
      <c r="B396" s="35"/>
      <c r="C396" s="35"/>
      <c r="D396" s="35"/>
    </row>
    <row r="397" spans="1:4" ht="15" x14ac:dyDescent="0.25">
      <c r="A397" s="31"/>
      <c r="B397" s="35"/>
      <c r="C397" s="35"/>
      <c r="D397" s="35"/>
    </row>
    <row r="398" spans="1:4" ht="15" x14ac:dyDescent="0.25">
      <c r="A398" s="31"/>
      <c r="B398" s="35"/>
      <c r="C398" s="35"/>
      <c r="D398" s="35"/>
    </row>
    <row r="399" spans="1:4" ht="15" x14ac:dyDescent="0.25">
      <c r="A399" s="31"/>
      <c r="B399" s="35"/>
      <c r="C399" s="35"/>
      <c r="D399" s="35"/>
    </row>
    <row r="400" spans="1:4" ht="15" x14ac:dyDescent="0.25">
      <c r="A400" s="31"/>
      <c r="B400" s="35"/>
      <c r="C400" s="35"/>
      <c r="D400" s="35"/>
    </row>
    <row r="401" spans="1:4" ht="15" x14ac:dyDescent="0.25">
      <c r="A401" s="31"/>
      <c r="B401" s="35"/>
      <c r="C401" s="35"/>
      <c r="D401" s="35"/>
    </row>
    <row r="402" spans="1:4" ht="15" x14ac:dyDescent="0.25">
      <c r="A402" s="31"/>
      <c r="B402" s="35"/>
      <c r="C402" s="35"/>
      <c r="D402" s="35"/>
    </row>
    <row r="403" spans="1:4" ht="15" x14ac:dyDescent="0.25">
      <c r="A403" s="31"/>
      <c r="B403" s="35"/>
      <c r="C403" s="35"/>
      <c r="D403" s="35"/>
    </row>
    <row r="404" spans="1:4" ht="15" x14ac:dyDescent="0.25">
      <c r="A404" s="31"/>
      <c r="B404" s="35"/>
      <c r="C404" s="35"/>
      <c r="D404" s="35"/>
    </row>
    <row r="405" spans="1:4" ht="15" x14ac:dyDescent="0.25">
      <c r="A405" s="31"/>
      <c r="B405" s="35"/>
      <c r="C405" s="35"/>
      <c r="D405" s="35"/>
    </row>
    <row r="406" spans="1:4" ht="15" x14ac:dyDescent="0.25">
      <c r="A406" s="31"/>
      <c r="B406" s="35"/>
      <c r="C406" s="35"/>
      <c r="D406" s="35"/>
    </row>
    <row r="407" spans="1:4" ht="15" x14ac:dyDescent="0.25">
      <c r="A407" s="31"/>
      <c r="B407" s="35"/>
      <c r="C407" s="35"/>
      <c r="D407" s="35"/>
    </row>
    <row r="408" spans="1:4" ht="15" x14ac:dyDescent="0.25">
      <c r="A408" s="31"/>
      <c r="B408" s="35"/>
      <c r="C408" s="35"/>
      <c r="D408" s="35"/>
    </row>
    <row r="409" spans="1:4" ht="15" x14ac:dyDescent="0.25">
      <c r="A409" s="31"/>
      <c r="B409" s="35"/>
      <c r="C409" s="35"/>
      <c r="D409" s="35"/>
    </row>
    <row r="410" spans="1:4" ht="15" x14ac:dyDescent="0.25">
      <c r="A410" s="31"/>
      <c r="B410" s="35"/>
      <c r="C410" s="35"/>
      <c r="D410" s="35"/>
    </row>
    <row r="411" spans="1:4" ht="15" x14ac:dyDescent="0.25">
      <c r="A411" s="31"/>
      <c r="B411" s="35"/>
      <c r="C411" s="35"/>
      <c r="D411" s="35"/>
    </row>
    <row r="412" spans="1:4" ht="15" x14ac:dyDescent="0.25">
      <c r="A412" s="31"/>
      <c r="B412" s="35"/>
      <c r="C412" s="35"/>
      <c r="D412" s="35"/>
    </row>
    <row r="413" spans="1:4" ht="15" x14ac:dyDescent="0.25">
      <c r="A413" s="31"/>
      <c r="B413" s="35"/>
      <c r="C413" s="35"/>
      <c r="D413" s="35"/>
    </row>
    <row r="414" spans="1:4" ht="15" x14ac:dyDescent="0.25">
      <c r="A414" s="31"/>
      <c r="B414" s="35"/>
      <c r="C414" s="35"/>
      <c r="D414" s="35"/>
    </row>
    <row r="415" spans="1:4" ht="15" x14ac:dyDescent="0.25">
      <c r="A415" s="31"/>
      <c r="B415" s="35"/>
      <c r="C415" s="35"/>
      <c r="D415" s="35"/>
    </row>
    <row r="416" spans="1:4" ht="15" x14ac:dyDescent="0.25">
      <c r="A416" s="31"/>
      <c r="B416" s="35"/>
      <c r="C416" s="35"/>
      <c r="D416" s="35"/>
    </row>
    <row r="417" spans="1:1" ht="15" x14ac:dyDescent="0.25">
      <c r="A417" s="31"/>
    </row>
    <row r="418" spans="1:1" ht="15" x14ac:dyDescent="0.25">
      <c r="A418" s="31"/>
    </row>
    <row r="419" spans="1:1" thickBot="1" x14ac:dyDescent="0.3">
      <c r="A419" s="31"/>
    </row>
    <row r="420" spans="1:1" ht="15" x14ac:dyDescent="0.25"/>
    <row r="421" spans="1:1" ht="15" x14ac:dyDescent="0.25"/>
    <row r="422" spans="1:1" ht="15" x14ac:dyDescent="0.25"/>
    <row r="423" spans="1:1" ht="15" x14ac:dyDescent="0.25"/>
    <row r="424" spans="1:1" ht="15" x14ac:dyDescent="0.25"/>
    <row r="425" spans="1:1" ht="15" x14ac:dyDescent="0.25"/>
    <row r="426" spans="1:1" ht="15" x14ac:dyDescent="0.25"/>
    <row r="427" spans="1:1" ht="15" x14ac:dyDescent="0.25"/>
    <row r="428" spans="1:1" ht="15" x14ac:dyDescent="0.25"/>
    <row r="429" spans="1:1" ht="15" x14ac:dyDescent="0.25"/>
    <row r="430" spans="1:1" ht="15" x14ac:dyDescent="0.25"/>
    <row r="431" spans="1:1" ht="15" x14ac:dyDescent="0.25"/>
    <row r="432" spans="1:1" ht="15" x14ac:dyDescent="0.25"/>
    <row r="433" ht="15" x14ac:dyDescent="0.25"/>
    <row r="434" ht="15" x14ac:dyDescent="0.25"/>
    <row r="435" ht="15" x14ac:dyDescent="0.25"/>
    <row r="436" ht="15" x14ac:dyDescent="0.25"/>
    <row r="437" ht="15" x14ac:dyDescent="0.25"/>
    <row r="438" ht="15" x14ac:dyDescent="0.25"/>
    <row r="439" ht="15" x14ac:dyDescent="0.25"/>
    <row r="440" ht="15" x14ac:dyDescent="0.25"/>
    <row r="441" ht="15" x14ac:dyDescent="0.25"/>
    <row r="442" ht="15" x14ac:dyDescent="0.25"/>
    <row r="443" ht="15" x14ac:dyDescent="0.25"/>
    <row r="444" ht="15" x14ac:dyDescent="0.25"/>
    <row r="445" ht="15" x14ac:dyDescent="0.25"/>
    <row r="446" ht="15" x14ac:dyDescent="0.25"/>
    <row r="447" ht="15" x14ac:dyDescent="0.25"/>
    <row r="448" ht="15" x14ac:dyDescent="0.25"/>
    <row r="449" ht="15" x14ac:dyDescent="0.25"/>
    <row r="450" ht="15" x14ac:dyDescent="0.25"/>
    <row r="451" ht="15" x14ac:dyDescent="0.25"/>
    <row r="452" ht="15" x14ac:dyDescent="0.25"/>
    <row r="453" ht="15" x14ac:dyDescent="0.25"/>
    <row r="454" ht="15" x14ac:dyDescent="0.25"/>
    <row r="455" ht="15" x14ac:dyDescent="0.25"/>
    <row r="456" ht="15" x14ac:dyDescent="0.25"/>
    <row r="457" ht="15" x14ac:dyDescent="0.25"/>
    <row r="458" ht="15" x14ac:dyDescent="0.25"/>
    <row r="459" ht="15" x14ac:dyDescent="0.25"/>
    <row r="460" ht="15" x14ac:dyDescent="0.25"/>
    <row r="461" ht="15" x14ac:dyDescent="0.25"/>
    <row r="462" ht="15" x14ac:dyDescent="0.25"/>
    <row r="463" ht="15" x14ac:dyDescent="0.25"/>
    <row r="464" ht="15" x14ac:dyDescent="0.25"/>
    <row r="465" ht="15" x14ac:dyDescent="0.25"/>
    <row r="466" ht="15" x14ac:dyDescent="0.25"/>
    <row r="467" ht="15" x14ac:dyDescent="0.25"/>
    <row r="468" ht="15" x14ac:dyDescent="0.25"/>
    <row r="469" ht="15" x14ac:dyDescent="0.25"/>
    <row r="470" ht="15" x14ac:dyDescent="0.25"/>
    <row r="471" ht="15" x14ac:dyDescent="0.25"/>
    <row r="472" ht="15" x14ac:dyDescent="0.25"/>
    <row r="473" ht="15" x14ac:dyDescent="0.25"/>
    <row r="474" ht="15" x14ac:dyDescent="0.25"/>
    <row r="475" ht="15" x14ac:dyDescent="0.25"/>
    <row r="476" ht="15" x14ac:dyDescent="0.25"/>
    <row r="477" ht="15" x14ac:dyDescent="0.25"/>
    <row r="478" ht="15" x14ac:dyDescent="0.25"/>
    <row r="479" ht="15" x14ac:dyDescent="0.25"/>
    <row r="480" ht="15" x14ac:dyDescent="0.25"/>
    <row r="481" ht="15" x14ac:dyDescent="0.25"/>
    <row r="482" ht="15" x14ac:dyDescent="0.25"/>
    <row r="483" ht="15" x14ac:dyDescent="0.25"/>
    <row r="484" ht="15" x14ac:dyDescent="0.25"/>
    <row r="485" ht="15" x14ac:dyDescent="0.25"/>
    <row r="486" ht="15" x14ac:dyDescent="0.25"/>
    <row r="487" ht="15" x14ac:dyDescent="0.25"/>
    <row r="488" ht="15" x14ac:dyDescent="0.25"/>
    <row r="489" ht="15" x14ac:dyDescent="0.25"/>
    <row r="490" ht="15" x14ac:dyDescent="0.25"/>
    <row r="491" ht="15" x14ac:dyDescent="0.25"/>
    <row r="492" ht="15" x14ac:dyDescent="0.25"/>
    <row r="493" ht="15" x14ac:dyDescent="0.25"/>
    <row r="494" ht="15" x14ac:dyDescent="0.25"/>
    <row r="495" ht="15" x14ac:dyDescent="0.25"/>
    <row r="496" ht="15" x14ac:dyDescent="0.25"/>
    <row r="497" ht="15" x14ac:dyDescent="0.25"/>
    <row r="498" ht="15" x14ac:dyDescent="0.25"/>
    <row r="499" ht="15" x14ac:dyDescent="0.25"/>
    <row r="500" ht="15" x14ac:dyDescent="0.25"/>
  </sheetData>
  <dataConsolidate/>
  <dataValidations count="1">
    <dataValidation type="list" allowBlank="1" showInputMessage="1" showErrorMessage="1" sqref="E3:E179 E181:E247">
      <formula1>Country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DATA!$Q$6:$Q$22</xm:f>
          </x14:formula1>
          <xm:sqref>E180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18"/>
  <sheetViews>
    <sheetView zoomScale="85" zoomScaleNormal="85" workbookViewId="0">
      <selection activeCell="I25" sqref="I25:I26"/>
    </sheetView>
  </sheetViews>
  <sheetFormatPr defaultRowHeight="15" x14ac:dyDescent="0.25"/>
  <cols>
    <col min="1" max="1" width="10.42578125" bestFit="1" customWidth="1"/>
    <col min="5" max="5" width="9.7109375" customWidth="1"/>
    <col min="6" max="6" width="8.28515625" customWidth="1"/>
    <col min="7" max="7" width="8.7109375" customWidth="1"/>
    <col min="8" max="8" width="9.28515625" customWidth="1"/>
    <col min="9" max="9" width="9.5703125" customWidth="1"/>
    <col min="10" max="10" width="10.140625" customWidth="1"/>
    <col min="11" max="11" width="10.42578125" customWidth="1"/>
    <col min="12" max="12" width="10.28515625" customWidth="1"/>
    <col min="13" max="13" width="10.42578125" customWidth="1"/>
    <col min="14" max="14" width="3.7109375" customWidth="1"/>
    <col min="15" max="15" width="9.7109375" bestFit="1" customWidth="1"/>
    <col min="16" max="16" width="12.140625" bestFit="1" customWidth="1"/>
    <col min="17" max="17" width="12.42578125" bestFit="1" customWidth="1"/>
  </cols>
  <sheetData>
    <row r="1" spans="1:16" x14ac:dyDescent="0.25">
      <c r="A1" s="140" t="s">
        <v>165</v>
      </c>
      <c r="B1" s="141">
        <v>1</v>
      </c>
      <c r="C1" s="142">
        <v>2</v>
      </c>
      <c r="D1" s="143">
        <v>3</v>
      </c>
      <c r="E1" s="144">
        <v>4</v>
      </c>
      <c r="F1" s="145">
        <v>5</v>
      </c>
      <c r="G1" s="146">
        <v>6</v>
      </c>
      <c r="H1" s="147">
        <v>7</v>
      </c>
      <c r="I1" s="148">
        <v>8</v>
      </c>
      <c r="J1" s="149">
        <v>9</v>
      </c>
      <c r="K1" s="150">
        <v>10</v>
      </c>
      <c r="L1" s="151">
        <v>11</v>
      </c>
      <c r="M1" s="152">
        <v>12</v>
      </c>
    </row>
    <row r="2" spans="1:16" ht="29.25" customHeight="1" x14ac:dyDescent="0.3">
      <c r="A2" s="140" t="s">
        <v>153</v>
      </c>
      <c r="B2" s="157">
        <f>SUM(B3:B17)</f>
        <v>0</v>
      </c>
      <c r="C2" s="157">
        <f t="shared" ref="C2:M2" si="0">SUM(C3:C17)</f>
        <v>0</v>
      </c>
      <c r="D2" s="157">
        <f t="shared" si="0"/>
        <v>0</v>
      </c>
      <c r="E2" s="157">
        <f t="shared" si="0"/>
        <v>42</v>
      </c>
      <c r="F2" s="157">
        <f t="shared" si="0"/>
        <v>75</v>
      </c>
      <c r="G2" s="157">
        <f t="shared" si="0"/>
        <v>100</v>
      </c>
      <c r="H2" s="157">
        <f>SUM(H3:H18)</f>
        <v>58</v>
      </c>
      <c r="I2" s="157">
        <f t="shared" si="0"/>
        <v>0</v>
      </c>
      <c r="J2" s="157">
        <f t="shared" si="0"/>
        <v>0</v>
      </c>
      <c r="K2" s="157">
        <f t="shared" si="0"/>
        <v>0</v>
      </c>
      <c r="L2" s="157">
        <f t="shared" si="0"/>
        <v>0</v>
      </c>
      <c r="M2" s="157">
        <f t="shared" si="0"/>
        <v>0</v>
      </c>
    </row>
    <row r="3" spans="1:16" ht="22.5" customHeight="1" x14ac:dyDescent="0.25">
      <c r="A3" s="137" t="s">
        <v>128</v>
      </c>
      <c r="B3" s="154">
        <f>SUMIFS('Set-up Supplier'!$F:$F,'Set-up Supplier'!$B:$B,2018,'Set-up Supplier'!$C:$C,B$1,'Set-up Supplier'!$E:$E,'Set-up Supplier CT'!$A3)</f>
        <v>0</v>
      </c>
      <c r="C3" s="154">
        <f>SUMIFS('Set-up Supplier'!$F:$F,'Set-up Supplier'!$B:$B,2018,'Set-up Supplier'!$C:$C,C$1,'Set-up Supplier'!$E:$E,'Set-up Supplier CT'!$A3)</f>
        <v>0</v>
      </c>
      <c r="D3" s="154">
        <f>SUMIFS('Set-up Supplier'!$F:$F,'Set-up Supplier'!$B:$B,2018,'Set-up Supplier'!$C:$C,D$1,'Set-up Supplier'!$E:$E,'Set-up Supplier CT'!$A3)</f>
        <v>0</v>
      </c>
      <c r="E3" s="154">
        <f>SUMIFS('Set-up Supplier'!$F:$F,'Set-up Supplier'!$B:$B,2018,'Set-up Supplier'!$C:$C,E$1,'Set-up Supplier'!$E:$E,'Set-up Supplier CT'!$A3)</f>
        <v>17</v>
      </c>
      <c r="F3" s="154">
        <f>SUMIFS('Set-up Supplier'!$F:$F,'Set-up Supplier'!$B:$B,2018,'Set-up Supplier'!$C:$C,F$1,'Set-up Supplier'!$E:$E,'Set-up Supplier CT'!$A3)</f>
        <v>36</v>
      </c>
      <c r="G3" s="154">
        <f>SUMIFS('Set-up Supplier'!$F:$F,'Set-up Supplier'!$B:$B,2018,'Set-up Supplier'!$C:$C,G$1,'Set-up Supplier'!$E:$E,'Set-up Supplier CT'!$A3)</f>
        <v>26</v>
      </c>
      <c r="H3" s="154">
        <f>SUMIFS('Set-up Supplier'!$F:$F,'Set-up Supplier'!$B:$B,2018,'Set-up Supplier'!$C:$C,H$1,'Set-up Supplier'!$E:$E,'Set-up Supplier CT'!$A3)</f>
        <v>22</v>
      </c>
      <c r="I3" s="154">
        <f>SUMIFS('Set-up Supplier'!$F:$F,'Set-up Supplier'!$B:$B,2018,'Set-up Supplier'!$C:$C,I$1,'Set-up Supplier'!$E:$E,'Set-up Supplier CT'!$A3)</f>
        <v>0</v>
      </c>
      <c r="J3" s="154">
        <f>SUMIFS('Set-up Supplier'!$F:$F,'Set-up Supplier'!$B:$B,2018,'Set-up Supplier'!$C:$C,J$1,'Set-up Supplier'!$E:$E,'Set-up Supplier CT'!$A3)</f>
        <v>0</v>
      </c>
      <c r="K3" s="154">
        <f>SUMIFS('Set-up Supplier'!$F:$F,'Set-up Supplier'!$B:$B,2018,'Set-up Supplier'!$C:$C,K$1,'Set-up Supplier'!$E:$E,'Set-up Supplier CT'!$A3)</f>
        <v>0</v>
      </c>
      <c r="L3" s="154">
        <f>SUMIFS('Set-up Supplier'!$F:$F,'Set-up Supplier'!$B:$B,2018,'Set-up Supplier'!$C:$C,L$1,'Set-up Supplier'!$E:$E,'Set-up Supplier CT'!$A3)</f>
        <v>0</v>
      </c>
      <c r="M3" s="154">
        <f>SUMIFS('Set-up Supplier'!$F:$F,'Set-up Supplier'!$B:$B,2018,'Set-up Supplier'!$C:$C,M$1,'Set-up Supplier'!$E:$E,'Set-up Supplier CT'!$A3)</f>
        <v>0</v>
      </c>
    </row>
    <row r="4" spans="1:16" s="153" customFormat="1" ht="21" customHeight="1" x14ac:dyDescent="0.25">
      <c r="A4" s="137" t="s">
        <v>155</v>
      </c>
      <c r="B4" s="154">
        <f>SUMIFS('Set-up Supplier'!$F:$F,'Set-up Supplier'!$B:$B,2018,'Set-up Supplier'!$C:$C,B$1,'Set-up Supplier'!$E:$E,'Set-up Supplier CT'!$A4)</f>
        <v>0</v>
      </c>
      <c r="C4" s="154">
        <f>SUMIFS('Set-up Supplier'!$F:$F,'Set-up Supplier'!$B:$B,2018,'Set-up Supplier'!$C:$C,C$1,'Set-up Supplier'!$E:$E,'Set-up Supplier CT'!$A4)</f>
        <v>0</v>
      </c>
      <c r="D4" s="154">
        <f>SUMIFS('Set-up Supplier'!$F:$F,'Set-up Supplier'!$B:$B,2018,'Set-up Supplier'!$C:$C,D$1,'Set-up Supplier'!$E:$E,'Set-up Supplier CT'!$A4)</f>
        <v>0</v>
      </c>
      <c r="E4" s="154">
        <f>SUMIFS('Set-up Supplier'!$F:$F,'Set-up Supplier'!$B:$B,2018,'Set-up Supplier'!$C:$C,E$1,'Set-up Supplier'!$E:$E,'Set-up Supplier CT'!$A4)</f>
        <v>0</v>
      </c>
      <c r="F4" s="154">
        <f>SUMIFS('Set-up Supplier'!$F:$F,'Set-up Supplier'!$B:$B,2018,'Set-up Supplier'!$C:$C,F$1,'Set-up Supplier'!$E:$E,'Set-up Supplier CT'!$A4)</f>
        <v>0</v>
      </c>
      <c r="G4" s="154">
        <f>SUMIFS('Set-up Supplier'!$F:$F,'Set-up Supplier'!$B:$B,2018,'Set-up Supplier'!$C:$C,G$1,'Set-up Supplier'!$E:$E,'Set-up Supplier CT'!$A4)</f>
        <v>0</v>
      </c>
      <c r="H4" s="154">
        <f>SUMIFS('Set-up Supplier'!$F:$F,'Set-up Supplier'!$B:$B,2018,'Set-up Supplier'!$C:$C,H$1,'Set-up Supplier'!$E:$E,'Set-up Supplier CT'!$A4)</f>
        <v>0</v>
      </c>
      <c r="I4" s="154">
        <f>SUMIFS('Set-up Supplier'!$F:$F,'Set-up Supplier'!$B:$B,2018,'Set-up Supplier'!$C:$C,I$1,'Set-up Supplier'!$E:$E,'Set-up Supplier CT'!$A4)</f>
        <v>0</v>
      </c>
      <c r="J4" s="154">
        <f>SUMIFS('Set-up Supplier'!$F:$F,'Set-up Supplier'!$B:$B,2018,'Set-up Supplier'!$C:$C,J$1,'Set-up Supplier'!$E:$E,'Set-up Supplier CT'!$A4)</f>
        <v>0</v>
      </c>
      <c r="K4" s="154">
        <f>SUMIFS('Set-up Supplier'!$F:$F,'Set-up Supplier'!$B:$B,2018,'Set-up Supplier'!$C:$C,K$1,'Set-up Supplier'!$E:$E,'Set-up Supplier CT'!$A4)</f>
        <v>0</v>
      </c>
      <c r="L4" s="154">
        <f>SUMIFS('Set-up Supplier'!$F:$F,'Set-up Supplier'!$B:$B,2018,'Set-up Supplier'!$C:$C,L$1,'Set-up Supplier'!$E:$E,'Set-up Supplier CT'!$A4)</f>
        <v>0</v>
      </c>
      <c r="M4" s="154">
        <f>SUMIFS('Set-up Supplier'!$F:$F,'Set-up Supplier'!$B:$B,2018,'Set-up Supplier'!$C:$C,M$1,'Set-up Supplier'!$E:$E,'Set-up Supplier CT'!$A4)</f>
        <v>0</v>
      </c>
      <c r="P4"/>
    </row>
    <row r="5" spans="1:16" ht="23.25" customHeight="1" x14ac:dyDescent="0.25">
      <c r="A5" s="137" t="s">
        <v>129</v>
      </c>
      <c r="B5" s="154">
        <f>SUMIFS('Set-up Supplier'!$F:$F,'Set-up Supplier'!$B:$B,2018,'Set-up Supplier'!$C:$C,B$1,'Set-up Supplier'!$E:$E,'Set-up Supplier CT'!$A5)</f>
        <v>0</v>
      </c>
      <c r="C5" s="154">
        <f>SUMIFS('Set-up Supplier'!$F:$F,'Set-up Supplier'!$B:$B,2018,'Set-up Supplier'!$C:$C,C$1,'Set-up Supplier'!$E:$E,'Set-up Supplier CT'!$A5)</f>
        <v>0</v>
      </c>
      <c r="D5" s="154">
        <f>SUMIFS('Set-up Supplier'!$F:$F,'Set-up Supplier'!$B:$B,2018,'Set-up Supplier'!$C:$C,D$1,'Set-up Supplier'!$E:$E,'Set-up Supplier CT'!$A5)</f>
        <v>0</v>
      </c>
      <c r="E5" s="154">
        <f>SUMIFS('Set-up Supplier'!$F:$F,'Set-up Supplier'!$B:$B,2018,'Set-up Supplier'!$C:$C,E$1,'Set-up Supplier'!$E:$E,'Set-up Supplier CT'!$A5)</f>
        <v>1</v>
      </c>
      <c r="F5" s="154">
        <f>SUMIFS('Set-up Supplier'!$F:$F,'Set-up Supplier'!$B:$B,2018,'Set-up Supplier'!$C:$C,F$1,'Set-up Supplier'!$E:$E,'Set-up Supplier CT'!$A5)</f>
        <v>2</v>
      </c>
      <c r="G5" s="154">
        <f>SUMIFS('Set-up Supplier'!$F:$F,'Set-up Supplier'!$B:$B,2018,'Set-up Supplier'!$C:$C,G$1,'Set-up Supplier'!$E:$E,'Set-up Supplier CT'!$A5)</f>
        <v>5</v>
      </c>
      <c r="H5" s="154">
        <f>SUMIFS('Set-up Supplier'!$F:$F,'Set-up Supplier'!$B:$B,2018,'Set-up Supplier'!$C:$C,H$1,'Set-up Supplier'!$E:$E,'Set-up Supplier CT'!$A5)</f>
        <v>2</v>
      </c>
      <c r="I5" s="154">
        <f>SUMIFS('Set-up Supplier'!$F:$F,'Set-up Supplier'!$B:$B,2018,'Set-up Supplier'!$C:$C,I$1,'Set-up Supplier'!$E:$E,'Set-up Supplier CT'!$A5)</f>
        <v>0</v>
      </c>
      <c r="J5" s="154">
        <f>SUMIFS('Set-up Supplier'!$F:$F,'Set-up Supplier'!$B:$B,2018,'Set-up Supplier'!$C:$C,J$1,'Set-up Supplier'!$E:$E,'Set-up Supplier CT'!$A5)</f>
        <v>0</v>
      </c>
      <c r="K5" s="154">
        <f>SUMIFS('Set-up Supplier'!$F:$F,'Set-up Supplier'!$B:$B,2018,'Set-up Supplier'!$C:$C,K$1,'Set-up Supplier'!$E:$E,'Set-up Supplier CT'!$A5)</f>
        <v>0</v>
      </c>
      <c r="L5" s="154">
        <f>SUMIFS('Set-up Supplier'!$F:$F,'Set-up Supplier'!$B:$B,2018,'Set-up Supplier'!$C:$C,L$1,'Set-up Supplier'!$E:$E,'Set-up Supplier CT'!$A5)</f>
        <v>0</v>
      </c>
      <c r="M5" s="154">
        <f>SUMIFS('Set-up Supplier'!$F:$F,'Set-up Supplier'!$B:$B,2018,'Set-up Supplier'!$C:$C,M$1,'Set-up Supplier'!$E:$E,'Set-up Supplier CT'!$A5)</f>
        <v>0</v>
      </c>
    </row>
    <row r="6" spans="1:16" ht="19.5" customHeight="1" x14ac:dyDescent="0.25">
      <c r="A6" s="137" t="s">
        <v>127</v>
      </c>
      <c r="B6" s="154">
        <f>SUMIFS('Set-up Supplier'!$F:$F,'Set-up Supplier'!$B:$B,2018,'Set-up Supplier'!$C:$C,B$1,'Set-up Supplier'!$E:$E,'Set-up Supplier CT'!$A6)</f>
        <v>0</v>
      </c>
      <c r="C6" s="154">
        <f>SUMIFS('Set-up Supplier'!$F:$F,'Set-up Supplier'!$B:$B,2018,'Set-up Supplier'!$C:$C,C$1,'Set-up Supplier'!$E:$E,'Set-up Supplier CT'!$A6)</f>
        <v>0</v>
      </c>
      <c r="D6" s="154">
        <f>SUMIFS('Set-up Supplier'!$F:$F,'Set-up Supplier'!$B:$B,2018,'Set-up Supplier'!$C:$C,D$1,'Set-up Supplier'!$E:$E,'Set-up Supplier CT'!$A6)</f>
        <v>0</v>
      </c>
      <c r="E6" s="154">
        <f>SUMIFS('Set-up Supplier'!$F:$F,'Set-up Supplier'!$B:$B,2018,'Set-up Supplier'!$C:$C,E$1,'Set-up Supplier'!$E:$E,'Set-up Supplier CT'!$A6)</f>
        <v>13</v>
      </c>
      <c r="F6" s="154">
        <f>SUMIFS('Set-up Supplier'!$F:$F,'Set-up Supplier'!$B:$B,2018,'Set-up Supplier'!$C:$C,F$1,'Set-up Supplier'!$E:$E,'Set-up Supplier CT'!$A6)</f>
        <v>11</v>
      </c>
      <c r="G6" s="154">
        <f>SUMIFS('Set-up Supplier'!$F:$F,'Set-up Supplier'!$B:$B,2018,'Set-up Supplier'!$C:$C,G$1,'Set-up Supplier'!$E:$E,'Set-up Supplier CT'!$A6)</f>
        <v>8</v>
      </c>
      <c r="H6" s="154">
        <f>SUMIFS('Set-up Supplier'!$F:$F,'Set-up Supplier'!$B:$B,2018,'Set-up Supplier'!$C:$C,H$1,'Set-up Supplier'!$E:$E,'Set-up Supplier CT'!$A6)</f>
        <v>9</v>
      </c>
      <c r="I6" s="154">
        <f>SUMIFS('Set-up Supplier'!$F:$F,'Set-up Supplier'!$B:$B,2018,'Set-up Supplier'!$C:$C,I$1,'Set-up Supplier'!$E:$E,'Set-up Supplier CT'!$A6)</f>
        <v>0</v>
      </c>
      <c r="J6" s="154">
        <f>SUMIFS('Set-up Supplier'!$F:$F,'Set-up Supplier'!$B:$B,2018,'Set-up Supplier'!$C:$C,J$1,'Set-up Supplier'!$E:$E,'Set-up Supplier CT'!$A6)</f>
        <v>0</v>
      </c>
      <c r="K6" s="154">
        <f>SUMIFS('Set-up Supplier'!$F:$F,'Set-up Supplier'!$B:$B,2018,'Set-up Supplier'!$C:$C,K$1,'Set-up Supplier'!$E:$E,'Set-up Supplier CT'!$A6)</f>
        <v>0</v>
      </c>
      <c r="L6" s="154">
        <f>SUMIFS('Set-up Supplier'!$F:$F,'Set-up Supplier'!$B:$B,2018,'Set-up Supplier'!$C:$C,L$1,'Set-up Supplier'!$E:$E,'Set-up Supplier CT'!$A6)</f>
        <v>0</v>
      </c>
      <c r="M6" s="154">
        <f>SUMIFS('Set-up Supplier'!$F:$F,'Set-up Supplier'!$B:$B,2018,'Set-up Supplier'!$C:$C,M$1,'Set-up Supplier'!$E:$E,'Set-up Supplier CT'!$A6)</f>
        <v>0</v>
      </c>
    </row>
    <row r="7" spans="1:16" ht="21" customHeight="1" x14ac:dyDescent="0.25">
      <c r="A7" s="137" t="s">
        <v>156</v>
      </c>
      <c r="B7" s="154">
        <f>SUMIFS('Set-up Supplier'!$F:$F,'Set-up Supplier'!$B:$B,2018,'Set-up Supplier'!$C:$C,B$1,'Set-up Supplier'!$E:$E,'Set-up Supplier CT'!$A7)</f>
        <v>0</v>
      </c>
      <c r="C7" s="154">
        <f>SUMIFS('Set-up Supplier'!$F:$F,'Set-up Supplier'!$B:$B,2018,'Set-up Supplier'!$C:$C,C$1,'Set-up Supplier'!$E:$E,'Set-up Supplier CT'!$A7)</f>
        <v>0</v>
      </c>
      <c r="D7" s="154">
        <f>SUMIFS('Set-up Supplier'!$F:$F,'Set-up Supplier'!$B:$B,2018,'Set-up Supplier'!$C:$C,D$1,'Set-up Supplier'!$E:$E,'Set-up Supplier CT'!$A7)</f>
        <v>0</v>
      </c>
      <c r="E7" s="154">
        <f>SUMIFS('Set-up Supplier'!$F:$F,'Set-up Supplier'!$B:$B,2018,'Set-up Supplier'!$C:$C,E$1,'Set-up Supplier'!$E:$E,'Set-up Supplier CT'!$A7)</f>
        <v>0</v>
      </c>
      <c r="F7" s="154">
        <f>SUMIFS('Set-up Supplier'!$F:$F,'Set-up Supplier'!$B:$B,2018,'Set-up Supplier'!$C:$C,F$1,'Set-up Supplier'!$E:$E,'Set-up Supplier CT'!$A7)</f>
        <v>2</v>
      </c>
      <c r="G7" s="154">
        <f>SUMIFS('Set-up Supplier'!$F:$F,'Set-up Supplier'!$B:$B,2018,'Set-up Supplier'!$C:$C,G$1,'Set-up Supplier'!$E:$E,'Set-up Supplier CT'!$A7)</f>
        <v>0</v>
      </c>
      <c r="H7" s="154">
        <f>SUMIFS('Set-up Supplier'!$F:$F,'Set-up Supplier'!$B:$B,2018,'Set-up Supplier'!$C:$C,H$1,'Set-up Supplier'!$E:$E,'Set-up Supplier CT'!$A7)</f>
        <v>0</v>
      </c>
      <c r="I7" s="154">
        <f>SUMIFS('Set-up Supplier'!$F:$F,'Set-up Supplier'!$B:$B,2018,'Set-up Supplier'!$C:$C,I$1,'Set-up Supplier'!$E:$E,'Set-up Supplier CT'!$A7)</f>
        <v>0</v>
      </c>
      <c r="J7" s="154">
        <f>SUMIFS('Set-up Supplier'!$F:$F,'Set-up Supplier'!$B:$B,2018,'Set-up Supplier'!$C:$C,J$1,'Set-up Supplier'!$E:$E,'Set-up Supplier CT'!$A7)</f>
        <v>0</v>
      </c>
      <c r="K7" s="154">
        <f>SUMIFS('Set-up Supplier'!$F:$F,'Set-up Supplier'!$B:$B,2018,'Set-up Supplier'!$C:$C,K$1,'Set-up Supplier'!$E:$E,'Set-up Supplier CT'!$A7)</f>
        <v>0</v>
      </c>
      <c r="L7" s="154">
        <f>SUMIFS('Set-up Supplier'!$F:$F,'Set-up Supplier'!$B:$B,2018,'Set-up Supplier'!$C:$C,L$1,'Set-up Supplier'!$E:$E,'Set-up Supplier CT'!$A7)</f>
        <v>0</v>
      </c>
      <c r="M7" s="154">
        <f>SUMIFS('Set-up Supplier'!$F:$F,'Set-up Supplier'!$B:$B,2018,'Set-up Supplier'!$C:$C,M$1,'Set-up Supplier'!$E:$E,'Set-up Supplier CT'!$A7)</f>
        <v>0</v>
      </c>
    </row>
    <row r="8" spans="1:16" ht="24.75" customHeight="1" x14ac:dyDescent="0.25">
      <c r="A8" s="137" t="s">
        <v>157</v>
      </c>
      <c r="B8" s="154">
        <f>SUMIFS('Set-up Supplier'!$F:$F,'Set-up Supplier'!$B:$B,2018,'Set-up Supplier'!$C:$C,B$1,'Set-up Supplier'!$E:$E,'Set-up Supplier CT'!$A8)</f>
        <v>0</v>
      </c>
      <c r="C8" s="154">
        <f>SUMIFS('Set-up Supplier'!$F:$F,'Set-up Supplier'!$B:$B,2018,'Set-up Supplier'!$C:$C,C$1,'Set-up Supplier'!$E:$E,'Set-up Supplier CT'!$A8)</f>
        <v>0</v>
      </c>
      <c r="D8" s="154">
        <f>SUMIFS('Set-up Supplier'!$F:$F,'Set-up Supplier'!$B:$B,2018,'Set-up Supplier'!$C:$C,D$1,'Set-up Supplier'!$E:$E,'Set-up Supplier CT'!$A8)</f>
        <v>0</v>
      </c>
      <c r="E8" s="154">
        <f>SUMIFS('Set-up Supplier'!$F:$F,'Set-up Supplier'!$B:$B,2018,'Set-up Supplier'!$C:$C,E$1,'Set-up Supplier'!$E:$E,'Set-up Supplier CT'!$A8)</f>
        <v>0</v>
      </c>
      <c r="F8" s="154">
        <f>SUMIFS('Set-up Supplier'!$F:$F,'Set-up Supplier'!$B:$B,2018,'Set-up Supplier'!$C:$C,F$1,'Set-up Supplier'!$E:$E,'Set-up Supplier CT'!$A8)</f>
        <v>3</v>
      </c>
      <c r="G8" s="154">
        <f>SUMIFS('Set-up Supplier'!$F:$F,'Set-up Supplier'!$B:$B,2018,'Set-up Supplier'!$C:$C,G$1,'Set-up Supplier'!$E:$E,'Set-up Supplier CT'!$A8)</f>
        <v>3</v>
      </c>
      <c r="H8" s="154">
        <f>SUMIFS('Set-up Supplier'!$F:$F,'Set-up Supplier'!$B:$B,2018,'Set-up Supplier'!$C:$C,H$1,'Set-up Supplier'!$E:$E,'Set-up Supplier CT'!$A8)</f>
        <v>0</v>
      </c>
      <c r="I8" s="154">
        <f>SUMIFS('Set-up Supplier'!$F:$F,'Set-up Supplier'!$B:$B,2018,'Set-up Supplier'!$C:$C,I$1,'Set-up Supplier'!$E:$E,'Set-up Supplier CT'!$A8)</f>
        <v>0</v>
      </c>
      <c r="J8" s="154">
        <f>SUMIFS('Set-up Supplier'!$F:$F,'Set-up Supplier'!$B:$B,2018,'Set-up Supplier'!$C:$C,J$1,'Set-up Supplier'!$E:$E,'Set-up Supplier CT'!$A8)</f>
        <v>0</v>
      </c>
      <c r="K8" s="154">
        <f>SUMIFS('Set-up Supplier'!$F:$F,'Set-up Supplier'!$B:$B,2018,'Set-up Supplier'!$C:$C,K$1,'Set-up Supplier'!$E:$E,'Set-up Supplier CT'!$A8)</f>
        <v>0</v>
      </c>
      <c r="L8" s="154">
        <f>SUMIFS('Set-up Supplier'!$F:$F,'Set-up Supplier'!$B:$B,2018,'Set-up Supplier'!$C:$C,L$1,'Set-up Supplier'!$E:$E,'Set-up Supplier CT'!$A8)</f>
        <v>0</v>
      </c>
      <c r="M8" s="154">
        <f>SUMIFS('Set-up Supplier'!$F:$F,'Set-up Supplier'!$B:$B,2018,'Set-up Supplier'!$C:$C,M$1,'Set-up Supplier'!$E:$E,'Set-up Supplier CT'!$A8)</f>
        <v>0</v>
      </c>
    </row>
    <row r="9" spans="1:16" ht="22.5" customHeight="1" x14ac:dyDescent="0.25">
      <c r="A9" s="137" t="s">
        <v>159</v>
      </c>
      <c r="B9" s="154">
        <f>SUMIFS('Set-up Supplier'!$F:$F,'Set-up Supplier'!$B:$B,2018,'Set-up Supplier'!$C:$C,B$1,'Set-up Supplier'!$E:$E,'Set-up Supplier CT'!$A9)</f>
        <v>0</v>
      </c>
      <c r="C9" s="154">
        <f>SUMIFS('Set-up Supplier'!$F:$F,'Set-up Supplier'!$B:$B,2018,'Set-up Supplier'!$C:$C,C$1,'Set-up Supplier'!$E:$E,'Set-up Supplier CT'!$A9)</f>
        <v>0</v>
      </c>
      <c r="D9" s="154">
        <f>SUMIFS('Set-up Supplier'!$F:$F,'Set-up Supplier'!$B:$B,2018,'Set-up Supplier'!$C:$C,D$1,'Set-up Supplier'!$E:$E,'Set-up Supplier CT'!$A9)</f>
        <v>0</v>
      </c>
      <c r="E9" s="154">
        <f>SUMIFS('Set-up Supplier'!$F:$F,'Set-up Supplier'!$B:$B,2018,'Set-up Supplier'!$C:$C,E$1,'Set-up Supplier'!$E:$E,'Set-up Supplier CT'!$A9)</f>
        <v>0</v>
      </c>
      <c r="F9" s="154">
        <f>SUMIFS('Set-up Supplier'!$F:$F,'Set-up Supplier'!$B:$B,2018,'Set-up Supplier'!$C:$C,F$1,'Set-up Supplier'!$E:$E,'Set-up Supplier CT'!$A9)</f>
        <v>4</v>
      </c>
      <c r="G9" s="154">
        <f>SUMIFS('Set-up Supplier'!$F:$F,'Set-up Supplier'!$B:$B,2018,'Set-up Supplier'!$C:$C,G$1,'Set-up Supplier'!$E:$E,'Set-up Supplier CT'!$A9)</f>
        <v>0</v>
      </c>
      <c r="H9" s="154">
        <f>SUMIFS('Set-up Supplier'!$F:$F,'Set-up Supplier'!$B:$B,2018,'Set-up Supplier'!$C:$C,H$1,'Set-up Supplier'!$E:$E,'Set-up Supplier CT'!$A9)</f>
        <v>0</v>
      </c>
      <c r="I9" s="154">
        <f>SUMIFS('Set-up Supplier'!$F:$F,'Set-up Supplier'!$B:$B,2018,'Set-up Supplier'!$C:$C,I$1,'Set-up Supplier'!$E:$E,'Set-up Supplier CT'!$A9)</f>
        <v>0</v>
      </c>
      <c r="J9" s="154">
        <f>SUMIFS('Set-up Supplier'!$F:$F,'Set-up Supplier'!$B:$B,2018,'Set-up Supplier'!$C:$C,J$1,'Set-up Supplier'!$E:$E,'Set-up Supplier CT'!$A9)</f>
        <v>0</v>
      </c>
      <c r="K9" s="154">
        <f>SUMIFS('Set-up Supplier'!$F:$F,'Set-up Supplier'!$B:$B,2018,'Set-up Supplier'!$C:$C,K$1,'Set-up Supplier'!$E:$E,'Set-up Supplier CT'!$A9)</f>
        <v>0</v>
      </c>
      <c r="L9" s="154">
        <f>SUMIFS('Set-up Supplier'!$F:$F,'Set-up Supplier'!$B:$B,2018,'Set-up Supplier'!$C:$C,L$1,'Set-up Supplier'!$E:$E,'Set-up Supplier CT'!$A9)</f>
        <v>0</v>
      </c>
      <c r="M9" s="154">
        <f>SUMIFS('Set-up Supplier'!$F:$F,'Set-up Supplier'!$B:$B,2018,'Set-up Supplier'!$C:$C,M$1,'Set-up Supplier'!$E:$E,'Set-up Supplier CT'!$A9)</f>
        <v>0</v>
      </c>
    </row>
    <row r="10" spans="1:16" ht="24.75" customHeight="1" x14ac:dyDescent="0.25">
      <c r="A10" s="137" t="s">
        <v>158</v>
      </c>
      <c r="B10" s="154">
        <f>SUMIFS('Set-up Supplier'!$F:$F,'Set-up Supplier'!$B:$B,2018,'Set-up Supplier'!$C:$C,B$1,'Set-up Supplier'!$E:$E,'Set-up Supplier CT'!$A10)</f>
        <v>0</v>
      </c>
      <c r="C10" s="154">
        <f>SUMIFS('Set-up Supplier'!$F:$F,'Set-up Supplier'!$B:$B,2018,'Set-up Supplier'!$C:$C,C$1,'Set-up Supplier'!$E:$E,'Set-up Supplier CT'!$A10)</f>
        <v>0</v>
      </c>
      <c r="D10" s="154">
        <f>SUMIFS('Set-up Supplier'!$F:$F,'Set-up Supplier'!$B:$B,2018,'Set-up Supplier'!$C:$C,D$1,'Set-up Supplier'!$E:$E,'Set-up Supplier CT'!$A10)</f>
        <v>0</v>
      </c>
      <c r="E10" s="154">
        <f>SUMIFS('Set-up Supplier'!$F:$F,'Set-up Supplier'!$B:$B,2018,'Set-up Supplier'!$C:$C,E$1,'Set-up Supplier'!$E:$E,'Set-up Supplier CT'!$A10)</f>
        <v>0</v>
      </c>
      <c r="F10" s="154">
        <f>SUMIFS('Set-up Supplier'!$F:$F,'Set-up Supplier'!$B:$B,2018,'Set-up Supplier'!$C:$C,F$1,'Set-up Supplier'!$E:$E,'Set-up Supplier CT'!$A10)</f>
        <v>0</v>
      </c>
      <c r="G10" s="154">
        <f>SUMIFS('Set-up Supplier'!$F:$F,'Set-up Supplier'!$B:$B,2018,'Set-up Supplier'!$C:$C,G$1,'Set-up Supplier'!$E:$E,'Set-up Supplier CT'!$A10)</f>
        <v>0</v>
      </c>
      <c r="H10" s="154">
        <f>SUMIFS('Set-up Supplier'!$F:$F,'Set-up Supplier'!$B:$B,2018,'Set-up Supplier'!$C:$C,H$1,'Set-up Supplier'!$E:$E,'Set-up Supplier CT'!$A10)</f>
        <v>0</v>
      </c>
      <c r="I10" s="154">
        <f>SUMIFS('Set-up Supplier'!$F:$F,'Set-up Supplier'!$B:$B,2018,'Set-up Supplier'!$C:$C,I$1,'Set-up Supplier'!$E:$E,'Set-up Supplier CT'!$A10)</f>
        <v>0</v>
      </c>
      <c r="J10" s="154">
        <f>SUMIFS('Set-up Supplier'!$F:$F,'Set-up Supplier'!$B:$B,2018,'Set-up Supplier'!$C:$C,J$1,'Set-up Supplier'!$E:$E,'Set-up Supplier CT'!$A10)</f>
        <v>0</v>
      </c>
      <c r="K10" s="154">
        <f>SUMIFS('Set-up Supplier'!$F:$F,'Set-up Supplier'!$B:$B,2018,'Set-up Supplier'!$C:$C,K$1,'Set-up Supplier'!$E:$E,'Set-up Supplier CT'!$A10)</f>
        <v>0</v>
      </c>
      <c r="L10" s="154">
        <f>SUMIFS('Set-up Supplier'!$F:$F,'Set-up Supplier'!$B:$B,2018,'Set-up Supplier'!$C:$C,L$1,'Set-up Supplier'!$E:$E,'Set-up Supplier CT'!$A10)</f>
        <v>0</v>
      </c>
      <c r="M10" s="154">
        <f>SUMIFS('Set-up Supplier'!$F:$F,'Set-up Supplier'!$B:$B,2018,'Set-up Supplier'!$C:$C,M$1,'Set-up Supplier'!$E:$E,'Set-up Supplier CT'!$A10)</f>
        <v>0</v>
      </c>
    </row>
    <row r="11" spans="1:16" ht="21" customHeight="1" x14ac:dyDescent="0.25">
      <c r="A11" s="137" t="s">
        <v>160</v>
      </c>
      <c r="B11" s="154">
        <f>SUMIFS('Set-up Supplier'!$F:$F,'Set-up Supplier'!$B:$B,2018,'Set-up Supplier'!$C:$C,B$1,'Set-up Supplier'!$E:$E,'Set-up Supplier CT'!$A11)</f>
        <v>0</v>
      </c>
      <c r="C11" s="154">
        <f>SUMIFS('Set-up Supplier'!$F:$F,'Set-up Supplier'!$B:$B,2018,'Set-up Supplier'!$C:$C,C$1,'Set-up Supplier'!$E:$E,'Set-up Supplier CT'!$A11)</f>
        <v>0</v>
      </c>
      <c r="D11" s="154">
        <f>SUMIFS('Set-up Supplier'!$F:$F,'Set-up Supplier'!$B:$B,2018,'Set-up Supplier'!$C:$C,D$1,'Set-up Supplier'!$E:$E,'Set-up Supplier CT'!$A11)</f>
        <v>0</v>
      </c>
      <c r="E11" s="154">
        <f>SUMIFS('Set-up Supplier'!$F:$F,'Set-up Supplier'!$B:$B,2018,'Set-up Supplier'!$C:$C,E$1,'Set-up Supplier'!$E:$E,'Set-up Supplier CT'!$A11)</f>
        <v>0</v>
      </c>
      <c r="F11" s="154">
        <f>SUMIFS('Set-up Supplier'!$F:$F,'Set-up Supplier'!$B:$B,2018,'Set-up Supplier'!$C:$C,F$1,'Set-up Supplier'!$E:$E,'Set-up Supplier CT'!$A11)</f>
        <v>0</v>
      </c>
      <c r="G11" s="154">
        <f>SUMIFS('Set-up Supplier'!$F:$F,'Set-up Supplier'!$B:$B,2018,'Set-up Supplier'!$C:$C,G$1,'Set-up Supplier'!$E:$E,'Set-up Supplier CT'!$A11)</f>
        <v>0</v>
      </c>
      <c r="H11" s="154">
        <f>SUMIFS('Set-up Supplier'!$F:$F,'Set-up Supplier'!$B:$B,2018,'Set-up Supplier'!$C:$C,H$1,'Set-up Supplier'!$E:$E,'Set-up Supplier CT'!$A11)</f>
        <v>0</v>
      </c>
      <c r="I11" s="154">
        <f>SUMIFS('Set-up Supplier'!$F:$F,'Set-up Supplier'!$B:$B,2018,'Set-up Supplier'!$C:$C,I$1,'Set-up Supplier'!$E:$E,'Set-up Supplier CT'!$A11)</f>
        <v>0</v>
      </c>
      <c r="J11" s="154">
        <f>SUMIFS('Set-up Supplier'!$F:$F,'Set-up Supplier'!$B:$B,2018,'Set-up Supplier'!$C:$C,J$1,'Set-up Supplier'!$E:$E,'Set-up Supplier CT'!$A11)</f>
        <v>0</v>
      </c>
      <c r="K11" s="154">
        <f>SUMIFS('Set-up Supplier'!$F:$F,'Set-up Supplier'!$B:$B,2018,'Set-up Supplier'!$C:$C,K$1,'Set-up Supplier'!$E:$E,'Set-up Supplier CT'!$A11)</f>
        <v>0</v>
      </c>
      <c r="L11" s="154">
        <f>SUMIFS('Set-up Supplier'!$F:$F,'Set-up Supplier'!$B:$B,2018,'Set-up Supplier'!$C:$C,L$1,'Set-up Supplier'!$E:$E,'Set-up Supplier CT'!$A11)</f>
        <v>0</v>
      </c>
      <c r="M11" s="154">
        <f>SUMIFS('Set-up Supplier'!$F:$F,'Set-up Supplier'!$B:$B,2018,'Set-up Supplier'!$C:$C,M$1,'Set-up Supplier'!$E:$E,'Set-up Supplier CT'!$A11)</f>
        <v>0</v>
      </c>
    </row>
    <row r="12" spans="1:16" ht="24.75" customHeight="1" x14ac:dyDescent="0.25">
      <c r="A12" s="137" t="s">
        <v>125</v>
      </c>
      <c r="B12" s="154">
        <f>SUMIFS('Set-up Supplier'!$F:$F,'Set-up Supplier'!$B:$B,2018,'Set-up Supplier'!$C:$C,B$1,'Set-up Supplier'!$E:$E,'Set-up Supplier CT'!$A12)</f>
        <v>0</v>
      </c>
      <c r="C12" s="154">
        <f>SUMIFS('Set-up Supplier'!$F:$F,'Set-up Supplier'!$B:$B,2018,'Set-up Supplier'!$C:$C,C$1,'Set-up Supplier'!$E:$E,'Set-up Supplier CT'!$A12)</f>
        <v>0</v>
      </c>
      <c r="D12" s="154">
        <f>SUMIFS('Set-up Supplier'!$F:$F,'Set-up Supplier'!$B:$B,2018,'Set-up Supplier'!$C:$C,D$1,'Set-up Supplier'!$E:$E,'Set-up Supplier CT'!$A12)</f>
        <v>0</v>
      </c>
      <c r="E12" s="154">
        <f>SUMIFS('Set-up Supplier'!$F:$F,'Set-up Supplier'!$B:$B,2018,'Set-up Supplier'!$C:$C,E$1,'Set-up Supplier'!$E:$E,'Set-up Supplier CT'!$A12)</f>
        <v>11</v>
      </c>
      <c r="F12" s="154">
        <f>SUMIFS('Set-up Supplier'!$F:$F,'Set-up Supplier'!$B:$B,2018,'Set-up Supplier'!$C:$C,F$1,'Set-up Supplier'!$E:$E,'Set-up Supplier CT'!$A12)</f>
        <v>13</v>
      </c>
      <c r="G12" s="154">
        <f>SUMIFS('Set-up Supplier'!$F:$F,'Set-up Supplier'!$B:$B,2018,'Set-up Supplier'!$C:$C,G$1,'Set-up Supplier'!$E:$E,'Set-up Supplier CT'!$A12)</f>
        <v>52</v>
      </c>
      <c r="H12" s="154">
        <f>SUMIFS('Set-up Supplier'!$F:$F,'Set-up Supplier'!$B:$B,2018,'Set-up Supplier'!$C:$C,H$1,'Set-up Supplier'!$E:$E,'Set-up Supplier CT'!$A12)</f>
        <v>11</v>
      </c>
      <c r="I12" s="154">
        <f>SUMIFS('Set-up Supplier'!$F:$F,'Set-up Supplier'!$B:$B,2018,'Set-up Supplier'!$C:$C,I$1,'Set-up Supplier'!$E:$E,'Set-up Supplier CT'!$A12)</f>
        <v>0</v>
      </c>
      <c r="J12" s="154">
        <f>SUMIFS('Set-up Supplier'!$F:$F,'Set-up Supplier'!$B:$B,2018,'Set-up Supplier'!$C:$C,J$1,'Set-up Supplier'!$E:$E,'Set-up Supplier CT'!$A12)</f>
        <v>0</v>
      </c>
      <c r="K12" s="154">
        <f>SUMIFS('Set-up Supplier'!$F:$F,'Set-up Supplier'!$B:$B,2018,'Set-up Supplier'!$C:$C,K$1,'Set-up Supplier'!$E:$E,'Set-up Supplier CT'!$A12)</f>
        <v>0</v>
      </c>
      <c r="L12" s="154">
        <f>SUMIFS('Set-up Supplier'!$F:$F,'Set-up Supplier'!$B:$B,2018,'Set-up Supplier'!$C:$C,L$1,'Set-up Supplier'!$E:$E,'Set-up Supplier CT'!$A12)</f>
        <v>0</v>
      </c>
      <c r="M12" s="154">
        <f>SUMIFS('Set-up Supplier'!$F:$F,'Set-up Supplier'!$B:$B,2018,'Set-up Supplier'!$C:$C,M$1,'Set-up Supplier'!$E:$E,'Set-up Supplier CT'!$A12)</f>
        <v>0</v>
      </c>
    </row>
    <row r="13" spans="1:16" ht="24.75" customHeight="1" x14ac:dyDescent="0.25">
      <c r="A13" s="137" t="s">
        <v>161</v>
      </c>
      <c r="B13" s="154">
        <f>SUMIFS('Set-up Supplier'!$F:$F,'Set-up Supplier'!$B:$B,2018,'Set-up Supplier'!$C:$C,B$1,'Set-up Supplier'!$E:$E,'Set-up Supplier CT'!$A13)</f>
        <v>0</v>
      </c>
      <c r="C13" s="154">
        <f>SUMIFS('Set-up Supplier'!$F:$F,'Set-up Supplier'!$B:$B,2018,'Set-up Supplier'!$C:$C,C$1,'Set-up Supplier'!$E:$E,'Set-up Supplier CT'!$A13)</f>
        <v>0</v>
      </c>
      <c r="D13" s="154">
        <f>SUMIFS('Set-up Supplier'!$F:$F,'Set-up Supplier'!$B:$B,2018,'Set-up Supplier'!$C:$C,D$1,'Set-up Supplier'!$E:$E,'Set-up Supplier CT'!$A13)</f>
        <v>0</v>
      </c>
      <c r="E13" s="154">
        <f>SUMIFS('Set-up Supplier'!$F:$F,'Set-up Supplier'!$B:$B,2018,'Set-up Supplier'!$C:$C,E$1,'Set-up Supplier'!$E:$E,'Set-up Supplier CT'!$A13)</f>
        <v>0</v>
      </c>
      <c r="F13" s="154">
        <f>SUMIFS('Set-up Supplier'!$F:$F,'Set-up Supplier'!$B:$B,2018,'Set-up Supplier'!$C:$C,F$1,'Set-up Supplier'!$E:$E,'Set-up Supplier CT'!$A13)</f>
        <v>0</v>
      </c>
      <c r="G13" s="154">
        <f>SUMIFS('Set-up Supplier'!$F:$F,'Set-up Supplier'!$B:$B,2018,'Set-up Supplier'!$C:$C,G$1,'Set-up Supplier'!$E:$E,'Set-up Supplier CT'!$A13)</f>
        <v>1</v>
      </c>
      <c r="H13" s="154">
        <f>SUMIFS('Set-up Supplier'!$F:$F,'Set-up Supplier'!$B:$B,2018,'Set-up Supplier'!$C:$C,H$1,'Set-up Supplier'!$E:$E,'Set-up Supplier CT'!$A13)</f>
        <v>0</v>
      </c>
      <c r="I13" s="154">
        <f>SUMIFS('Set-up Supplier'!$F:$F,'Set-up Supplier'!$B:$B,2018,'Set-up Supplier'!$C:$C,I$1,'Set-up Supplier'!$E:$E,'Set-up Supplier CT'!$A13)</f>
        <v>0</v>
      </c>
      <c r="J13" s="154">
        <f>SUMIFS('Set-up Supplier'!$F:$F,'Set-up Supplier'!$B:$B,2018,'Set-up Supplier'!$C:$C,J$1,'Set-up Supplier'!$E:$E,'Set-up Supplier CT'!$A13)</f>
        <v>0</v>
      </c>
      <c r="K13" s="154">
        <f>SUMIFS('Set-up Supplier'!$F:$F,'Set-up Supplier'!$B:$B,2018,'Set-up Supplier'!$C:$C,K$1,'Set-up Supplier'!$E:$E,'Set-up Supplier CT'!$A13)</f>
        <v>0</v>
      </c>
      <c r="L13" s="154">
        <f>SUMIFS('Set-up Supplier'!$F:$F,'Set-up Supplier'!$B:$B,2018,'Set-up Supplier'!$C:$C,L$1,'Set-up Supplier'!$E:$E,'Set-up Supplier CT'!$A13)</f>
        <v>0</v>
      </c>
      <c r="M13" s="154">
        <f>SUMIFS('Set-up Supplier'!$F:$F,'Set-up Supplier'!$B:$B,2018,'Set-up Supplier'!$C:$C,M$1,'Set-up Supplier'!$E:$E,'Set-up Supplier CT'!$A13)</f>
        <v>0</v>
      </c>
    </row>
    <row r="14" spans="1:16" ht="23.25" customHeight="1" x14ac:dyDescent="0.25">
      <c r="A14" s="137" t="s">
        <v>152</v>
      </c>
      <c r="B14" s="154">
        <f>SUMIFS('Set-up Supplier'!$F:$F,'Set-up Supplier'!$B:$B,2018,'Set-up Supplier'!$C:$C,B$1,'Set-up Supplier'!$E:$E,'Set-up Supplier CT'!$A14)</f>
        <v>0</v>
      </c>
      <c r="C14" s="154">
        <f>SUMIFS('Set-up Supplier'!$F:$F,'Set-up Supplier'!$B:$B,2018,'Set-up Supplier'!$C:$C,C$1,'Set-up Supplier'!$E:$E,'Set-up Supplier CT'!$A14)</f>
        <v>0</v>
      </c>
      <c r="D14" s="154">
        <f>SUMIFS('Set-up Supplier'!$F:$F,'Set-up Supplier'!$B:$B,2018,'Set-up Supplier'!$C:$C,D$1,'Set-up Supplier'!$E:$E,'Set-up Supplier CT'!$A14)</f>
        <v>0</v>
      </c>
      <c r="E14" s="154">
        <f>SUMIFS('Set-up Supplier'!$F:$F,'Set-up Supplier'!$B:$B,2018,'Set-up Supplier'!$C:$C,E$1,'Set-up Supplier'!$E:$E,'Set-up Supplier CT'!$A14)</f>
        <v>0</v>
      </c>
      <c r="F14" s="154">
        <f>SUMIFS('Set-up Supplier'!$F:$F,'Set-up Supplier'!$B:$B,2018,'Set-up Supplier'!$C:$C,F$1,'Set-up Supplier'!$E:$E,'Set-up Supplier CT'!$A14)</f>
        <v>4</v>
      </c>
      <c r="G14" s="154">
        <f>SUMIFS('Set-up Supplier'!$F:$F,'Set-up Supplier'!$B:$B,2018,'Set-up Supplier'!$C:$C,G$1,'Set-up Supplier'!$E:$E,'Set-up Supplier CT'!$A14)</f>
        <v>5</v>
      </c>
      <c r="H14" s="154">
        <f>SUMIFS('Set-up Supplier'!$F:$F,'Set-up Supplier'!$B:$B,2018,'Set-up Supplier'!$C:$C,H$1,'Set-up Supplier'!$E:$E,'Set-up Supplier CT'!$A14)</f>
        <v>5</v>
      </c>
      <c r="I14" s="154">
        <f>SUMIFS('Set-up Supplier'!$F:$F,'Set-up Supplier'!$B:$B,2018,'Set-up Supplier'!$C:$C,I$1,'Set-up Supplier'!$E:$E,'Set-up Supplier CT'!$A14)</f>
        <v>0</v>
      </c>
      <c r="J14" s="154">
        <f>SUMIFS('Set-up Supplier'!$F:$F,'Set-up Supplier'!$B:$B,2018,'Set-up Supplier'!$C:$C,J$1,'Set-up Supplier'!$E:$E,'Set-up Supplier CT'!$A14)</f>
        <v>0</v>
      </c>
      <c r="K14" s="154">
        <f>SUMIFS('Set-up Supplier'!$F:$F,'Set-up Supplier'!$B:$B,2018,'Set-up Supplier'!$C:$C,K$1,'Set-up Supplier'!$E:$E,'Set-up Supplier CT'!$A14)</f>
        <v>0</v>
      </c>
      <c r="L14" s="154">
        <f>SUMIFS('Set-up Supplier'!$F:$F,'Set-up Supplier'!$B:$B,2018,'Set-up Supplier'!$C:$C,L$1,'Set-up Supplier'!$E:$E,'Set-up Supplier CT'!$A14)</f>
        <v>0</v>
      </c>
      <c r="M14" s="154">
        <f>SUMIFS('Set-up Supplier'!$F:$F,'Set-up Supplier'!$B:$B,2018,'Set-up Supplier'!$C:$C,M$1,'Set-up Supplier'!$E:$E,'Set-up Supplier CT'!$A14)</f>
        <v>0</v>
      </c>
    </row>
    <row r="15" spans="1:16" ht="24.75" customHeight="1" x14ac:dyDescent="0.25">
      <c r="A15" s="137" t="s">
        <v>162</v>
      </c>
      <c r="B15" s="154">
        <f>SUMIFS('Set-up Supplier'!$F:$F,'Set-up Supplier'!$B:$B,2018,'Set-up Supplier'!$C:$C,B$1,'Set-up Supplier'!$E:$E,'Set-up Supplier CT'!$A15)</f>
        <v>0</v>
      </c>
      <c r="C15" s="154">
        <f>SUMIFS('Set-up Supplier'!$F:$F,'Set-up Supplier'!$B:$B,2018,'Set-up Supplier'!$C:$C,C$1,'Set-up Supplier'!$E:$E,'Set-up Supplier CT'!$A15)</f>
        <v>0</v>
      </c>
      <c r="D15" s="154">
        <f>SUMIFS('Set-up Supplier'!$F:$F,'Set-up Supplier'!$B:$B,2018,'Set-up Supplier'!$C:$C,D$1,'Set-up Supplier'!$E:$E,'Set-up Supplier CT'!$A15)</f>
        <v>0</v>
      </c>
      <c r="E15" s="154">
        <f>SUMIFS('Set-up Supplier'!$F:$F,'Set-up Supplier'!$B:$B,2018,'Set-up Supplier'!$C:$C,E$1,'Set-up Supplier'!$E:$E,'Set-up Supplier CT'!$A15)</f>
        <v>0</v>
      </c>
      <c r="F15" s="154">
        <f>SUMIFS('Set-up Supplier'!$F:$F,'Set-up Supplier'!$B:$B,2018,'Set-up Supplier'!$C:$C,F$1,'Set-up Supplier'!$E:$E,'Set-up Supplier CT'!$A15)</f>
        <v>0</v>
      </c>
      <c r="G15" s="154">
        <f>SUMIFS('Set-up Supplier'!$F:$F,'Set-up Supplier'!$B:$B,2018,'Set-up Supplier'!$C:$C,G$1,'Set-up Supplier'!$E:$E,'Set-up Supplier CT'!$A15)</f>
        <v>0</v>
      </c>
      <c r="H15" s="154">
        <f>SUMIFS('Set-up Supplier'!$F:$F,'Set-up Supplier'!$B:$B,2018,'Set-up Supplier'!$C:$C,H$1,'Set-up Supplier'!$E:$E,'Set-up Supplier CT'!$A15)</f>
        <v>0</v>
      </c>
      <c r="I15" s="154">
        <f>SUMIFS('Set-up Supplier'!$F:$F,'Set-up Supplier'!$B:$B,2018,'Set-up Supplier'!$C:$C,I$1,'Set-up Supplier'!$E:$E,'Set-up Supplier CT'!$A15)</f>
        <v>0</v>
      </c>
      <c r="J15" s="154">
        <f>SUMIFS('Set-up Supplier'!$F:$F,'Set-up Supplier'!$B:$B,2018,'Set-up Supplier'!$C:$C,J$1,'Set-up Supplier'!$E:$E,'Set-up Supplier CT'!$A15)</f>
        <v>0</v>
      </c>
      <c r="K15" s="154">
        <f>SUMIFS('Set-up Supplier'!$F:$F,'Set-up Supplier'!$B:$B,2018,'Set-up Supplier'!$C:$C,K$1,'Set-up Supplier'!$E:$E,'Set-up Supplier CT'!$A15)</f>
        <v>0</v>
      </c>
      <c r="L15" s="154">
        <f>SUMIFS('Set-up Supplier'!$F:$F,'Set-up Supplier'!$B:$B,2018,'Set-up Supplier'!$C:$C,L$1,'Set-up Supplier'!$E:$E,'Set-up Supplier CT'!$A15)</f>
        <v>0</v>
      </c>
      <c r="M15" s="154">
        <f>SUMIFS('Set-up Supplier'!$F:$F,'Set-up Supplier'!$B:$B,2018,'Set-up Supplier'!$C:$C,M$1,'Set-up Supplier'!$E:$E,'Set-up Supplier CT'!$A15)</f>
        <v>0</v>
      </c>
    </row>
    <row r="16" spans="1:16" ht="21" customHeight="1" x14ac:dyDescent="0.25">
      <c r="A16" s="137" t="s">
        <v>164</v>
      </c>
      <c r="B16" s="154">
        <f>SUMIFS('Set-up Supplier'!$F:$F,'Set-up Supplier'!$B:$B,2018,'Set-up Supplier'!$C:$C,B$1,'Set-up Supplier'!$E:$E,'Set-up Supplier CT'!$A16)</f>
        <v>0</v>
      </c>
      <c r="C16" s="154">
        <f>SUMIFS('Set-up Supplier'!$F:$F,'Set-up Supplier'!$B:$B,2018,'Set-up Supplier'!$C:$C,C$1,'Set-up Supplier'!$E:$E,'Set-up Supplier CT'!$A16)</f>
        <v>0</v>
      </c>
      <c r="D16" s="154">
        <f>SUMIFS('Set-up Supplier'!$F:$F,'Set-up Supplier'!$B:$B,2018,'Set-up Supplier'!$C:$C,D$1,'Set-up Supplier'!$E:$E,'Set-up Supplier CT'!$A16)</f>
        <v>0</v>
      </c>
      <c r="E16" s="154">
        <f>SUMIFS('Set-up Supplier'!$F:$F,'Set-up Supplier'!$B:$B,2018,'Set-up Supplier'!$C:$C,E$1,'Set-up Supplier'!$E:$E,'Set-up Supplier CT'!$A16)</f>
        <v>0</v>
      </c>
      <c r="F16" s="154">
        <f>SUMIFS('Set-up Supplier'!$F:$F,'Set-up Supplier'!$B:$B,2018,'Set-up Supplier'!$C:$C,F$1,'Set-up Supplier'!$E:$E,'Set-up Supplier CT'!$A16)</f>
        <v>0</v>
      </c>
      <c r="G16" s="154">
        <f>SUMIFS('Set-up Supplier'!$F:$F,'Set-up Supplier'!$B:$B,2018,'Set-up Supplier'!$C:$C,G$1,'Set-up Supplier'!$E:$E,'Set-up Supplier CT'!$A16)</f>
        <v>0</v>
      </c>
      <c r="H16" s="154">
        <f>SUMIFS('Set-up Supplier'!$F:$F,'Set-up Supplier'!$B:$B,2018,'Set-up Supplier'!$C:$C,H$1,'Set-up Supplier'!$E:$E,'Set-up Supplier CT'!$A16)</f>
        <v>1</v>
      </c>
      <c r="I16" s="154">
        <f>SUMIFS('Set-up Supplier'!$F:$F,'Set-up Supplier'!$B:$B,2018,'Set-up Supplier'!$C:$C,I$1,'Set-up Supplier'!$E:$E,'Set-up Supplier CT'!$A16)</f>
        <v>0</v>
      </c>
      <c r="J16" s="154">
        <f>SUMIFS('Set-up Supplier'!$F:$F,'Set-up Supplier'!$B:$B,2018,'Set-up Supplier'!$C:$C,J$1,'Set-up Supplier'!$E:$E,'Set-up Supplier CT'!$A16)</f>
        <v>0</v>
      </c>
      <c r="K16" s="154">
        <f>SUMIFS('Set-up Supplier'!$F:$F,'Set-up Supplier'!$B:$B,2018,'Set-up Supplier'!$C:$C,K$1,'Set-up Supplier'!$E:$E,'Set-up Supplier CT'!$A16)</f>
        <v>0</v>
      </c>
      <c r="L16" s="154">
        <f>SUMIFS('Set-up Supplier'!$F:$F,'Set-up Supplier'!$B:$B,2018,'Set-up Supplier'!$C:$C,L$1,'Set-up Supplier'!$E:$E,'Set-up Supplier CT'!$A16)</f>
        <v>0</v>
      </c>
      <c r="M16" s="154">
        <f>SUMIFS('Set-up Supplier'!$F:$F,'Set-up Supplier'!$B:$B,2018,'Set-up Supplier'!$C:$C,M$1,'Set-up Supplier'!$E:$E,'Set-up Supplier CT'!$A16)</f>
        <v>0</v>
      </c>
    </row>
    <row r="17" spans="1:13" ht="22.5" customHeight="1" x14ac:dyDescent="0.25">
      <c r="A17" s="137" t="s">
        <v>163</v>
      </c>
      <c r="B17" s="154">
        <f>SUMIFS('Set-up Supplier'!$F:$F,'Set-up Supplier'!$B:$B,2018,'Set-up Supplier'!$C:$C,B$1,'Set-up Supplier'!$E:$E,'Set-up Supplier CT'!$A17)</f>
        <v>0</v>
      </c>
      <c r="C17" s="154">
        <f>SUMIFS('Set-up Supplier'!$F:$F,'Set-up Supplier'!$B:$B,2018,'Set-up Supplier'!$C:$C,C$1,'Set-up Supplier'!$E:$E,'Set-up Supplier CT'!$A17)</f>
        <v>0</v>
      </c>
      <c r="D17" s="154">
        <f>SUMIFS('Set-up Supplier'!$F:$F,'Set-up Supplier'!$B:$B,2018,'Set-up Supplier'!$C:$C,D$1,'Set-up Supplier'!$E:$E,'Set-up Supplier CT'!$A17)</f>
        <v>0</v>
      </c>
      <c r="E17" s="154">
        <f>SUMIFS('Set-up Supplier'!$F:$F,'Set-up Supplier'!$B:$B,2018,'Set-up Supplier'!$C:$C,E$1,'Set-up Supplier'!$E:$E,'Set-up Supplier CT'!$A17)</f>
        <v>0</v>
      </c>
      <c r="F17" s="154">
        <f>SUMIFS('Set-up Supplier'!$F:$F,'Set-up Supplier'!$B:$B,2018,'Set-up Supplier'!$C:$C,F$1,'Set-up Supplier'!$E:$E,'Set-up Supplier CT'!$A17)</f>
        <v>0</v>
      </c>
      <c r="G17" s="154">
        <f>SUMIFS('Set-up Supplier'!$F:$F,'Set-up Supplier'!$B:$B,2018,'Set-up Supplier'!$C:$C,G$1,'Set-up Supplier'!$E:$E,'Set-up Supplier CT'!$A17)</f>
        <v>0</v>
      </c>
      <c r="H17" s="154">
        <f>SUMIFS('Set-up Supplier'!$F:$F,'Set-up Supplier'!$B:$B,2018,'Set-up Supplier'!$C:$C,H$1,'Set-up Supplier'!$E:$E,'Set-up Supplier CT'!$A17)</f>
        <v>0</v>
      </c>
      <c r="I17" s="154">
        <f>SUMIFS('Set-up Supplier'!$F:$F,'Set-up Supplier'!$B:$B,2018,'Set-up Supplier'!$C:$C,I$1,'Set-up Supplier'!$E:$E,'Set-up Supplier CT'!$A17)</f>
        <v>0</v>
      </c>
      <c r="J17" s="154">
        <f>SUMIFS('Set-up Supplier'!$F:$F,'Set-up Supplier'!$B:$B,2018,'Set-up Supplier'!$C:$C,J$1,'Set-up Supplier'!$E:$E,'Set-up Supplier CT'!$A17)</f>
        <v>0</v>
      </c>
      <c r="K17" s="154">
        <f>SUMIFS('Set-up Supplier'!$F:$F,'Set-up Supplier'!$B:$B,2018,'Set-up Supplier'!$C:$C,K$1,'Set-up Supplier'!$E:$E,'Set-up Supplier CT'!$A17)</f>
        <v>0</v>
      </c>
      <c r="L17" s="154">
        <f>SUMIFS('Set-up Supplier'!$F:$F,'Set-up Supplier'!$B:$B,2018,'Set-up Supplier'!$C:$C,L$1,'Set-up Supplier'!$E:$E,'Set-up Supplier CT'!$A17)</f>
        <v>0</v>
      </c>
      <c r="M17" s="154">
        <f>SUMIFS('Set-up Supplier'!$F:$F,'Set-up Supplier'!$B:$B,2018,'Set-up Supplier'!$C:$C,M$1,'Set-up Supplier'!$E:$E,'Set-up Supplier CT'!$A17)</f>
        <v>0</v>
      </c>
    </row>
    <row r="18" spans="1:13" ht="24" customHeight="1" x14ac:dyDescent="0.25">
      <c r="A18" s="137" t="s">
        <v>170</v>
      </c>
      <c r="B18" s="154">
        <f>SUMIFS('Set-up Supplier'!$F:$F,'Set-up Supplier'!$B:$B,2018,'Set-up Supplier'!$C:$C,B$1,'Set-up Supplier'!$E:$E,'Set-up Supplier CT'!$A18)</f>
        <v>0</v>
      </c>
      <c r="C18" s="154">
        <f>SUMIFS('Set-up Supplier'!$F:$F,'Set-up Supplier'!$B:$B,2018,'Set-up Supplier'!$C:$C,C$1,'Set-up Supplier'!$E:$E,'Set-up Supplier CT'!$A18)</f>
        <v>0</v>
      </c>
      <c r="D18" s="154">
        <f>SUMIFS('Set-up Supplier'!$F:$F,'Set-up Supplier'!$B:$B,2018,'Set-up Supplier'!$C:$C,D$1,'Set-up Supplier'!$E:$E,'Set-up Supplier CT'!$A18)</f>
        <v>0</v>
      </c>
      <c r="E18" s="154">
        <f>SUMIFS('Set-up Supplier'!$F:$F,'Set-up Supplier'!$B:$B,2018,'Set-up Supplier'!$C:$C,E$1,'Set-up Supplier'!$E:$E,'Set-up Supplier CT'!$A18)</f>
        <v>0</v>
      </c>
      <c r="F18" s="154">
        <f>SUMIFS('Set-up Supplier'!$F:$F,'Set-up Supplier'!$B:$B,2018,'Set-up Supplier'!$C:$C,F$1,'Set-up Supplier'!$E:$E,'Set-up Supplier CT'!$A18)</f>
        <v>0</v>
      </c>
      <c r="G18" s="154">
        <f>SUMIFS('Set-up Supplier'!$F:$F,'Set-up Supplier'!$B:$B,2018,'Set-up Supplier'!$C:$C,G$1,'Set-up Supplier'!$E:$E,'Set-up Supplier CT'!$A18)</f>
        <v>0</v>
      </c>
      <c r="H18" s="154">
        <f>SUMIFS('Set-up Supplier'!$F:$F,'Set-up Supplier'!$B:$B,2018,'Set-up Supplier'!$C:$C,H$1,'Set-up Supplier'!$E:$E,'Set-up Supplier CT'!$A18)</f>
        <v>8</v>
      </c>
      <c r="I18" s="154">
        <f>SUMIFS('Set-up Supplier'!$F:$F,'Set-up Supplier'!$B:$B,2018,'Set-up Supplier'!$C:$C,I$1,'Set-up Supplier'!$E:$E,'Set-up Supplier CT'!$A18)</f>
        <v>0</v>
      </c>
      <c r="J18" s="154">
        <f>SUMIFS('Set-up Supplier'!$F:$F,'Set-up Supplier'!$B:$B,2018,'Set-up Supplier'!$C:$C,J$1,'Set-up Supplier'!$E:$E,'Set-up Supplier CT'!$A18)</f>
        <v>0</v>
      </c>
      <c r="K18" s="154">
        <f>SUMIFS('Set-up Supplier'!$F:$F,'Set-up Supplier'!$B:$B,2018,'Set-up Supplier'!$C:$C,K$1,'Set-up Supplier'!$E:$E,'Set-up Supplier CT'!$A18)</f>
        <v>0</v>
      </c>
      <c r="L18" s="154">
        <f>SUMIFS('Set-up Supplier'!$F:$F,'Set-up Supplier'!$B:$B,2018,'Set-up Supplier'!$C:$C,L$1,'Set-up Supplier'!$E:$E,'Set-up Supplier CT'!$A18)</f>
        <v>0</v>
      </c>
      <c r="M18" s="154">
        <f>SUMIFS('Set-up Supplier'!$F:$F,'Set-up Supplier'!$B:$B,2018,'Set-up Supplier'!$C:$C,M$1,'Set-up Supplier'!$E:$E,'Set-up Supplier CT'!$A18)</f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D1:I303"/>
  <sheetViews>
    <sheetView workbookViewId="0">
      <pane ySplit="1" topLeftCell="A2" activePane="bottomLeft" state="frozen"/>
      <selection pane="bottomLeft" activeCell="B19" sqref="B19"/>
    </sheetView>
  </sheetViews>
  <sheetFormatPr defaultColWidth="9.140625" defaultRowHeight="15" x14ac:dyDescent="0.25"/>
  <cols>
    <col min="1" max="3" width="9.140625" style="58"/>
    <col min="4" max="4" width="19.140625" style="58" customWidth="1"/>
    <col min="5" max="5" width="15.140625" style="60" customWidth="1"/>
    <col min="6" max="6" width="20.42578125" style="58" customWidth="1"/>
    <col min="7" max="7" width="18.85546875" style="58" customWidth="1"/>
    <col min="8" max="12" width="9.140625" style="58"/>
    <col min="13" max="13" width="13.5703125" style="58" bestFit="1" customWidth="1"/>
    <col min="14" max="16384" width="9.140625" style="58"/>
  </cols>
  <sheetData>
    <row r="1" spans="4:8" ht="22.5" customHeight="1" thickBot="1" x14ac:dyDescent="0.3">
      <c r="D1" s="64" t="s">
        <v>0</v>
      </c>
      <c r="E1" s="63" t="s">
        <v>115</v>
      </c>
      <c r="F1" s="65" t="s">
        <v>116</v>
      </c>
      <c r="G1" s="63" t="s">
        <v>117</v>
      </c>
    </row>
    <row r="2" spans="4:8" ht="17.45" customHeight="1" thickTop="1" x14ac:dyDescent="0.25">
      <c r="D2" s="61">
        <v>43164</v>
      </c>
      <c r="E2" s="62">
        <f>SUMIF('MY DATA'!A:A,'Timing check '!D2,'MY DATA'!E:E)</f>
        <v>0.3923611111111111</v>
      </c>
      <c r="F2" s="66"/>
      <c r="G2" s="59">
        <v>0.3923611111111111</v>
      </c>
      <c r="H2" s="58">
        <f>IF(E2=F2+G2,1,0)</f>
        <v>1</v>
      </c>
    </row>
    <row r="3" spans="4:8" ht="17.45" customHeight="1" x14ac:dyDescent="0.25">
      <c r="D3" s="61">
        <v>43165</v>
      </c>
      <c r="E3" s="62">
        <f>SUMIF('MY DATA'!A:A,'Timing check '!D3,'MY DATA'!E:E)</f>
        <v>0.3923611111111111</v>
      </c>
      <c r="F3" s="66"/>
      <c r="G3" s="59">
        <v>0.3923611111111111</v>
      </c>
      <c r="H3" s="58">
        <f t="shared" ref="H3:H66" si="0">IF(E3=F3+G3,1,0)</f>
        <v>1</v>
      </c>
    </row>
    <row r="4" spans="4:8" ht="17.45" customHeight="1" x14ac:dyDescent="0.25">
      <c r="D4" s="61">
        <v>43166</v>
      </c>
      <c r="E4" s="62">
        <f>SUMIF('MY DATA'!A:A,'Timing check '!D4,'MY DATA'!E:E)</f>
        <v>0.3923611111111111</v>
      </c>
      <c r="F4" s="66"/>
      <c r="G4" s="59">
        <v>0.3923611111111111</v>
      </c>
      <c r="H4" s="58">
        <f t="shared" si="0"/>
        <v>1</v>
      </c>
    </row>
    <row r="5" spans="4:8" ht="17.45" customHeight="1" x14ac:dyDescent="0.25">
      <c r="D5" s="61">
        <v>43167</v>
      </c>
      <c r="E5" s="62">
        <f>SUMIF('MY DATA'!A:A,'Timing check '!D5,'MY DATA'!E:E)</f>
        <v>0.3923611111111111</v>
      </c>
      <c r="F5" s="66"/>
      <c r="G5" s="59">
        <v>0.3923611111111111</v>
      </c>
      <c r="H5" s="58">
        <f t="shared" si="0"/>
        <v>1</v>
      </c>
    </row>
    <row r="6" spans="4:8" ht="17.45" customHeight="1" x14ac:dyDescent="0.25">
      <c r="D6" s="61">
        <v>43168</v>
      </c>
      <c r="E6" s="62">
        <f>SUMIF('MY DATA'!A:A,'Timing check '!D6,'MY DATA'!E:E)</f>
        <v>0.3923611111111111</v>
      </c>
      <c r="F6" s="66"/>
      <c r="G6" s="59">
        <v>0.39236111111111099</v>
      </c>
      <c r="H6" s="58">
        <f t="shared" si="0"/>
        <v>1</v>
      </c>
    </row>
    <row r="7" spans="4:8" ht="17.45" customHeight="1" x14ac:dyDescent="0.25">
      <c r="D7" s="61">
        <v>43169</v>
      </c>
      <c r="E7" s="62">
        <f>SUMIF('MY DATA'!A:A,'Timing check '!D7,'MY DATA'!E:E)</f>
        <v>0.39236111111111105</v>
      </c>
      <c r="F7" s="66"/>
      <c r="G7" s="59">
        <v>0.39236111111111099</v>
      </c>
      <c r="H7" s="58">
        <f t="shared" si="0"/>
        <v>1</v>
      </c>
    </row>
    <row r="8" spans="4:8" ht="17.45" customHeight="1" x14ac:dyDescent="0.25">
      <c r="D8" s="67">
        <v>43170</v>
      </c>
      <c r="E8" s="62">
        <f>SUMIF('MY DATA'!A:A,'Timing check '!D8,'MY DATA'!E:E)</f>
        <v>0</v>
      </c>
      <c r="F8" s="66"/>
      <c r="G8" s="59">
        <v>0</v>
      </c>
      <c r="H8" s="58">
        <f t="shared" si="0"/>
        <v>1</v>
      </c>
    </row>
    <row r="9" spans="4:8" ht="17.45" customHeight="1" x14ac:dyDescent="0.25">
      <c r="D9" s="61">
        <v>43171</v>
      </c>
      <c r="E9" s="62">
        <f>SUMIF('MY DATA'!A:A,'Timing check '!D9,'MY DATA'!E:E)</f>
        <v>0.39236111111111105</v>
      </c>
      <c r="F9" s="66"/>
      <c r="G9" s="59">
        <v>0.39236111111111099</v>
      </c>
      <c r="H9" s="58">
        <f t="shared" si="0"/>
        <v>1</v>
      </c>
    </row>
    <row r="10" spans="4:8" ht="17.45" customHeight="1" x14ac:dyDescent="0.25">
      <c r="D10" s="61">
        <v>43172</v>
      </c>
      <c r="E10" s="62">
        <f>SUMIF('MY DATA'!A:A,'Timing check '!D10,'MY DATA'!E:E)</f>
        <v>0.39236111111111105</v>
      </c>
      <c r="F10" s="66"/>
      <c r="G10" s="59">
        <v>0.39236111111111099</v>
      </c>
      <c r="H10" s="58">
        <f t="shared" si="0"/>
        <v>1</v>
      </c>
    </row>
    <row r="11" spans="4:8" ht="17.45" customHeight="1" x14ac:dyDescent="0.25">
      <c r="D11" s="61">
        <v>43173</v>
      </c>
      <c r="E11" s="62">
        <f>SUMIF('MY DATA'!A:A,'Timing check '!D11,'MY DATA'!E:E)</f>
        <v>0.3923611111111111</v>
      </c>
      <c r="F11" s="66"/>
      <c r="G11" s="59">
        <v>0.39236111111111099</v>
      </c>
      <c r="H11" s="58">
        <f t="shared" si="0"/>
        <v>1</v>
      </c>
    </row>
    <row r="12" spans="4:8" ht="17.45" customHeight="1" x14ac:dyDescent="0.25">
      <c r="D12" s="61">
        <v>43174</v>
      </c>
      <c r="E12" s="62">
        <f>SUMIF('MY DATA'!A:A,'Timing check '!D12,'MY DATA'!E:E)</f>
        <v>0.39236111111111105</v>
      </c>
      <c r="F12" s="66"/>
      <c r="G12" s="59">
        <v>0.39236111111111099</v>
      </c>
      <c r="H12" s="58">
        <f t="shared" si="0"/>
        <v>1</v>
      </c>
    </row>
    <row r="13" spans="4:8" ht="17.45" customHeight="1" x14ac:dyDescent="0.25">
      <c r="D13" s="61">
        <v>43175</v>
      </c>
      <c r="E13" s="62">
        <f>SUMIF('MY DATA'!A:A,'Timing check '!D13,'MY DATA'!E:E)</f>
        <v>0.39236111111111105</v>
      </c>
      <c r="F13" s="66"/>
      <c r="G13" s="59">
        <v>0.39236111111111099</v>
      </c>
      <c r="H13" s="58">
        <f t="shared" si="0"/>
        <v>1</v>
      </c>
    </row>
    <row r="14" spans="4:8" ht="17.45" customHeight="1" x14ac:dyDescent="0.25">
      <c r="D14" s="67">
        <v>43176</v>
      </c>
      <c r="E14" s="62">
        <f>SUMIF('MY DATA'!A:A,'Timing check '!D14,'MY DATA'!E:E)</f>
        <v>0</v>
      </c>
      <c r="F14" s="66"/>
      <c r="G14" s="59">
        <v>0</v>
      </c>
      <c r="H14" s="58">
        <f t="shared" si="0"/>
        <v>1</v>
      </c>
    </row>
    <row r="15" spans="4:8" ht="17.45" customHeight="1" x14ac:dyDescent="0.25">
      <c r="D15" s="67">
        <v>43177</v>
      </c>
      <c r="E15" s="62">
        <f>SUMIF('MY DATA'!A:A,'Timing check '!D15,'MY DATA'!E:E)</f>
        <v>0</v>
      </c>
      <c r="F15" s="66"/>
      <c r="G15" s="59">
        <v>0</v>
      </c>
      <c r="H15" s="58">
        <f t="shared" si="0"/>
        <v>1</v>
      </c>
    </row>
    <row r="16" spans="4:8" ht="17.45" customHeight="1" x14ac:dyDescent="0.25">
      <c r="D16" s="61">
        <v>43178</v>
      </c>
      <c r="E16" s="62">
        <f>SUMIF('MY DATA'!A:A,'Timing check '!D16,'MY DATA'!E:E)</f>
        <v>0.39236111111111105</v>
      </c>
      <c r="F16" s="66"/>
      <c r="G16" s="59">
        <v>0.39236111111111099</v>
      </c>
      <c r="H16" s="58">
        <f t="shared" si="0"/>
        <v>1</v>
      </c>
    </row>
    <row r="17" spans="4:8" ht="17.45" customHeight="1" x14ac:dyDescent="0.25">
      <c r="D17" s="61">
        <v>43179</v>
      </c>
      <c r="E17" s="62">
        <f>SUMIF('MY DATA'!A:A,'Timing check '!D17,'MY DATA'!E:E)</f>
        <v>0.3923611111111111</v>
      </c>
      <c r="F17" s="66"/>
      <c r="G17" s="59">
        <v>0.39236111111111099</v>
      </c>
      <c r="H17" s="58">
        <f t="shared" si="0"/>
        <v>1</v>
      </c>
    </row>
    <row r="18" spans="4:8" ht="17.45" customHeight="1" x14ac:dyDescent="0.25">
      <c r="D18" s="61">
        <v>43180</v>
      </c>
      <c r="E18" s="62">
        <f>SUMIF('MY DATA'!A:A,'Timing check '!D18,'MY DATA'!E:E)</f>
        <v>0.39236111111111116</v>
      </c>
      <c r="F18" s="66"/>
      <c r="G18" s="59">
        <v>0.39236111111111099</v>
      </c>
      <c r="H18" s="58">
        <f t="shared" si="0"/>
        <v>1</v>
      </c>
    </row>
    <row r="19" spans="4:8" ht="17.45" customHeight="1" x14ac:dyDescent="0.25">
      <c r="D19" s="61">
        <v>43181</v>
      </c>
      <c r="E19" s="62">
        <f>SUMIF('MY DATA'!A:A,'Timing check '!D19,'MY DATA'!E:E)</f>
        <v>0.39236111111111105</v>
      </c>
      <c r="F19" s="66"/>
      <c r="G19" s="59">
        <v>0.39236111111111099</v>
      </c>
      <c r="H19" s="58">
        <f t="shared" si="0"/>
        <v>1</v>
      </c>
    </row>
    <row r="20" spans="4:8" ht="17.45" customHeight="1" x14ac:dyDescent="0.25">
      <c r="D20" s="61">
        <v>43182</v>
      </c>
      <c r="E20" s="62">
        <f>SUMIF('MY DATA'!A:A,'Timing check '!D20,'MY DATA'!E:E)</f>
        <v>0.3923611111111111</v>
      </c>
      <c r="F20" s="66"/>
      <c r="G20" s="59">
        <v>0.39236111111111099</v>
      </c>
      <c r="H20" s="58">
        <f t="shared" si="0"/>
        <v>1</v>
      </c>
    </row>
    <row r="21" spans="4:8" ht="17.45" customHeight="1" x14ac:dyDescent="0.25">
      <c r="D21" s="61">
        <v>43183</v>
      </c>
      <c r="E21" s="62">
        <f>SUMIF('MY DATA'!A:A,'Timing check '!D21,'MY DATA'!E:E)</f>
        <v>0.39236111111111105</v>
      </c>
      <c r="F21" s="66"/>
      <c r="G21" s="59">
        <v>0.39236111111111099</v>
      </c>
      <c r="H21" s="58">
        <f t="shared" si="0"/>
        <v>1</v>
      </c>
    </row>
    <row r="22" spans="4:8" ht="17.45" customHeight="1" x14ac:dyDescent="0.25">
      <c r="D22" s="67">
        <v>43184</v>
      </c>
      <c r="E22" s="62">
        <f>SUMIF('MY DATA'!A:A,'Timing check '!D22,'MY DATA'!E:E)</f>
        <v>0</v>
      </c>
      <c r="F22" s="66"/>
      <c r="G22" s="59">
        <v>0</v>
      </c>
      <c r="H22" s="58">
        <f t="shared" si="0"/>
        <v>1</v>
      </c>
    </row>
    <row r="23" spans="4:8" ht="17.45" customHeight="1" x14ac:dyDescent="0.25">
      <c r="D23" s="61">
        <v>43185</v>
      </c>
      <c r="E23" s="62">
        <f>SUMIF('MY DATA'!A:A,'Timing check '!D23,'MY DATA'!E:E)</f>
        <v>0.39236111111111105</v>
      </c>
      <c r="F23" s="66"/>
      <c r="G23" s="59">
        <v>0.39236111111111099</v>
      </c>
      <c r="H23" s="58">
        <f t="shared" si="0"/>
        <v>1</v>
      </c>
    </row>
    <row r="24" spans="4:8" ht="17.45" customHeight="1" x14ac:dyDescent="0.25">
      <c r="D24" s="61">
        <v>43186</v>
      </c>
      <c r="E24" s="62">
        <f>SUMIF('MY DATA'!A:A,'Timing check '!D24,'MY DATA'!E:E)</f>
        <v>0.39236111111111105</v>
      </c>
      <c r="F24" s="66"/>
      <c r="G24" s="59">
        <v>0.39236111111111099</v>
      </c>
      <c r="H24" s="58">
        <f t="shared" si="0"/>
        <v>1</v>
      </c>
    </row>
    <row r="25" spans="4:8" ht="17.45" customHeight="1" x14ac:dyDescent="0.25">
      <c r="D25" s="61">
        <v>43187</v>
      </c>
      <c r="E25" s="62">
        <f>SUMIF('MY DATA'!A:A,'Timing check '!D25,'MY DATA'!E:E)</f>
        <v>0.3923611111111111</v>
      </c>
      <c r="F25" s="66"/>
      <c r="G25" s="59">
        <v>0.39236111111111099</v>
      </c>
      <c r="H25" s="58">
        <f t="shared" si="0"/>
        <v>1</v>
      </c>
    </row>
    <row r="26" spans="4:8" ht="17.45" customHeight="1" x14ac:dyDescent="0.25">
      <c r="D26" s="61">
        <v>43188</v>
      </c>
      <c r="E26" s="62">
        <f>SUMIF('MY DATA'!A:A,'Timing check '!D26,'MY DATA'!E:E)</f>
        <v>0.3923611111111111</v>
      </c>
      <c r="F26" s="66"/>
      <c r="G26" s="59">
        <v>0.39236111111111099</v>
      </c>
      <c r="H26" s="58">
        <f t="shared" si="0"/>
        <v>1</v>
      </c>
    </row>
    <row r="27" spans="4:8" ht="17.45" customHeight="1" x14ac:dyDescent="0.25">
      <c r="D27" s="61">
        <v>43189</v>
      </c>
      <c r="E27" s="62">
        <f>SUMIF('MY DATA'!A:A,'Timing check '!D27,'MY DATA'!E:E)</f>
        <v>0.3923611111111111</v>
      </c>
      <c r="F27" s="66"/>
      <c r="G27" s="59">
        <v>0.39236111111111099</v>
      </c>
      <c r="H27" s="58">
        <f t="shared" si="0"/>
        <v>1</v>
      </c>
    </row>
    <row r="28" spans="4:8" ht="17.45" customHeight="1" x14ac:dyDescent="0.25">
      <c r="D28" s="67">
        <v>43190</v>
      </c>
      <c r="E28" s="62">
        <f>SUMIF('MY DATA'!A:A,'Timing check '!D28,'MY DATA'!E:E)</f>
        <v>0</v>
      </c>
      <c r="F28" s="66"/>
      <c r="G28" s="59">
        <v>0</v>
      </c>
      <c r="H28" s="58">
        <f t="shared" si="0"/>
        <v>1</v>
      </c>
    </row>
    <row r="29" spans="4:8" ht="17.45" customHeight="1" x14ac:dyDescent="0.25">
      <c r="D29" s="67">
        <v>43191</v>
      </c>
      <c r="E29" s="62">
        <f>SUMIF('MY DATA'!A:A,'Timing check '!D29,'MY DATA'!E:E)</f>
        <v>0</v>
      </c>
      <c r="F29" s="66"/>
      <c r="G29" s="59">
        <v>0</v>
      </c>
      <c r="H29" s="58">
        <f t="shared" si="0"/>
        <v>1</v>
      </c>
    </row>
    <row r="30" spans="4:8" ht="17.45" customHeight="1" x14ac:dyDescent="0.25">
      <c r="D30" s="61">
        <v>43192</v>
      </c>
      <c r="E30" s="62">
        <f>SUMIF('MY DATA'!A:A,'Timing check '!D30,'MY DATA'!E:E)</f>
        <v>0.39236111111111116</v>
      </c>
      <c r="F30" s="66"/>
      <c r="G30" s="59">
        <v>0.39236111111111099</v>
      </c>
      <c r="H30" s="58">
        <f t="shared" si="0"/>
        <v>1</v>
      </c>
    </row>
    <row r="31" spans="4:8" ht="17.45" customHeight="1" x14ac:dyDescent="0.25">
      <c r="D31" s="61">
        <v>43193</v>
      </c>
      <c r="E31" s="62">
        <f>SUMIF('MY DATA'!A:A,'Timing check '!D31,'MY DATA'!E:E)</f>
        <v>0.3923611111111111</v>
      </c>
      <c r="F31" s="66"/>
      <c r="G31" s="59">
        <v>0.39236111111111099</v>
      </c>
      <c r="H31" s="58">
        <f t="shared" si="0"/>
        <v>1</v>
      </c>
    </row>
    <row r="32" spans="4:8" ht="17.45" customHeight="1" x14ac:dyDescent="0.25">
      <c r="D32" s="61">
        <v>43194</v>
      </c>
      <c r="E32" s="62">
        <f>SUMIF('MY DATA'!A:A,'Timing check '!D32,'MY DATA'!E:E)</f>
        <v>0.3923611111111111</v>
      </c>
      <c r="F32" s="66"/>
      <c r="G32" s="59">
        <v>0.39236111111111099</v>
      </c>
      <c r="H32" s="58">
        <f t="shared" si="0"/>
        <v>1</v>
      </c>
    </row>
    <row r="33" spans="4:8" ht="17.45" customHeight="1" x14ac:dyDescent="0.25">
      <c r="D33" s="61">
        <v>43195</v>
      </c>
      <c r="E33" s="62">
        <f>SUMIF('MY DATA'!A:A,'Timing check '!D33,'MY DATA'!E:E)</f>
        <v>0.39236111111111105</v>
      </c>
      <c r="F33" s="66"/>
      <c r="G33" s="59">
        <v>0.39236111111111099</v>
      </c>
      <c r="H33" s="58">
        <f t="shared" si="0"/>
        <v>1</v>
      </c>
    </row>
    <row r="34" spans="4:8" ht="17.45" customHeight="1" x14ac:dyDescent="0.25">
      <c r="D34" s="61">
        <v>43196</v>
      </c>
      <c r="E34" s="62">
        <f>SUMIF('MY DATA'!A:A,'Timing check '!D34,'MY DATA'!E:E)</f>
        <v>0.39236111111111105</v>
      </c>
      <c r="F34" s="66"/>
      <c r="G34" s="59">
        <v>0.39236111111111099</v>
      </c>
      <c r="H34" s="58">
        <f t="shared" si="0"/>
        <v>1</v>
      </c>
    </row>
    <row r="35" spans="4:8" ht="17.45" customHeight="1" x14ac:dyDescent="0.25">
      <c r="D35" s="61">
        <v>43197</v>
      </c>
      <c r="E35" s="62">
        <f>SUMIF('MY DATA'!A:A,'Timing check '!D35,'MY DATA'!E:E)</f>
        <v>0.39236111111111105</v>
      </c>
      <c r="F35" s="66"/>
      <c r="G35" s="59">
        <v>0.39236111111111099</v>
      </c>
      <c r="H35" s="58">
        <f t="shared" si="0"/>
        <v>1</v>
      </c>
    </row>
    <row r="36" spans="4:8" ht="17.45" customHeight="1" x14ac:dyDescent="0.25">
      <c r="D36" s="67">
        <v>43198</v>
      </c>
      <c r="E36" s="62">
        <f>SUMIF('MY DATA'!A:A,'Timing check '!D36,'MY DATA'!E:E)</f>
        <v>0</v>
      </c>
      <c r="F36" s="66"/>
      <c r="G36" s="59">
        <v>0</v>
      </c>
      <c r="H36" s="58">
        <f t="shared" si="0"/>
        <v>1</v>
      </c>
    </row>
    <row r="37" spans="4:8" ht="17.45" customHeight="1" x14ac:dyDescent="0.25">
      <c r="D37" s="61">
        <v>43199</v>
      </c>
      <c r="E37" s="62">
        <f>SUMIF('MY DATA'!A:A,'Timing check '!D37,'MY DATA'!E:E)</f>
        <v>0.39236111111111105</v>
      </c>
      <c r="F37" s="66"/>
      <c r="G37" s="59">
        <v>0.39236111111111099</v>
      </c>
      <c r="H37" s="58">
        <f t="shared" si="0"/>
        <v>1</v>
      </c>
    </row>
    <row r="38" spans="4:8" x14ac:dyDescent="0.25">
      <c r="D38" s="61">
        <v>43200</v>
      </c>
      <c r="E38" s="62">
        <f>SUMIF('MY DATA'!A:A,'Timing check '!D38,'MY DATA'!E:E)</f>
        <v>0.3923611111111111</v>
      </c>
      <c r="F38" s="66"/>
      <c r="G38" s="59">
        <v>0.39236111111111099</v>
      </c>
      <c r="H38" s="58">
        <f t="shared" si="0"/>
        <v>1</v>
      </c>
    </row>
    <row r="39" spans="4:8" x14ac:dyDescent="0.25">
      <c r="D39" s="61">
        <v>43201</v>
      </c>
      <c r="E39" s="62">
        <f>SUMIF('MY DATA'!A:A,'Timing check '!D39,'MY DATA'!E:E)</f>
        <v>0.39236111111111116</v>
      </c>
      <c r="F39" s="66"/>
      <c r="G39" s="59">
        <v>0.39236111111111099</v>
      </c>
      <c r="H39" s="58">
        <f t="shared" si="0"/>
        <v>1</v>
      </c>
    </row>
    <row r="40" spans="4:8" x14ac:dyDescent="0.25">
      <c r="D40" s="61">
        <v>43202</v>
      </c>
      <c r="E40" s="62">
        <f>SUMIF('MY DATA'!A:A,'Timing check '!D40,'MY DATA'!E:E)</f>
        <v>0.39236111111111105</v>
      </c>
      <c r="F40" s="66"/>
      <c r="G40" s="59">
        <v>0.39236111111111099</v>
      </c>
      <c r="H40" s="58">
        <f t="shared" si="0"/>
        <v>1</v>
      </c>
    </row>
    <row r="41" spans="4:8" x14ac:dyDescent="0.25">
      <c r="D41" s="61">
        <v>43203</v>
      </c>
      <c r="E41" s="62">
        <f>SUMIF('MY DATA'!A:A,'Timing check '!D41,'MY DATA'!E:E)</f>
        <v>0.39236111111111105</v>
      </c>
      <c r="F41" s="66"/>
      <c r="G41" s="59">
        <v>0.39236111111111099</v>
      </c>
      <c r="H41" s="58">
        <f t="shared" si="0"/>
        <v>1</v>
      </c>
    </row>
    <row r="42" spans="4:8" x14ac:dyDescent="0.25">
      <c r="D42" s="67">
        <v>43204</v>
      </c>
      <c r="E42" s="62">
        <f>SUMIF('MY DATA'!A:A,'Timing check '!D42,'MY DATA'!E:E)</f>
        <v>0</v>
      </c>
      <c r="F42" s="66"/>
      <c r="G42" s="59">
        <v>0</v>
      </c>
      <c r="H42" s="58">
        <f t="shared" si="0"/>
        <v>1</v>
      </c>
    </row>
    <row r="43" spans="4:8" x14ac:dyDescent="0.25">
      <c r="D43" s="67">
        <v>43205</v>
      </c>
      <c r="E43" s="62">
        <f>SUMIF('MY DATA'!A:A,'Timing check '!D43,'MY DATA'!E:E)</f>
        <v>0</v>
      </c>
      <c r="F43" s="66"/>
      <c r="G43" s="59">
        <v>0</v>
      </c>
      <c r="H43" s="58">
        <f t="shared" si="0"/>
        <v>1</v>
      </c>
    </row>
    <row r="44" spans="4:8" x14ac:dyDescent="0.25">
      <c r="D44" s="61">
        <v>43206</v>
      </c>
      <c r="E44" s="62">
        <f>SUMIF('MY DATA'!A:A,'Timing check '!D44,'MY DATA'!E:E)</f>
        <v>0.39236111111111105</v>
      </c>
      <c r="F44" s="66"/>
      <c r="G44" s="59">
        <v>0.39236111111111099</v>
      </c>
      <c r="H44" s="58">
        <f t="shared" si="0"/>
        <v>1</v>
      </c>
    </row>
    <row r="45" spans="4:8" x14ac:dyDescent="0.25">
      <c r="D45" s="61">
        <v>43207</v>
      </c>
      <c r="E45" s="62">
        <f>SUMIF('MY DATA'!A:A,'Timing check '!D45,'MY DATA'!E:E)</f>
        <v>0.39236111111111116</v>
      </c>
      <c r="F45" s="66"/>
      <c r="G45" s="59">
        <v>0.39236111111111099</v>
      </c>
      <c r="H45" s="58">
        <f t="shared" si="0"/>
        <v>1</v>
      </c>
    </row>
    <row r="46" spans="4:8" x14ac:dyDescent="0.25">
      <c r="D46" s="61">
        <v>43208</v>
      </c>
      <c r="E46" s="62">
        <f>SUMIF('MY DATA'!A:A,'Timing check '!D46,'MY DATA'!E:E)</f>
        <v>0.39236111111111116</v>
      </c>
      <c r="F46" s="66"/>
      <c r="G46" s="59">
        <v>0.39236111111111099</v>
      </c>
      <c r="H46" s="58">
        <f t="shared" si="0"/>
        <v>1</v>
      </c>
    </row>
    <row r="47" spans="4:8" x14ac:dyDescent="0.25">
      <c r="D47" s="61">
        <v>43209</v>
      </c>
      <c r="E47" s="62">
        <f>SUMIF('MY DATA'!A:A,'Timing check '!D47,'MY DATA'!E:E)</f>
        <v>0.39236111111111116</v>
      </c>
      <c r="F47" s="66"/>
      <c r="G47" s="59">
        <v>0.39236111111111099</v>
      </c>
      <c r="H47" s="58">
        <f t="shared" si="0"/>
        <v>1</v>
      </c>
    </row>
    <row r="48" spans="4:8" x14ac:dyDescent="0.25">
      <c r="D48" s="61">
        <v>43210</v>
      </c>
      <c r="E48" s="62">
        <f>SUMIF('MY DATA'!A:A,'Timing check '!D48,'MY DATA'!E:E)</f>
        <v>0.39236111111111116</v>
      </c>
      <c r="F48" s="66"/>
      <c r="G48" s="59">
        <v>0.39236111111111099</v>
      </c>
      <c r="H48" s="58">
        <f t="shared" si="0"/>
        <v>1</v>
      </c>
    </row>
    <row r="49" spans="4:8" x14ac:dyDescent="0.25">
      <c r="D49" s="61">
        <v>43211</v>
      </c>
      <c r="E49" s="62">
        <f>SUMIF('MY DATA'!A:A,'Timing check '!D49,'MY DATA'!E:E)</f>
        <v>0.21875</v>
      </c>
      <c r="F49" s="66"/>
      <c r="G49" s="59">
        <v>0.21875</v>
      </c>
      <c r="H49" s="58">
        <f t="shared" si="0"/>
        <v>1</v>
      </c>
    </row>
    <row r="50" spans="4:8" x14ac:dyDescent="0.25">
      <c r="D50" s="67">
        <v>43212</v>
      </c>
      <c r="E50" s="62">
        <f>SUMIF('MY DATA'!A:A,'Timing check '!D50,'MY DATA'!E:E)</f>
        <v>0</v>
      </c>
      <c r="F50" s="66"/>
      <c r="G50" s="59">
        <v>0</v>
      </c>
      <c r="H50" s="58">
        <f t="shared" si="0"/>
        <v>1</v>
      </c>
    </row>
    <row r="51" spans="4:8" x14ac:dyDescent="0.25">
      <c r="D51" s="61">
        <v>43213</v>
      </c>
      <c r="E51" s="62">
        <f>SUMIF('MY DATA'!A:A,'Timing check '!D51,'MY DATA'!E:E)</f>
        <v>0.39236111111111116</v>
      </c>
      <c r="F51" s="66"/>
      <c r="G51" s="59">
        <v>0.39236111111111099</v>
      </c>
      <c r="H51" s="58">
        <f t="shared" si="0"/>
        <v>1</v>
      </c>
    </row>
    <row r="52" spans="4:8" x14ac:dyDescent="0.25">
      <c r="D52" s="61">
        <v>43214</v>
      </c>
      <c r="E52" s="62">
        <f>SUMIF('MY DATA'!A:A,'Timing check '!D52,'MY DATA'!E:E)</f>
        <v>0.3923611111111111</v>
      </c>
      <c r="F52" s="66"/>
      <c r="G52" s="59">
        <v>0.39236111111111099</v>
      </c>
      <c r="H52" s="58">
        <f t="shared" si="0"/>
        <v>1</v>
      </c>
    </row>
    <row r="53" spans="4:8" x14ac:dyDescent="0.25">
      <c r="D53" s="61">
        <v>43215</v>
      </c>
      <c r="E53" s="62">
        <f>SUMIF('MY DATA'!A:A,'Timing check '!D53,'MY DATA'!E:E)</f>
        <v>0.3923611111111111</v>
      </c>
      <c r="F53" s="66"/>
      <c r="G53" s="59">
        <v>0.39236111111111099</v>
      </c>
      <c r="H53" s="58">
        <f t="shared" si="0"/>
        <v>1</v>
      </c>
    </row>
    <row r="54" spans="4:8" x14ac:dyDescent="0.25">
      <c r="D54" s="61">
        <v>43216</v>
      </c>
      <c r="E54" s="62">
        <f>SUMIF('MY DATA'!A:A,'Timing check '!D54,'MY DATA'!E:E)</f>
        <v>0.39236111111111105</v>
      </c>
      <c r="F54" s="66"/>
      <c r="G54" s="59">
        <v>0.39236111111111099</v>
      </c>
      <c r="H54" s="58">
        <f t="shared" si="0"/>
        <v>1</v>
      </c>
    </row>
    <row r="55" spans="4:8" x14ac:dyDescent="0.25">
      <c r="D55" s="61">
        <v>43217</v>
      </c>
      <c r="E55" s="62">
        <f>SUMIF('MY DATA'!A:A,'Timing check '!D55,'MY DATA'!E:E)</f>
        <v>0.3923611111111111</v>
      </c>
      <c r="F55" s="66"/>
      <c r="G55" s="59">
        <v>0.39236111111111099</v>
      </c>
      <c r="H55" s="58">
        <f t="shared" si="0"/>
        <v>1</v>
      </c>
    </row>
    <row r="56" spans="4:8" x14ac:dyDescent="0.25">
      <c r="D56" s="67">
        <v>43218</v>
      </c>
      <c r="E56" s="62">
        <f>SUMIF('MY DATA'!A:A,'Timing check '!D56,'MY DATA'!E:E)</f>
        <v>0</v>
      </c>
      <c r="F56" s="66"/>
      <c r="G56" s="59">
        <v>0</v>
      </c>
      <c r="H56" s="58">
        <f t="shared" si="0"/>
        <v>1</v>
      </c>
    </row>
    <row r="57" spans="4:8" x14ac:dyDescent="0.25">
      <c r="D57" s="67">
        <v>43219</v>
      </c>
      <c r="E57" s="62">
        <f>SUMIF('MY DATA'!A:A,'Timing check '!D57,'MY DATA'!E:E)</f>
        <v>0</v>
      </c>
      <c r="F57" s="66"/>
      <c r="G57" s="59">
        <v>0</v>
      </c>
      <c r="H57" s="58">
        <f t="shared" si="0"/>
        <v>1</v>
      </c>
    </row>
    <row r="58" spans="4:8" x14ac:dyDescent="0.25">
      <c r="D58" s="61">
        <v>43220</v>
      </c>
      <c r="E58" s="62">
        <f>SUMIF('MY DATA'!A:A,'Timing check '!D58,'MY DATA'!E:E)</f>
        <v>0.39236111111111105</v>
      </c>
      <c r="F58" s="66"/>
      <c r="G58" s="59">
        <v>0.39236111111111099</v>
      </c>
      <c r="H58" s="58">
        <f t="shared" si="0"/>
        <v>1</v>
      </c>
    </row>
    <row r="59" spans="4:8" x14ac:dyDescent="0.25">
      <c r="D59" s="67">
        <v>43221</v>
      </c>
      <c r="E59" s="62">
        <f>SUMIF('MY DATA'!A:A,'Timing check '!D59,'MY DATA'!E:E)</f>
        <v>0</v>
      </c>
      <c r="F59" s="66"/>
      <c r="G59" s="59">
        <v>0</v>
      </c>
      <c r="H59" s="58">
        <f t="shared" si="0"/>
        <v>1</v>
      </c>
    </row>
    <row r="60" spans="4:8" x14ac:dyDescent="0.25">
      <c r="D60" s="61">
        <v>43222</v>
      </c>
      <c r="E60" s="62">
        <f>SUMIF('MY DATA'!A:A,'Timing check '!D60,'MY DATA'!E:E)</f>
        <v>0.39236111111111105</v>
      </c>
      <c r="F60" s="66"/>
      <c r="G60" s="59">
        <v>0.39236111111111099</v>
      </c>
      <c r="H60" s="58">
        <f t="shared" si="0"/>
        <v>1</v>
      </c>
    </row>
    <row r="61" spans="4:8" x14ac:dyDescent="0.25">
      <c r="D61" s="61">
        <v>43223</v>
      </c>
      <c r="E61" s="62">
        <f>SUMIF('MY DATA'!A:A,'Timing check '!D61,'MY DATA'!E:E)</f>
        <v>0.39236111111111105</v>
      </c>
      <c r="F61" s="66"/>
      <c r="G61" s="59">
        <v>0.39236111111111099</v>
      </c>
      <c r="H61" s="58">
        <f t="shared" si="0"/>
        <v>1</v>
      </c>
    </row>
    <row r="62" spans="4:8" x14ac:dyDescent="0.25">
      <c r="D62" s="61">
        <v>43224</v>
      </c>
      <c r="E62" s="62">
        <f>SUMIF('MY DATA'!A:A,'Timing check '!D62,'MY DATA'!E:E)</f>
        <v>0.39236111111111116</v>
      </c>
      <c r="F62" s="66"/>
      <c r="G62" s="59">
        <v>0.39236111111111099</v>
      </c>
      <c r="H62" s="58">
        <f t="shared" si="0"/>
        <v>1</v>
      </c>
    </row>
    <row r="63" spans="4:8" x14ac:dyDescent="0.25">
      <c r="D63" s="61">
        <v>43225</v>
      </c>
      <c r="E63" s="62">
        <f>SUMIF('MY DATA'!A:A,'Timing check '!D63,'MY DATA'!E:E)</f>
        <v>0.21875</v>
      </c>
      <c r="F63" s="66"/>
      <c r="G63" s="59">
        <v>0.21875</v>
      </c>
      <c r="H63" s="58">
        <f t="shared" si="0"/>
        <v>1</v>
      </c>
    </row>
    <row r="64" spans="4:8" x14ac:dyDescent="0.25">
      <c r="D64" s="67">
        <v>43226</v>
      </c>
      <c r="E64" s="62">
        <f>SUMIF('MY DATA'!A:A,'Timing check '!D64,'MY DATA'!E:E)</f>
        <v>0</v>
      </c>
      <c r="F64" s="66"/>
      <c r="G64" s="59">
        <v>0</v>
      </c>
      <c r="H64" s="58">
        <f t="shared" si="0"/>
        <v>1</v>
      </c>
    </row>
    <row r="65" spans="4:8" x14ac:dyDescent="0.25">
      <c r="D65" s="61">
        <v>43227</v>
      </c>
      <c r="E65" s="62">
        <f>SUMIF('MY DATA'!A:A,'Timing check '!D65,'MY DATA'!E:E)</f>
        <v>0.39236111111111116</v>
      </c>
      <c r="F65" s="66"/>
      <c r="G65" s="59">
        <v>0.39236111111111099</v>
      </c>
      <c r="H65" s="58">
        <f t="shared" si="0"/>
        <v>1</v>
      </c>
    </row>
    <row r="66" spans="4:8" x14ac:dyDescent="0.25">
      <c r="D66" s="61">
        <v>43228</v>
      </c>
      <c r="E66" s="62">
        <f>SUMIF('MY DATA'!A:A,'Timing check '!D66,'MY DATA'!E:E)</f>
        <v>0.3923611111111111</v>
      </c>
      <c r="F66" s="66"/>
      <c r="G66" s="59">
        <v>0.39236111111111099</v>
      </c>
      <c r="H66" s="58">
        <f t="shared" si="0"/>
        <v>1</v>
      </c>
    </row>
    <row r="67" spans="4:8" x14ac:dyDescent="0.25">
      <c r="D67" s="61">
        <v>43229</v>
      </c>
      <c r="E67" s="62">
        <f>SUMIF('MY DATA'!A:A,'Timing check '!D67,'MY DATA'!E:E)</f>
        <v>0.3923611111111111</v>
      </c>
      <c r="F67" s="66"/>
      <c r="G67" s="59">
        <v>0.39236111111111099</v>
      </c>
      <c r="H67" s="58">
        <f t="shared" ref="H67:H130" si="1">IF(E67=F67+G67,1,0)</f>
        <v>1</v>
      </c>
    </row>
    <row r="68" spans="4:8" x14ac:dyDescent="0.25">
      <c r="D68" s="61">
        <v>43230</v>
      </c>
      <c r="E68" s="62">
        <f>SUMIF('MY DATA'!A:A,'Timing check '!D68,'MY DATA'!E:E)</f>
        <v>0.3923611111111111</v>
      </c>
      <c r="F68" s="66"/>
      <c r="G68" s="59">
        <v>0.39236111111111099</v>
      </c>
      <c r="H68" s="58">
        <f t="shared" si="1"/>
        <v>1</v>
      </c>
    </row>
    <row r="69" spans="4:8" x14ac:dyDescent="0.25">
      <c r="D69" s="61">
        <v>43231</v>
      </c>
      <c r="E69" s="62">
        <f>SUMIF('MY DATA'!A:A,'Timing check '!D69,'MY DATA'!E:E)</f>
        <v>0.39236111111111116</v>
      </c>
      <c r="F69" s="66"/>
      <c r="G69" s="59">
        <v>0.39236111111111099</v>
      </c>
      <c r="H69" s="58">
        <f t="shared" si="1"/>
        <v>1</v>
      </c>
    </row>
    <row r="70" spans="4:8" x14ac:dyDescent="0.25">
      <c r="D70" s="67">
        <v>43232</v>
      </c>
      <c r="E70" s="62">
        <f>SUMIF('MY DATA'!A:A,'Timing check '!D70,'MY DATA'!E:E)</f>
        <v>0</v>
      </c>
      <c r="F70" s="66"/>
      <c r="G70" s="59">
        <v>0</v>
      </c>
      <c r="H70" s="58">
        <f t="shared" si="1"/>
        <v>1</v>
      </c>
    </row>
    <row r="71" spans="4:8" x14ac:dyDescent="0.25">
      <c r="D71" s="67">
        <v>43233</v>
      </c>
      <c r="E71" s="62">
        <f>SUMIF('MY DATA'!A:A,'Timing check '!D71,'MY DATA'!E:E)</f>
        <v>0</v>
      </c>
      <c r="F71" s="66"/>
      <c r="G71" s="59">
        <v>0</v>
      </c>
      <c r="H71" s="58">
        <f t="shared" si="1"/>
        <v>1</v>
      </c>
    </row>
    <row r="72" spans="4:8" x14ac:dyDescent="0.25">
      <c r="D72" s="61">
        <v>43234</v>
      </c>
      <c r="E72" s="62">
        <f>SUMIF('MY DATA'!A:A,'Timing check '!D72,'MY DATA'!E:E)</f>
        <v>0.39236111111111105</v>
      </c>
      <c r="F72" s="66"/>
      <c r="G72" s="59">
        <v>0.39236111111111099</v>
      </c>
      <c r="H72" s="58">
        <f t="shared" si="1"/>
        <v>1</v>
      </c>
    </row>
    <row r="73" spans="4:8" x14ac:dyDescent="0.25">
      <c r="D73" s="61">
        <v>43235</v>
      </c>
      <c r="E73" s="62">
        <f>SUMIF('MY DATA'!A:A,'Timing check '!D73,'MY DATA'!E:E)</f>
        <v>0.39236111111111116</v>
      </c>
      <c r="F73" s="66"/>
      <c r="G73" s="59">
        <v>0.39236111111111099</v>
      </c>
      <c r="H73" s="58">
        <f t="shared" si="1"/>
        <v>1</v>
      </c>
    </row>
    <row r="74" spans="4:8" x14ac:dyDescent="0.25">
      <c r="D74" s="61">
        <v>43236</v>
      </c>
      <c r="E74" s="62">
        <f>SUMIF('MY DATA'!A:A,'Timing check '!D74,'MY DATA'!E:E)</f>
        <v>0.39236111111111116</v>
      </c>
      <c r="F74" s="66"/>
      <c r="G74" s="59">
        <v>0.39236111111111099</v>
      </c>
      <c r="H74" s="58">
        <f t="shared" si="1"/>
        <v>1</v>
      </c>
    </row>
    <row r="75" spans="4:8" x14ac:dyDescent="0.25">
      <c r="D75" s="61">
        <v>43237</v>
      </c>
      <c r="E75" s="62">
        <f>SUMIF('MY DATA'!A:A,'Timing check '!D75,'MY DATA'!E:E)</f>
        <v>0.32291666666666669</v>
      </c>
      <c r="F75" s="66"/>
      <c r="G75" s="59">
        <v>0.32291666666666669</v>
      </c>
      <c r="H75" s="58">
        <f t="shared" si="1"/>
        <v>1</v>
      </c>
    </row>
    <row r="76" spans="4:8" x14ac:dyDescent="0.25">
      <c r="D76" s="61">
        <v>43238</v>
      </c>
      <c r="E76" s="62">
        <f>SUMIF('MY DATA'!A:A,'Timing check '!D76,'MY DATA'!E:E)</f>
        <v>0.32291666666666669</v>
      </c>
      <c r="F76" s="66"/>
      <c r="G76" s="59">
        <v>0.32291666666666669</v>
      </c>
      <c r="H76" s="58">
        <f t="shared" si="1"/>
        <v>1</v>
      </c>
    </row>
    <row r="77" spans="4:8" x14ac:dyDescent="0.25">
      <c r="D77" s="61">
        <v>43239</v>
      </c>
      <c r="E77" s="62">
        <f>SUMIF('MY DATA'!A:A,'Timing check '!D77,'MY DATA'!E:E)</f>
        <v>0.21875</v>
      </c>
      <c r="F77" s="66"/>
      <c r="G77" s="59">
        <v>0.21875</v>
      </c>
      <c r="H77" s="58">
        <f t="shared" si="1"/>
        <v>1</v>
      </c>
    </row>
    <row r="78" spans="4:8" x14ac:dyDescent="0.25">
      <c r="D78" s="67">
        <v>43240</v>
      </c>
      <c r="E78" s="62">
        <f>SUMIF('MY DATA'!A:A,'Timing check '!D78,'MY DATA'!E:E)</f>
        <v>0</v>
      </c>
      <c r="F78" s="66"/>
      <c r="G78" s="59">
        <v>0</v>
      </c>
      <c r="H78" s="58">
        <f t="shared" si="1"/>
        <v>1</v>
      </c>
    </row>
    <row r="79" spans="4:8" x14ac:dyDescent="0.25">
      <c r="D79" s="61">
        <v>43241</v>
      </c>
      <c r="E79" s="62">
        <f>SUMIF('MY DATA'!A:A,'Timing check '!D79,'MY DATA'!E:E)</f>
        <v>0.32291666666666669</v>
      </c>
      <c r="F79" s="66"/>
      <c r="G79" s="59">
        <v>0.32291666666666669</v>
      </c>
      <c r="H79" s="58">
        <f t="shared" si="1"/>
        <v>1</v>
      </c>
    </row>
    <row r="80" spans="4:8" x14ac:dyDescent="0.25">
      <c r="D80" s="61">
        <v>43242</v>
      </c>
      <c r="E80" s="62">
        <f>SUMIF('MY DATA'!A:A,'Timing check '!D80,'MY DATA'!E:E)</f>
        <v>0.32291666666666669</v>
      </c>
      <c r="F80" s="66"/>
      <c r="G80" s="59">
        <v>0.32291666666666669</v>
      </c>
      <c r="H80" s="58">
        <f t="shared" si="1"/>
        <v>1</v>
      </c>
    </row>
    <row r="81" spans="4:8" x14ac:dyDescent="0.25">
      <c r="D81" s="61">
        <v>43243</v>
      </c>
      <c r="E81" s="62">
        <f>SUMIF('MY DATA'!A:A,'Timing check '!D81,'MY DATA'!E:E)</f>
        <v>0.32291666666666663</v>
      </c>
      <c r="F81" s="66"/>
      <c r="G81" s="59">
        <v>0.32291666666666669</v>
      </c>
      <c r="H81" s="58">
        <f t="shared" si="1"/>
        <v>1</v>
      </c>
    </row>
    <row r="82" spans="4:8" x14ac:dyDescent="0.25">
      <c r="D82" s="61">
        <v>43244</v>
      </c>
      <c r="E82" s="62">
        <f>SUMIF('MY DATA'!A:A,'Timing check '!D82,'MY DATA'!E:E)</f>
        <v>0.32291666666666669</v>
      </c>
      <c r="F82" s="66"/>
      <c r="G82" s="59">
        <v>0.32291666666666669</v>
      </c>
      <c r="H82" s="58">
        <f t="shared" si="1"/>
        <v>1</v>
      </c>
    </row>
    <row r="83" spans="4:8" x14ac:dyDescent="0.25">
      <c r="D83" s="61">
        <v>43245</v>
      </c>
      <c r="E83" s="62">
        <f>SUMIF('MY DATA'!A:A,'Timing check '!D83,'MY DATA'!E:E)</f>
        <v>0.32291666666666669</v>
      </c>
      <c r="F83" s="66"/>
      <c r="G83" s="59">
        <v>0.32291666666666669</v>
      </c>
      <c r="H83" s="58">
        <f t="shared" si="1"/>
        <v>1</v>
      </c>
    </row>
    <row r="84" spans="4:8" x14ac:dyDescent="0.25">
      <c r="D84" s="61">
        <v>43246</v>
      </c>
      <c r="E84" s="62">
        <f>SUMIF('MY DATA'!A:A,'Timing check '!D84,'MY DATA'!E:E)</f>
        <v>0.21875</v>
      </c>
      <c r="F84" s="66"/>
      <c r="G84" s="59">
        <v>0.21875</v>
      </c>
      <c r="H84" s="58">
        <f t="shared" si="1"/>
        <v>1</v>
      </c>
    </row>
    <row r="85" spans="4:8" x14ac:dyDescent="0.25">
      <c r="D85" s="67">
        <v>43247</v>
      </c>
      <c r="E85" s="62">
        <f>SUMIF('MY DATA'!A:A,'Timing check '!D85,'MY DATA'!E:E)</f>
        <v>0</v>
      </c>
      <c r="F85" s="66"/>
      <c r="G85" s="59">
        <v>0</v>
      </c>
      <c r="H85" s="58">
        <f t="shared" si="1"/>
        <v>1</v>
      </c>
    </row>
    <row r="86" spans="4:8" x14ac:dyDescent="0.25">
      <c r="D86" s="61">
        <v>43248</v>
      </c>
      <c r="E86" s="62">
        <f>SUMIF('MY DATA'!A:A,'Timing check '!D86,'MY DATA'!E:E)</f>
        <v>0.32291666666666663</v>
      </c>
      <c r="F86" s="66"/>
      <c r="G86" s="59">
        <v>0.32291666666666669</v>
      </c>
      <c r="H86" s="58">
        <f t="shared" si="1"/>
        <v>1</v>
      </c>
    </row>
    <row r="87" spans="4:8" x14ac:dyDescent="0.25">
      <c r="D87" s="61">
        <v>43249</v>
      </c>
      <c r="E87" s="62">
        <f>SUMIF('MY DATA'!A:A,'Timing check '!D87,'MY DATA'!E:E)</f>
        <v>0.32291666666666663</v>
      </c>
      <c r="F87" s="66"/>
      <c r="G87" s="59">
        <v>0.32291666666666669</v>
      </c>
      <c r="H87" s="58">
        <f t="shared" si="1"/>
        <v>1</v>
      </c>
    </row>
    <row r="88" spans="4:8" x14ac:dyDescent="0.25">
      <c r="D88" s="61">
        <v>43250</v>
      </c>
      <c r="E88" s="62">
        <f>SUMIF('MY DATA'!A:A,'Timing check '!D88,'MY DATA'!E:E)</f>
        <v>0.32291666666666663</v>
      </c>
      <c r="F88" s="66"/>
      <c r="G88" s="59">
        <v>0.32291666666666669</v>
      </c>
      <c r="H88" s="58">
        <f t="shared" si="1"/>
        <v>1</v>
      </c>
    </row>
    <row r="89" spans="4:8" x14ac:dyDescent="0.25">
      <c r="D89" s="61">
        <v>43251</v>
      </c>
      <c r="E89" s="62">
        <f>SUMIF('MY DATA'!A:A,'Timing check '!D89,'MY DATA'!E:E)</f>
        <v>0.32291666666666669</v>
      </c>
      <c r="F89" s="66"/>
      <c r="G89" s="59">
        <v>0.32291666666666669</v>
      </c>
      <c r="H89" s="58">
        <f t="shared" si="1"/>
        <v>1</v>
      </c>
    </row>
    <row r="90" spans="4:8" x14ac:dyDescent="0.25">
      <c r="D90" s="61">
        <v>43252</v>
      </c>
      <c r="E90" s="62">
        <f>SUMIF('MY DATA'!A:A,'Timing check '!D90,'MY DATA'!E:E)</f>
        <v>0.32291666666666669</v>
      </c>
      <c r="F90" s="66"/>
      <c r="G90" s="59">
        <v>0.32291666666666669</v>
      </c>
      <c r="H90" s="58">
        <f t="shared" si="1"/>
        <v>1</v>
      </c>
    </row>
    <row r="91" spans="4:8" x14ac:dyDescent="0.25">
      <c r="D91" s="61">
        <v>43253</v>
      </c>
      <c r="E91" s="62">
        <f>SUMIF('MY DATA'!A:A,'Timing check '!D91,'MY DATA'!E:E)</f>
        <v>0.21875</v>
      </c>
      <c r="F91" s="66"/>
      <c r="G91" s="59">
        <v>0.21875</v>
      </c>
      <c r="H91" s="58">
        <f t="shared" si="1"/>
        <v>1</v>
      </c>
    </row>
    <row r="92" spans="4:8" x14ac:dyDescent="0.25">
      <c r="D92" s="67">
        <v>43254</v>
      </c>
      <c r="E92" s="62">
        <f>SUMIF('MY DATA'!A:A,'Timing check '!D92,'MY DATA'!E:E)</f>
        <v>0</v>
      </c>
      <c r="F92" s="66"/>
      <c r="G92" s="59">
        <v>0</v>
      </c>
      <c r="H92" s="58">
        <f t="shared" si="1"/>
        <v>1</v>
      </c>
    </row>
    <row r="93" spans="4:8" x14ac:dyDescent="0.25">
      <c r="D93" s="61">
        <v>43255</v>
      </c>
      <c r="E93" s="62">
        <f>SUMIF('MY DATA'!A:A,'Timing check '!D93,'MY DATA'!E:E)</f>
        <v>0.32291666666666669</v>
      </c>
      <c r="F93" s="66"/>
      <c r="G93" s="59">
        <v>0.32291666666666669</v>
      </c>
      <c r="H93" s="58">
        <f t="shared" si="1"/>
        <v>1</v>
      </c>
    </row>
    <row r="94" spans="4:8" x14ac:dyDescent="0.25">
      <c r="D94" s="61">
        <v>43256</v>
      </c>
      <c r="E94" s="62">
        <f>SUMIF('MY DATA'!A:A,'Timing check '!D94,'MY DATA'!E:E)</f>
        <v>0.32291666666666663</v>
      </c>
      <c r="F94" s="66"/>
      <c r="G94" s="59">
        <v>0.32291666666666669</v>
      </c>
      <c r="H94" s="58">
        <f t="shared" si="1"/>
        <v>1</v>
      </c>
    </row>
    <row r="95" spans="4:8" x14ac:dyDescent="0.25">
      <c r="D95" s="61">
        <v>43257</v>
      </c>
      <c r="E95" s="62">
        <f>SUMIF('MY DATA'!A:A,'Timing check '!D95,'MY DATA'!E:E)</f>
        <v>0.32291666666666663</v>
      </c>
      <c r="F95" s="66"/>
      <c r="G95" s="59">
        <v>0.32291666666666669</v>
      </c>
      <c r="H95" s="58">
        <f t="shared" si="1"/>
        <v>1</v>
      </c>
    </row>
    <row r="96" spans="4:8" x14ac:dyDescent="0.25">
      <c r="D96" s="61">
        <v>43258</v>
      </c>
      <c r="E96" s="62">
        <f>SUMIF('MY DATA'!A:A,'Timing check '!D96,'MY DATA'!E:E)</f>
        <v>0.32291666666666669</v>
      </c>
      <c r="F96" s="66"/>
      <c r="G96" s="59">
        <v>0.32291666666666669</v>
      </c>
      <c r="H96" s="58">
        <f t="shared" si="1"/>
        <v>1</v>
      </c>
    </row>
    <row r="97" spans="4:9" x14ac:dyDescent="0.25">
      <c r="D97" s="61">
        <v>43259</v>
      </c>
      <c r="E97" s="62">
        <f>SUMIF('MY DATA'!A:A,'Timing check '!D97,'MY DATA'!E:E)</f>
        <v>0.32291666666666663</v>
      </c>
      <c r="F97" s="66"/>
      <c r="G97" s="59">
        <v>0.32291666666666669</v>
      </c>
      <c r="H97" s="58">
        <f t="shared" si="1"/>
        <v>1</v>
      </c>
    </row>
    <row r="98" spans="4:9" x14ac:dyDescent="0.25">
      <c r="D98" s="61">
        <v>43260</v>
      </c>
      <c r="E98" s="62">
        <f>SUMIF('MY DATA'!A:A,'Timing check '!D98,'MY DATA'!E:E)</f>
        <v>0.21875</v>
      </c>
      <c r="F98" s="66"/>
      <c r="G98" s="59">
        <v>0.21875</v>
      </c>
      <c r="H98" s="58">
        <f t="shared" si="1"/>
        <v>1</v>
      </c>
    </row>
    <row r="99" spans="4:9" x14ac:dyDescent="0.25">
      <c r="D99" s="67">
        <v>43261</v>
      </c>
      <c r="E99" s="62">
        <f>SUMIF('MY DATA'!A:A,'Timing check '!D99,'MY DATA'!E:E)</f>
        <v>0</v>
      </c>
      <c r="F99" s="66"/>
      <c r="G99" s="59">
        <v>0</v>
      </c>
      <c r="H99" s="58">
        <f t="shared" si="1"/>
        <v>1</v>
      </c>
    </row>
    <row r="100" spans="4:9" x14ac:dyDescent="0.25">
      <c r="D100" s="61">
        <v>43262</v>
      </c>
      <c r="E100" s="62">
        <f>SUMIF('MY DATA'!A:A,'Timing check '!D100,'MY DATA'!E:E)</f>
        <v>0.32291666666666663</v>
      </c>
      <c r="F100" s="66"/>
      <c r="G100" s="59">
        <v>0.32291666666666669</v>
      </c>
      <c r="H100" s="58">
        <f t="shared" si="1"/>
        <v>1</v>
      </c>
    </row>
    <row r="101" spans="4:9" x14ac:dyDescent="0.25">
      <c r="D101" s="61">
        <v>43263</v>
      </c>
      <c r="E101" s="62">
        <f>SUMIF('MY DATA'!A:A,'Timing check '!D101,'MY DATA'!E:E)</f>
        <v>0.32291666666666669</v>
      </c>
      <c r="F101" s="66"/>
      <c r="G101" s="59">
        <v>0.32291666666666669</v>
      </c>
      <c r="H101" s="58">
        <f t="shared" si="1"/>
        <v>1</v>
      </c>
    </row>
    <row r="102" spans="4:9" x14ac:dyDescent="0.25">
      <c r="D102" s="61">
        <v>43264</v>
      </c>
      <c r="E102" s="62">
        <f>SUMIF('MY DATA'!A:A,'Timing check '!D102,'MY DATA'!E:E)</f>
        <v>0.30208333333333331</v>
      </c>
      <c r="F102" s="66"/>
      <c r="G102" s="59">
        <v>0</v>
      </c>
      <c r="H102" s="58">
        <f t="shared" si="1"/>
        <v>0</v>
      </c>
      <c r="I102" s="58" t="s">
        <v>16</v>
      </c>
    </row>
    <row r="103" spans="4:9" x14ac:dyDescent="0.25">
      <c r="D103" s="61">
        <v>43265</v>
      </c>
      <c r="E103" s="62">
        <f>SUMIF('MY DATA'!A:A,'Timing check '!D103,'MY DATA'!E:E)</f>
        <v>0.30208333333333331</v>
      </c>
      <c r="F103" s="66"/>
      <c r="G103" s="59">
        <v>0</v>
      </c>
      <c r="H103" s="58">
        <f t="shared" si="1"/>
        <v>0</v>
      </c>
      <c r="I103" s="58" t="s">
        <v>16</v>
      </c>
    </row>
    <row r="104" spans="4:9" x14ac:dyDescent="0.25">
      <c r="D104" s="61">
        <v>43266</v>
      </c>
      <c r="E104" s="62">
        <f>SUMIF('MY DATA'!A:A,'Timing check '!D104,'MY DATA'!E:E)</f>
        <v>0.30208333333333331</v>
      </c>
      <c r="F104" s="66"/>
      <c r="G104" s="59">
        <v>0</v>
      </c>
      <c r="H104" s="58">
        <f t="shared" si="1"/>
        <v>0</v>
      </c>
      <c r="I104" s="58" t="s">
        <v>16</v>
      </c>
    </row>
    <row r="105" spans="4:9" x14ac:dyDescent="0.25">
      <c r="D105" s="61">
        <v>43267</v>
      </c>
      <c r="E105" s="62">
        <f>SUMIF('MY DATA'!A:A,'Timing check '!D105,'MY DATA'!E:E)</f>
        <v>0.30208333333333331</v>
      </c>
      <c r="F105" s="66"/>
      <c r="G105" s="59">
        <v>0</v>
      </c>
      <c r="H105" s="58">
        <f t="shared" si="1"/>
        <v>0</v>
      </c>
      <c r="I105" s="58" t="s">
        <v>16</v>
      </c>
    </row>
    <row r="106" spans="4:9" x14ac:dyDescent="0.25">
      <c r="D106" s="67">
        <v>43268</v>
      </c>
      <c r="E106" s="62">
        <f>SUMIF('MY DATA'!A:A,'Timing check '!D106,'MY DATA'!E:E)</f>
        <v>0</v>
      </c>
      <c r="F106" s="66"/>
      <c r="G106" s="59">
        <v>0</v>
      </c>
      <c r="H106" s="58">
        <f t="shared" si="1"/>
        <v>1</v>
      </c>
    </row>
    <row r="107" spans="4:9" x14ac:dyDescent="0.25">
      <c r="D107" s="61">
        <v>43269</v>
      </c>
      <c r="E107" s="62">
        <f>SUMIF('MY DATA'!A:A,'Timing check '!D107,'MY DATA'!E:E)</f>
        <v>0.39236111111111116</v>
      </c>
      <c r="F107" s="66"/>
      <c r="G107" s="59">
        <v>0.39236111111111099</v>
      </c>
      <c r="H107" s="58">
        <f t="shared" si="1"/>
        <v>1</v>
      </c>
    </row>
    <row r="108" spans="4:9" x14ac:dyDescent="0.25">
      <c r="D108" s="61">
        <v>43270</v>
      </c>
      <c r="E108" s="62">
        <f>SUMIF('MY DATA'!A:A,'Timing check '!D108,'MY DATA'!E:E)</f>
        <v>0.39236111111111116</v>
      </c>
      <c r="F108" s="66"/>
      <c r="G108" s="59">
        <v>0.39236111111111099</v>
      </c>
      <c r="H108" s="58">
        <f t="shared" si="1"/>
        <v>1</v>
      </c>
    </row>
    <row r="109" spans="4:9" x14ac:dyDescent="0.25">
      <c r="D109" s="61">
        <v>43271</v>
      </c>
      <c r="E109" s="62">
        <f>SUMIF('MY DATA'!A:A,'Timing check '!D109,'MY DATA'!E:E)</f>
        <v>0.3923611111111111</v>
      </c>
      <c r="F109" s="66"/>
      <c r="G109" s="59">
        <v>0.39236111111111099</v>
      </c>
      <c r="H109" s="58">
        <f t="shared" si="1"/>
        <v>1</v>
      </c>
    </row>
    <row r="110" spans="4:9" x14ac:dyDescent="0.25">
      <c r="D110" s="61">
        <v>43272</v>
      </c>
      <c r="E110" s="62">
        <f>SUMIF('MY DATA'!A:A,'Timing check '!D110,'MY DATA'!E:E)</f>
        <v>0.3923611111111111</v>
      </c>
      <c r="F110" s="66"/>
      <c r="G110" s="59">
        <v>0.39236111111111099</v>
      </c>
      <c r="H110" s="58">
        <f t="shared" si="1"/>
        <v>1</v>
      </c>
    </row>
    <row r="111" spans="4:9" x14ac:dyDescent="0.25">
      <c r="D111" s="61">
        <v>43273</v>
      </c>
      <c r="E111" s="62">
        <f>SUMIF('MY DATA'!A:A,'Timing check '!D111,'MY DATA'!E:E)</f>
        <v>0.39236111111111116</v>
      </c>
      <c r="F111" s="66"/>
      <c r="G111" s="59">
        <v>0.39236111111111099</v>
      </c>
      <c r="H111" s="58">
        <f t="shared" si="1"/>
        <v>1</v>
      </c>
    </row>
    <row r="112" spans="4:9" x14ac:dyDescent="0.25">
      <c r="D112" s="67">
        <v>43274</v>
      </c>
      <c r="E112" s="62">
        <f>SUMIF('MY DATA'!A:A,'Timing check '!D112,'MY DATA'!E:E)</f>
        <v>0</v>
      </c>
      <c r="F112" s="66"/>
      <c r="G112" s="59">
        <v>0</v>
      </c>
      <c r="H112" s="58">
        <f t="shared" si="1"/>
        <v>1</v>
      </c>
    </row>
    <row r="113" spans="4:9" x14ac:dyDescent="0.25">
      <c r="D113" s="67">
        <v>43275</v>
      </c>
      <c r="E113" s="62">
        <f>SUMIF('MY DATA'!A:A,'Timing check '!D113,'MY DATA'!E:E)</f>
        <v>0</v>
      </c>
      <c r="F113" s="66"/>
      <c r="G113" s="59">
        <v>0</v>
      </c>
      <c r="H113" s="58">
        <f t="shared" si="1"/>
        <v>1</v>
      </c>
    </row>
    <row r="114" spans="4:9" x14ac:dyDescent="0.25">
      <c r="D114" s="61">
        <v>43276</v>
      </c>
      <c r="E114" s="62">
        <f>SUMIF('MY DATA'!A:A,'Timing check '!D114,'MY DATA'!E:E)</f>
        <v>0.3923611111111111</v>
      </c>
      <c r="F114" s="66"/>
      <c r="G114" s="59">
        <v>0.39236111111111099</v>
      </c>
      <c r="H114" s="58">
        <f t="shared" si="1"/>
        <v>1</v>
      </c>
    </row>
    <row r="115" spans="4:9" x14ac:dyDescent="0.25">
      <c r="D115" s="61">
        <v>43277</v>
      </c>
      <c r="E115" s="62">
        <f>SUMIF('MY DATA'!A:A,'Timing check '!D115,'MY DATA'!E:E)</f>
        <v>0.3923611111111111</v>
      </c>
      <c r="F115" s="66"/>
      <c r="G115" s="59">
        <v>0.39236111111111099</v>
      </c>
      <c r="H115" s="58">
        <f t="shared" si="1"/>
        <v>1</v>
      </c>
    </row>
    <row r="116" spans="4:9" x14ac:dyDescent="0.25">
      <c r="D116" s="61">
        <v>43278</v>
      </c>
      <c r="E116" s="62">
        <f>SUMIF('MY DATA'!A:A,'Timing check '!D116,'MY DATA'!E:E)</f>
        <v>0.39236111111111105</v>
      </c>
      <c r="F116" s="66"/>
      <c r="G116" s="59">
        <v>0.39236111111111099</v>
      </c>
      <c r="H116" s="58">
        <f t="shared" si="1"/>
        <v>1</v>
      </c>
    </row>
    <row r="117" spans="4:9" x14ac:dyDescent="0.25">
      <c r="D117" s="61">
        <v>43279</v>
      </c>
      <c r="E117" s="62">
        <f>SUMIF('MY DATA'!A:A,'Timing check '!D117,'MY DATA'!E:E)</f>
        <v>0.39236111111111116</v>
      </c>
      <c r="F117" s="66"/>
      <c r="G117" s="59">
        <v>0.39236111111111099</v>
      </c>
      <c r="H117" s="58">
        <f t="shared" si="1"/>
        <v>1</v>
      </c>
    </row>
    <row r="118" spans="4:9" x14ac:dyDescent="0.25">
      <c r="D118" s="61">
        <v>43280</v>
      </c>
      <c r="E118" s="62">
        <f>SUMIF('MY DATA'!A:A,'Timing check '!D118,'MY DATA'!E:E)</f>
        <v>0.3923611111111111</v>
      </c>
      <c r="F118" s="66"/>
      <c r="G118" s="59">
        <v>0.39236111111111099</v>
      </c>
      <c r="H118" s="58">
        <f t="shared" si="1"/>
        <v>1</v>
      </c>
    </row>
    <row r="119" spans="4:9" x14ac:dyDescent="0.25">
      <c r="D119" s="61">
        <v>43281</v>
      </c>
      <c r="E119" s="62">
        <f>SUMIF('MY DATA'!A:A,'Timing check '!D119,'MY DATA'!E:E)</f>
        <v>0.21875</v>
      </c>
      <c r="F119" s="66"/>
      <c r="G119" s="59">
        <v>0.21875</v>
      </c>
      <c r="H119" s="58">
        <f t="shared" si="1"/>
        <v>1</v>
      </c>
    </row>
    <row r="120" spans="4:9" x14ac:dyDescent="0.25">
      <c r="D120" s="67">
        <v>43282</v>
      </c>
      <c r="E120" s="62">
        <f>SUMIF('MY DATA'!A:A,'Timing check '!D120,'MY DATA'!E:E)</f>
        <v>0</v>
      </c>
      <c r="F120" s="66"/>
      <c r="G120" s="59">
        <v>0</v>
      </c>
      <c r="H120" s="58">
        <f t="shared" si="1"/>
        <v>1</v>
      </c>
    </row>
    <row r="121" spans="4:9" x14ac:dyDescent="0.25">
      <c r="D121" s="61">
        <v>43283</v>
      </c>
      <c r="E121" s="62">
        <f>SUMIF('MY DATA'!A:A,'Timing check '!D121,'MY DATA'!E:E)</f>
        <v>0.3923611111111111</v>
      </c>
      <c r="F121" s="66"/>
      <c r="G121" s="59">
        <v>0.39236111111111099</v>
      </c>
      <c r="H121" s="58">
        <f t="shared" si="1"/>
        <v>1</v>
      </c>
    </row>
    <row r="122" spans="4:9" x14ac:dyDescent="0.25">
      <c r="D122" s="61">
        <v>43284</v>
      </c>
      <c r="E122" s="62">
        <f>SUMIF('MY DATA'!A:A,'Timing check '!D122,'MY DATA'!E:E)</f>
        <v>0.3923611111111111</v>
      </c>
      <c r="F122" s="66"/>
      <c r="G122" s="59">
        <v>0.39236111111111099</v>
      </c>
      <c r="H122" s="58">
        <f t="shared" si="1"/>
        <v>1</v>
      </c>
    </row>
    <row r="123" spans="4:9" x14ac:dyDescent="0.25">
      <c r="D123" s="61">
        <v>43285</v>
      </c>
      <c r="E123" s="62">
        <f>SUMIF('MY DATA'!A:A,'Timing check '!D123,'MY DATA'!E:E)</f>
        <v>0.3923611111111111</v>
      </c>
      <c r="F123" s="66"/>
      <c r="G123" s="59">
        <v>0.39236111111111099</v>
      </c>
      <c r="H123" s="58">
        <f t="shared" si="1"/>
        <v>1</v>
      </c>
      <c r="I123" s="58" t="s">
        <v>16</v>
      </c>
    </row>
    <row r="124" spans="4:9" x14ac:dyDescent="0.25">
      <c r="D124" s="61">
        <v>43286</v>
      </c>
      <c r="E124" s="62">
        <f>SUMIF('MY DATA'!A:A,'Timing check '!D124,'MY DATA'!E:E)</f>
        <v>0.39236111111111105</v>
      </c>
      <c r="F124" s="66"/>
      <c r="G124" s="59">
        <v>0.39236111111111099</v>
      </c>
      <c r="H124" s="58">
        <f t="shared" si="1"/>
        <v>1</v>
      </c>
    </row>
    <row r="125" spans="4:9" x14ac:dyDescent="0.25">
      <c r="D125" s="61">
        <v>43287</v>
      </c>
      <c r="E125" s="62">
        <f>SUMIF('MY DATA'!A:A,'Timing check '!D125,'MY DATA'!E:E)</f>
        <v>0.3923611111111111</v>
      </c>
      <c r="F125" s="66"/>
      <c r="G125" s="59">
        <v>0.39236111111111099</v>
      </c>
      <c r="H125" s="58">
        <f t="shared" si="1"/>
        <v>1</v>
      </c>
    </row>
    <row r="126" spans="4:9" x14ac:dyDescent="0.25">
      <c r="D126" s="67">
        <v>43288</v>
      </c>
      <c r="E126" s="62">
        <f>SUMIF('MY DATA'!A:A,'Timing check '!D126,'MY DATA'!E:E)</f>
        <v>0</v>
      </c>
      <c r="F126" s="66"/>
      <c r="G126" s="59">
        <v>0</v>
      </c>
      <c r="H126" s="58">
        <f t="shared" si="1"/>
        <v>1</v>
      </c>
    </row>
    <row r="127" spans="4:9" x14ac:dyDescent="0.25">
      <c r="D127" s="67">
        <v>43289</v>
      </c>
      <c r="E127" s="62">
        <f>SUMIF('MY DATA'!A:A,'Timing check '!D127,'MY DATA'!E:E)</f>
        <v>0</v>
      </c>
      <c r="F127" s="66"/>
      <c r="G127" s="59">
        <v>0</v>
      </c>
      <c r="H127" s="58">
        <f t="shared" si="1"/>
        <v>1</v>
      </c>
    </row>
    <row r="128" spans="4:9" x14ac:dyDescent="0.25">
      <c r="D128" s="61">
        <v>43290</v>
      </c>
      <c r="E128" s="62">
        <f>SUMIF('MY DATA'!A:A,'Timing check '!D128,'MY DATA'!E:E)</f>
        <v>0.39236111111111105</v>
      </c>
      <c r="F128" s="66"/>
      <c r="G128" s="59">
        <v>0.39236111111111099</v>
      </c>
      <c r="H128" s="58">
        <f t="shared" si="1"/>
        <v>1</v>
      </c>
    </row>
    <row r="129" spans="4:8" x14ac:dyDescent="0.25">
      <c r="D129" s="61">
        <v>43291</v>
      </c>
      <c r="E129" s="62">
        <f>SUMIF('MY DATA'!A:A,'Timing check '!D129,'MY DATA'!E:E)</f>
        <v>0.39236111111111105</v>
      </c>
      <c r="F129" s="66"/>
      <c r="G129" s="59">
        <v>0.39236111111111099</v>
      </c>
      <c r="H129" s="58">
        <f t="shared" si="1"/>
        <v>1</v>
      </c>
    </row>
    <row r="130" spans="4:8" x14ac:dyDescent="0.25">
      <c r="D130" s="61">
        <v>43292</v>
      </c>
      <c r="E130" s="62">
        <f>SUMIF('MY DATA'!A:A,'Timing check '!D130,'MY DATA'!E:E)</f>
        <v>0.39236111111111116</v>
      </c>
      <c r="F130" s="66"/>
      <c r="G130" s="59">
        <v>0.39236111111111099</v>
      </c>
      <c r="H130" s="58">
        <f t="shared" si="1"/>
        <v>1</v>
      </c>
    </row>
    <row r="131" spans="4:8" x14ac:dyDescent="0.25">
      <c r="D131" s="61">
        <v>43293</v>
      </c>
      <c r="E131" s="62">
        <f>SUMIF('MY DATA'!A:A,'Timing check '!D131,'MY DATA'!E:E)</f>
        <v>0.3923611111111111</v>
      </c>
      <c r="F131" s="66"/>
      <c r="G131" s="59">
        <v>0.39236111111111099</v>
      </c>
      <c r="H131" s="58">
        <f t="shared" ref="H131:H194" si="2">IF(E131=F131+G131,1,0)</f>
        <v>1</v>
      </c>
    </row>
    <row r="132" spans="4:8" x14ac:dyDescent="0.25">
      <c r="D132" s="61">
        <v>43294</v>
      </c>
      <c r="E132" s="62">
        <f>SUMIF('MY DATA'!A:A,'Timing check '!D132,'MY DATA'!E:E)</f>
        <v>0.3923611111111111</v>
      </c>
      <c r="F132" s="66"/>
      <c r="G132" s="59">
        <v>0.39236111111111099</v>
      </c>
      <c r="H132" s="58">
        <f t="shared" si="2"/>
        <v>1</v>
      </c>
    </row>
    <row r="133" spans="4:8" x14ac:dyDescent="0.25">
      <c r="D133" s="61">
        <v>43295</v>
      </c>
      <c r="E133" s="62">
        <f>SUMIF('MY DATA'!A:A,'Timing check '!D133,'MY DATA'!E:E)</f>
        <v>0.21875</v>
      </c>
      <c r="F133" s="66"/>
      <c r="G133" s="59">
        <v>0.39236111111111099</v>
      </c>
      <c r="H133" s="58">
        <f t="shared" si="2"/>
        <v>0</v>
      </c>
    </row>
    <row r="134" spans="4:8" x14ac:dyDescent="0.25">
      <c r="D134" s="67">
        <v>43296</v>
      </c>
      <c r="E134" s="62">
        <f>SUMIF('MY DATA'!A:A,'Timing check '!D134,'MY DATA'!E:E)</f>
        <v>0</v>
      </c>
      <c r="F134" s="66"/>
      <c r="G134" s="59">
        <v>0</v>
      </c>
      <c r="H134" s="58">
        <f t="shared" si="2"/>
        <v>1</v>
      </c>
    </row>
    <row r="135" spans="4:8" x14ac:dyDescent="0.25">
      <c r="D135" s="61">
        <v>43297</v>
      </c>
      <c r="E135" s="62">
        <f>SUMIF('MY DATA'!A:A,'Timing check '!D135,'MY DATA'!E:E)</f>
        <v>0.39236111111111105</v>
      </c>
      <c r="F135" s="66"/>
      <c r="G135" s="59">
        <v>0.39236111111111099</v>
      </c>
      <c r="H135" s="58">
        <f t="shared" si="2"/>
        <v>1</v>
      </c>
    </row>
    <row r="136" spans="4:8" x14ac:dyDescent="0.25">
      <c r="D136" s="61">
        <v>43298</v>
      </c>
      <c r="E136" s="62">
        <f>SUMIF('MY DATA'!A:A,'Timing check '!D136,'MY DATA'!E:E)</f>
        <v>0.39236111111111105</v>
      </c>
      <c r="F136" s="66"/>
      <c r="G136" s="59">
        <v>0.39236111111111099</v>
      </c>
      <c r="H136" s="58">
        <f t="shared" si="2"/>
        <v>1</v>
      </c>
    </row>
    <row r="137" spans="4:8" x14ac:dyDescent="0.25">
      <c r="D137" s="61">
        <v>43299</v>
      </c>
      <c r="E137" s="62">
        <f>SUMIF('MY DATA'!A:A,'Timing check '!D137,'MY DATA'!E:E)</f>
        <v>0.3923611111111111</v>
      </c>
      <c r="F137" s="66"/>
      <c r="G137" s="59">
        <v>0.39236111111111099</v>
      </c>
      <c r="H137" s="58">
        <f t="shared" si="2"/>
        <v>1</v>
      </c>
    </row>
    <row r="138" spans="4:8" x14ac:dyDescent="0.25">
      <c r="D138" s="61">
        <v>43300</v>
      </c>
      <c r="E138" s="62">
        <f>SUMIF('MY DATA'!A:A,'Timing check '!D138,'MY DATA'!E:E)</f>
        <v>0.3923611111111111</v>
      </c>
      <c r="F138" s="66"/>
      <c r="G138" s="59">
        <v>0.39236111111111099</v>
      </c>
      <c r="H138" s="58">
        <f t="shared" si="2"/>
        <v>1</v>
      </c>
    </row>
    <row r="139" spans="4:8" x14ac:dyDescent="0.25">
      <c r="D139" s="61">
        <v>43301</v>
      </c>
      <c r="E139" s="62">
        <f>SUMIF('MY DATA'!A:A,'Timing check '!D139,'MY DATA'!E:E)</f>
        <v>0.39236111111111116</v>
      </c>
      <c r="F139" s="66"/>
      <c r="G139" s="59">
        <v>0.39236111111111099</v>
      </c>
      <c r="H139" s="58">
        <f t="shared" si="2"/>
        <v>1</v>
      </c>
    </row>
    <row r="140" spans="4:8" x14ac:dyDescent="0.25">
      <c r="D140" s="67">
        <v>43302</v>
      </c>
      <c r="E140" s="62">
        <f>SUMIF('MY DATA'!A:A,'Timing check '!D140,'MY DATA'!E:E)</f>
        <v>0</v>
      </c>
      <c r="F140" s="66"/>
      <c r="G140" s="59">
        <v>0</v>
      </c>
      <c r="H140" s="58">
        <f t="shared" si="2"/>
        <v>1</v>
      </c>
    </row>
    <row r="141" spans="4:8" x14ac:dyDescent="0.25">
      <c r="D141" s="67">
        <v>43303</v>
      </c>
      <c r="E141" s="62">
        <f>SUMIF('MY DATA'!A:A,'Timing check '!D141,'MY DATA'!E:E)</f>
        <v>0</v>
      </c>
      <c r="F141" s="66"/>
      <c r="G141" s="59">
        <v>0</v>
      </c>
      <c r="H141" s="58">
        <f t="shared" si="2"/>
        <v>1</v>
      </c>
    </row>
    <row r="142" spans="4:8" x14ac:dyDescent="0.25">
      <c r="D142" s="61">
        <v>43304</v>
      </c>
      <c r="E142" s="62">
        <f>SUMIF('MY DATA'!A:A,'Timing check '!D142,'MY DATA'!E:E)</f>
        <v>0.39236111111111105</v>
      </c>
      <c r="F142" s="66"/>
      <c r="G142" s="59">
        <v>0.39236111111111099</v>
      </c>
      <c r="H142" s="58">
        <f t="shared" si="2"/>
        <v>1</v>
      </c>
    </row>
    <row r="143" spans="4:8" x14ac:dyDescent="0.25">
      <c r="D143" s="61">
        <v>43305</v>
      </c>
      <c r="E143" s="62">
        <f>SUMIF('MY DATA'!A:A,'Timing check '!D143,'MY DATA'!E:E)</f>
        <v>0.39236111111111116</v>
      </c>
      <c r="F143" s="66"/>
      <c r="G143" s="59">
        <v>0.39236111111111099</v>
      </c>
      <c r="H143" s="58">
        <f t="shared" si="2"/>
        <v>1</v>
      </c>
    </row>
    <row r="144" spans="4:8" x14ac:dyDescent="0.25">
      <c r="D144" s="61">
        <v>43306</v>
      </c>
      <c r="E144" s="62">
        <f>SUMIF('MY DATA'!A:A,'Timing check '!D144,'MY DATA'!E:E)</f>
        <v>0.3923611111111111</v>
      </c>
      <c r="F144" s="66"/>
      <c r="G144" s="59">
        <v>0.39236111111111099</v>
      </c>
      <c r="H144" s="58">
        <f t="shared" si="2"/>
        <v>1</v>
      </c>
    </row>
    <row r="145" spans="4:8" x14ac:dyDescent="0.25">
      <c r="D145" s="61">
        <v>43307</v>
      </c>
      <c r="E145" s="62">
        <f>SUMIF('MY DATA'!A:A,'Timing check '!D145,'MY DATA'!E:E)</f>
        <v>0.39236111111111116</v>
      </c>
      <c r="F145" s="66"/>
      <c r="G145" s="59">
        <v>0.39236111111111099</v>
      </c>
      <c r="H145" s="58">
        <f t="shared" si="2"/>
        <v>1</v>
      </c>
    </row>
    <row r="146" spans="4:8" x14ac:dyDescent="0.25">
      <c r="D146" s="61">
        <v>43308</v>
      </c>
      <c r="E146" s="62">
        <f>SUMIF('MY DATA'!A:A,'Timing check '!D146,'MY DATA'!E:E)</f>
        <v>0.39236111111111116</v>
      </c>
      <c r="F146" s="66"/>
      <c r="G146" s="59">
        <v>0.39236111111111099</v>
      </c>
      <c r="H146" s="58">
        <f t="shared" si="2"/>
        <v>1</v>
      </c>
    </row>
    <row r="147" spans="4:8" x14ac:dyDescent="0.25">
      <c r="D147" s="61">
        <v>43309</v>
      </c>
      <c r="E147" s="62">
        <f>SUMIF('MY DATA'!A:A,'Timing check '!D147,'MY DATA'!E:E)</f>
        <v>0.21875</v>
      </c>
      <c r="F147" s="66"/>
      <c r="G147" s="59">
        <v>0.39236111111111099</v>
      </c>
      <c r="H147" s="58">
        <f t="shared" si="2"/>
        <v>0</v>
      </c>
    </row>
    <row r="148" spans="4:8" x14ac:dyDescent="0.25">
      <c r="D148" s="67">
        <v>43310</v>
      </c>
      <c r="E148" s="62">
        <f>SUMIF('MY DATA'!A:A,'Timing check '!D148,'MY DATA'!E:E)</f>
        <v>0</v>
      </c>
      <c r="F148" s="66"/>
      <c r="G148" s="59">
        <v>0</v>
      </c>
      <c r="H148" s="58">
        <f t="shared" si="2"/>
        <v>1</v>
      </c>
    </row>
    <row r="149" spans="4:8" x14ac:dyDescent="0.25">
      <c r="D149" s="61">
        <v>43311</v>
      </c>
      <c r="E149" s="62">
        <f>SUMIF('MY DATA'!A:A,'Timing check '!D149,'MY DATA'!E:E)</f>
        <v>0.3923611111111111</v>
      </c>
      <c r="F149" s="66"/>
      <c r="G149" s="59">
        <v>0.39236111111111099</v>
      </c>
      <c r="H149" s="58">
        <f t="shared" si="2"/>
        <v>1</v>
      </c>
    </row>
    <row r="150" spans="4:8" x14ac:dyDescent="0.25">
      <c r="D150" s="61">
        <v>43312</v>
      </c>
      <c r="E150" s="62">
        <f>SUMIF('MY DATA'!A:A,'Timing check '!D150,'MY DATA'!E:E)</f>
        <v>0.39236111111111116</v>
      </c>
      <c r="F150" s="66"/>
      <c r="G150" s="59">
        <v>0.39236111111111099</v>
      </c>
      <c r="H150" s="58">
        <f t="shared" si="2"/>
        <v>1</v>
      </c>
    </row>
    <row r="151" spans="4:8" x14ac:dyDescent="0.25">
      <c r="D151" s="61">
        <v>43313</v>
      </c>
      <c r="E151" s="62">
        <f>SUMIF('MY DATA'!A:A,'Timing check '!D151,'MY DATA'!E:E)</f>
        <v>0.25</v>
      </c>
      <c r="F151" s="66"/>
      <c r="G151" s="59">
        <v>0.39236111111111099</v>
      </c>
      <c r="H151" s="58">
        <f t="shared" si="2"/>
        <v>0</v>
      </c>
    </row>
    <row r="152" spans="4:8" x14ac:dyDescent="0.25">
      <c r="D152" s="61">
        <v>43314</v>
      </c>
      <c r="E152" s="62">
        <f>SUMIF('MY DATA'!A:A,'Timing check '!D152,'MY DATA'!E:E)</f>
        <v>0</v>
      </c>
      <c r="F152" s="66"/>
      <c r="G152" s="59">
        <v>0.39236111111111099</v>
      </c>
      <c r="H152" s="58">
        <f t="shared" si="2"/>
        <v>0</v>
      </c>
    </row>
    <row r="153" spans="4:8" x14ac:dyDescent="0.25">
      <c r="D153" s="61">
        <v>43315</v>
      </c>
      <c r="E153" s="62">
        <f>SUMIF('MY DATA'!A:A,'Timing check '!D153,'MY DATA'!E:E)</f>
        <v>0.125</v>
      </c>
      <c r="F153" s="66"/>
      <c r="G153" s="59">
        <v>0.39236111111111099</v>
      </c>
      <c r="H153" s="58">
        <f t="shared" si="2"/>
        <v>0</v>
      </c>
    </row>
    <row r="154" spans="4:8" x14ac:dyDescent="0.25">
      <c r="D154" s="67">
        <v>43316</v>
      </c>
      <c r="E154" s="62">
        <f>SUMIF('MY DATA'!A:A,'Timing check '!D154,'MY DATA'!E:E)</f>
        <v>0</v>
      </c>
      <c r="F154" s="66"/>
      <c r="G154" s="59">
        <v>0</v>
      </c>
      <c r="H154" s="58">
        <f t="shared" si="2"/>
        <v>1</v>
      </c>
    </row>
    <row r="155" spans="4:8" x14ac:dyDescent="0.25">
      <c r="D155" s="67">
        <v>43317</v>
      </c>
      <c r="E155" s="62">
        <f>SUMIF('MY DATA'!A:A,'Timing check '!D155,'MY DATA'!E:E)</f>
        <v>0</v>
      </c>
      <c r="F155" s="66"/>
      <c r="G155" s="59">
        <v>0</v>
      </c>
      <c r="H155" s="58">
        <f t="shared" si="2"/>
        <v>1</v>
      </c>
    </row>
    <row r="156" spans="4:8" x14ac:dyDescent="0.25">
      <c r="D156" s="61">
        <v>43318</v>
      </c>
      <c r="E156" s="62">
        <f>SUMIF('MY DATA'!A:A,'Timing check '!D156,'MY DATA'!E:E)</f>
        <v>0</v>
      </c>
      <c r="F156" s="66"/>
      <c r="G156" s="59">
        <v>0.39236111111111099</v>
      </c>
      <c r="H156" s="58">
        <f t="shared" si="2"/>
        <v>0</v>
      </c>
    </row>
    <row r="157" spans="4:8" x14ac:dyDescent="0.25">
      <c r="D157" s="61">
        <v>43319</v>
      </c>
      <c r="E157" s="62">
        <f>SUMIF('MY DATA'!A:A,'Timing check '!D157,'MY DATA'!E:E)</f>
        <v>0</v>
      </c>
      <c r="F157" s="66"/>
      <c r="G157" s="59">
        <v>0.39236111111111099</v>
      </c>
      <c r="H157" s="58">
        <f t="shared" si="2"/>
        <v>0</v>
      </c>
    </row>
    <row r="158" spans="4:8" x14ac:dyDescent="0.25">
      <c r="D158" s="61">
        <v>43320</v>
      </c>
      <c r="E158" s="62">
        <f>SUMIF('MY DATA'!A:A,'Timing check '!D158,'MY DATA'!E:E)</f>
        <v>0</v>
      </c>
      <c r="F158" s="66"/>
      <c r="G158" s="59">
        <v>0.39236111111111099</v>
      </c>
      <c r="H158" s="58">
        <f t="shared" si="2"/>
        <v>0</v>
      </c>
    </row>
    <row r="159" spans="4:8" x14ac:dyDescent="0.25">
      <c r="D159" s="61">
        <v>43321</v>
      </c>
      <c r="E159" s="62">
        <f>SUMIF('MY DATA'!A:A,'Timing check '!D159,'MY DATA'!E:E)</f>
        <v>0</v>
      </c>
      <c r="F159" s="66"/>
      <c r="G159" s="59">
        <v>0.39236111111111099</v>
      </c>
      <c r="H159" s="58">
        <f t="shared" si="2"/>
        <v>0</v>
      </c>
    </row>
    <row r="160" spans="4:8" x14ac:dyDescent="0.25">
      <c r="D160" s="61">
        <v>43322</v>
      </c>
      <c r="E160" s="62">
        <f>SUMIF('MY DATA'!A:A,'Timing check '!D160,'MY DATA'!E:E)</f>
        <v>0</v>
      </c>
      <c r="F160" s="66"/>
      <c r="G160" s="59">
        <v>0.39236111111111099</v>
      </c>
      <c r="H160" s="58">
        <f t="shared" si="2"/>
        <v>0</v>
      </c>
    </row>
    <row r="161" spans="4:8" x14ac:dyDescent="0.25">
      <c r="D161" s="61">
        <v>43323</v>
      </c>
      <c r="E161" s="62">
        <f>SUMIF('MY DATA'!A:A,'Timing check '!D161,'MY DATA'!E:E)</f>
        <v>0</v>
      </c>
      <c r="F161" s="66"/>
      <c r="G161" s="59">
        <v>0.39236111111111099</v>
      </c>
      <c r="H161" s="58">
        <f t="shared" si="2"/>
        <v>0</v>
      </c>
    </row>
    <row r="162" spans="4:8" x14ac:dyDescent="0.25">
      <c r="D162" s="67">
        <v>43324</v>
      </c>
      <c r="E162" s="62">
        <f>SUMIF('MY DATA'!A:A,'Timing check '!D162,'MY DATA'!E:E)</f>
        <v>0</v>
      </c>
      <c r="F162" s="66"/>
      <c r="G162" s="59">
        <v>0</v>
      </c>
      <c r="H162" s="58">
        <f t="shared" si="2"/>
        <v>1</v>
      </c>
    </row>
    <row r="163" spans="4:8" x14ac:dyDescent="0.25">
      <c r="D163" s="61">
        <v>43325</v>
      </c>
      <c r="E163" s="62">
        <f>SUMIF('MY DATA'!A:A,'Timing check '!D163,'MY DATA'!E:E)</f>
        <v>0</v>
      </c>
      <c r="F163" s="66"/>
      <c r="G163" s="59">
        <v>0.39236111111111099</v>
      </c>
      <c r="H163" s="58">
        <f t="shared" si="2"/>
        <v>0</v>
      </c>
    </row>
    <row r="164" spans="4:8" x14ac:dyDescent="0.25">
      <c r="D164" s="61">
        <v>43326</v>
      </c>
      <c r="E164" s="62">
        <f>SUMIF('MY DATA'!A:A,'Timing check '!D164,'MY DATA'!E:E)</f>
        <v>0</v>
      </c>
      <c r="F164" s="66"/>
      <c r="G164" s="59">
        <v>0.39236111111111099</v>
      </c>
      <c r="H164" s="58">
        <f t="shared" si="2"/>
        <v>0</v>
      </c>
    </row>
    <row r="165" spans="4:8" x14ac:dyDescent="0.25">
      <c r="D165" s="61">
        <v>43327</v>
      </c>
      <c r="E165" s="62">
        <f>SUMIF('MY DATA'!A:A,'Timing check '!D165,'MY DATA'!E:E)</f>
        <v>0</v>
      </c>
      <c r="F165" s="66"/>
      <c r="G165" s="59">
        <v>0.39236111111111099</v>
      </c>
      <c r="H165" s="58">
        <f t="shared" si="2"/>
        <v>0</v>
      </c>
    </row>
    <row r="166" spans="4:8" x14ac:dyDescent="0.25">
      <c r="D166" s="61">
        <v>43328</v>
      </c>
      <c r="E166" s="62">
        <f>SUMIF('MY DATA'!A:A,'Timing check '!D166,'MY DATA'!E:E)</f>
        <v>0</v>
      </c>
      <c r="F166" s="66"/>
      <c r="G166" s="59">
        <v>0.39236111111111099</v>
      </c>
      <c r="H166" s="58">
        <f t="shared" si="2"/>
        <v>0</v>
      </c>
    </row>
    <row r="167" spans="4:8" x14ac:dyDescent="0.25">
      <c r="D167" s="61">
        <v>43329</v>
      </c>
      <c r="E167" s="62">
        <f>SUMIF('MY DATA'!A:A,'Timing check '!D167,'MY DATA'!E:E)</f>
        <v>0</v>
      </c>
      <c r="F167" s="66"/>
      <c r="G167" s="59">
        <v>0.39236111111111099</v>
      </c>
      <c r="H167" s="58">
        <f t="shared" si="2"/>
        <v>0</v>
      </c>
    </row>
    <row r="168" spans="4:8" x14ac:dyDescent="0.25">
      <c r="D168" s="67">
        <v>43330</v>
      </c>
      <c r="E168" s="62">
        <f>SUMIF('MY DATA'!A:A,'Timing check '!D168,'MY DATA'!E:E)</f>
        <v>0</v>
      </c>
      <c r="F168" s="66"/>
      <c r="G168" s="59">
        <v>0</v>
      </c>
      <c r="H168" s="58">
        <f t="shared" si="2"/>
        <v>1</v>
      </c>
    </row>
    <row r="169" spans="4:8" x14ac:dyDescent="0.25">
      <c r="D169" s="67">
        <v>43331</v>
      </c>
      <c r="E169" s="62">
        <f>SUMIF('MY DATA'!A:A,'Timing check '!D169,'MY DATA'!E:E)</f>
        <v>0</v>
      </c>
      <c r="F169" s="66"/>
      <c r="G169" s="59">
        <v>0</v>
      </c>
      <c r="H169" s="58">
        <f t="shared" si="2"/>
        <v>1</v>
      </c>
    </row>
    <row r="170" spans="4:8" x14ac:dyDescent="0.25">
      <c r="D170" s="61">
        <v>43332</v>
      </c>
      <c r="E170" s="62">
        <f>SUMIF('MY DATA'!A:A,'Timing check '!D170,'MY DATA'!E:E)</f>
        <v>0</v>
      </c>
      <c r="F170" s="66"/>
      <c r="G170" s="59">
        <v>0.39236111111111099</v>
      </c>
      <c r="H170" s="58">
        <f t="shared" si="2"/>
        <v>0</v>
      </c>
    </row>
    <row r="171" spans="4:8" x14ac:dyDescent="0.25">
      <c r="D171" s="61">
        <v>43333</v>
      </c>
      <c r="E171" s="62">
        <f>SUMIF('MY DATA'!A:A,'Timing check '!D171,'MY DATA'!E:E)</f>
        <v>0</v>
      </c>
      <c r="F171" s="66"/>
      <c r="G171" s="59">
        <v>0.39236111111111099</v>
      </c>
      <c r="H171" s="58">
        <f t="shared" si="2"/>
        <v>0</v>
      </c>
    </row>
    <row r="172" spans="4:8" x14ac:dyDescent="0.25">
      <c r="D172" s="61">
        <v>43334</v>
      </c>
      <c r="E172" s="62">
        <f>SUMIF('MY DATA'!A:A,'Timing check '!D172,'MY DATA'!E:E)</f>
        <v>0</v>
      </c>
      <c r="F172" s="66"/>
      <c r="G172" s="59">
        <v>0.39236111111111099</v>
      </c>
      <c r="H172" s="58">
        <f t="shared" si="2"/>
        <v>0</v>
      </c>
    </row>
    <row r="173" spans="4:8" x14ac:dyDescent="0.25">
      <c r="D173" s="61">
        <v>43335</v>
      </c>
      <c r="E173" s="62">
        <f>SUMIF('MY DATA'!A:A,'Timing check '!D173,'MY DATA'!E:E)</f>
        <v>0</v>
      </c>
      <c r="F173" s="66"/>
      <c r="G173" s="59">
        <v>0.39236111111111099</v>
      </c>
      <c r="H173" s="58">
        <f t="shared" si="2"/>
        <v>0</v>
      </c>
    </row>
    <row r="174" spans="4:8" x14ac:dyDescent="0.25">
      <c r="D174" s="61">
        <v>43336</v>
      </c>
      <c r="E174" s="62">
        <f>SUMIF('MY DATA'!A:A,'Timing check '!D174,'MY DATA'!E:E)</f>
        <v>0</v>
      </c>
      <c r="F174" s="66"/>
      <c r="G174" s="59">
        <v>0.39236111111111099</v>
      </c>
      <c r="H174" s="58">
        <f t="shared" si="2"/>
        <v>0</v>
      </c>
    </row>
    <row r="175" spans="4:8" x14ac:dyDescent="0.25">
      <c r="D175" s="61">
        <v>43337</v>
      </c>
      <c r="E175" s="62">
        <f>SUMIF('MY DATA'!A:A,'Timing check '!D175,'MY DATA'!E:E)</f>
        <v>0</v>
      </c>
      <c r="F175" s="66"/>
      <c r="G175" s="59">
        <v>0.39236111111111099</v>
      </c>
      <c r="H175" s="58">
        <f t="shared" si="2"/>
        <v>0</v>
      </c>
    </row>
    <row r="176" spans="4:8" x14ac:dyDescent="0.25">
      <c r="D176" s="67">
        <v>43338</v>
      </c>
      <c r="E176" s="62">
        <f>SUMIF('MY DATA'!A:A,'Timing check '!D176,'MY DATA'!E:E)</f>
        <v>0</v>
      </c>
      <c r="F176" s="66"/>
      <c r="G176" s="59">
        <v>0</v>
      </c>
      <c r="H176" s="58">
        <f t="shared" si="2"/>
        <v>1</v>
      </c>
    </row>
    <row r="177" spans="4:8" x14ac:dyDescent="0.25">
      <c r="D177" s="61">
        <v>43339</v>
      </c>
      <c r="E177" s="62">
        <f>SUMIF('MY DATA'!A:A,'Timing check '!D177,'MY DATA'!E:E)</f>
        <v>0</v>
      </c>
      <c r="F177" s="66"/>
      <c r="G177" s="59">
        <v>0.39236111111111099</v>
      </c>
      <c r="H177" s="58">
        <f t="shared" si="2"/>
        <v>0</v>
      </c>
    </row>
    <row r="178" spans="4:8" x14ac:dyDescent="0.25">
      <c r="D178" s="61">
        <v>43340</v>
      </c>
      <c r="E178" s="62">
        <f>SUMIF('MY DATA'!A:A,'Timing check '!D178,'MY DATA'!E:E)</f>
        <v>0</v>
      </c>
      <c r="F178" s="66"/>
      <c r="G178" s="59">
        <v>0.39236111111111099</v>
      </c>
      <c r="H178" s="58">
        <f t="shared" si="2"/>
        <v>0</v>
      </c>
    </row>
    <row r="179" spans="4:8" x14ac:dyDescent="0.25">
      <c r="D179" s="61">
        <v>43341</v>
      </c>
      <c r="E179" s="62">
        <f>SUMIF('MY DATA'!A:A,'Timing check '!D179,'MY DATA'!E:E)</f>
        <v>0</v>
      </c>
      <c r="F179" s="66"/>
      <c r="G179" s="59">
        <v>0.39236111111111099</v>
      </c>
      <c r="H179" s="58">
        <f t="shared" si="2"/>
        <v>0</v>
      </c>
    </row>
    <row r="180" spans="4:8" x14ac:dyDescent="0.25">
      <c r="D180" s="61">
        <v>43342</v>
      </c>
      <c r="E180" s="62">
        <f>SUMIF('MY DATA'!A:A,'Timing check '!D180,'MY DATA'!E:E)</f>
        <v>0</v>
      </c>
      <c r="F180" s="66"/>
      <c r="G180" s="59">
        <v>0.39236111111111099</v>
      </c>
      <c r="H180" s="58">
        <f t="shared" si="2"/>
        <v>0</v>
      </c>
    </row>
    <row r="181" spans="4:8" x14ac:dyDescent="0.25">
      <c r="D181" s="61">
        <v>43343</v>
      </c>
      <c r="E181" s="62">
        <f>SUMIF('MY DATA'!A:A,'Timing check '!D181,'MY DATA'!E:E)</f>
        <v>0</v>
      </c>
      <c r="F181" s="66"/>
      <c r="G181" s="59">
        <v>0.39236111111111099</v>
      </c>
      <c r="H181" s="58">
        <f t="shared" si="2"/>
        <v>0</v>
      </c>
    </row>
    <row r="182" spans="4:8" x14ac:dyDescent="0.25">
      <c r="D182" s="67">
        <v>43344</v>
      </c>
      <c r="E182" s="62">
        <f>SUMIF('MY DATA'!A:A,'Timing check '!D182,'MY DATA'!E:E)</f>
        <v>0</v>
      </c>
      <c r="F182" s="66"/>
      <c r="G182" s="59">
        <v>0</v>
      </c>
      <c r="H182" s="58">
        <f t="shared" si="2"/>
        <v>1</v>
      </c>
    </row>
    <row r="183" spans="4:8" x14ac:dyDescent="0.25">
      <c r="D183" s="67">
        <v>43345</v>
      </c>
      <c r="E183" s="62">
        <f>SUMIF('MY DATA'!A:A,'Timing check '!D183,'MY DATA'!E:E)</f>
        <v>0</v>
      </c>
      <c r="F183" s="66"/>
      <c r="G183" s="59">
        <v>0</v>
      </c>
      <c r="H183" s="58">
        <f t="shared" si="2"/>
        <v>1</v>
      </c>
    </row>
    <row r="184" spans="4:8" x14ac:dyDescent="0.25">
      <c r="D184" s="61">
        <v>43346</v>
      </c>
      <c r="E184" s="62">
        <f>SUMIF('MY DATA'!A:A,'Timing check '!D184,'MY DATA'!E:E)</f>
        <v>0</v>
      </c>
      <c r="F184" s="66"/>
      <c r="G184" s="59">
        <v>0.39236111111111099</v>
      </c>
      <c r="H184" s="58">
        <f t="shared" si="2"/>
        <v>0</v>
      </c>
    </row>
    <row r="185" spans="4:8" x14ac:dyDescent="0.25">
      <c r="D185" s="61">
        <v>43347</v>
      </c>
      <c r="E185" s="62">
        <f>SUMIF('MY DATA'!A:A,'Timing check '!D185,'MY DATA'!E:E)</f>
        <v>0</v>
      </c>
      <c r="F185" s="66"/>
      <c r="G185" s="59">
        <v>0.39236111111111099</v>
      </c>
      <c r="H185" s="58">
        <f t="shared" si="2"/>
        <v>0</v>
      </c>
    </row>
    <row r="186" spans="4:8" x14ac:dyDescent="0.25">
      <c r="D186" s="61">
        <v>43348</v>
      </c>
      <c r="E186" s="62">
        <f>SUMIF('MY DATA'!A:A,'Timing check '!D186,'MY DATA'!E:E)</f>
        <v>0</v>
      </c>
      <c r="F186" s="66"/>
      <c r="G186" s="59">
        <v>0.39236111111111099</v>
      </c>
      <c r="H186" s="58">
        <f t="shared" si="2"/>
        <v>0</v>
      </c>
    </row>
    <row r="187" spans="4:8" x14ac:dyDescent="0.25">
      <c r="D187" s="61">
        <v>43349</v>
      </c>
      <c r="E187" s="62">
        <f>SUMIF('MY DATA'!A:A,'Timing check '!D187,'MY DATA'!E:E)</f>
        <v>0</v>
      </c>
      <c r="F187" s="66"/>
      <c r="G187" s="59">
        <v>0.39236111111111099</v>
      </c>
      <c r="H187" s="58">
        <f t="shared" si="2"/>
        <v>0</v>
      </c>
    </row>
    <row r="188" spans="4:8" x14ac:dyDescent="0.25">
      <c r="D188" s="61">
        <v>43350</v>
      </c>
      <c r="E188" s="62">
        <f>SUMIF('MY DATA'!A:A,'Timing check '!D188,'MY DATA'!E:E)</f>
        <v>0</v>
      </c>
      <c r="F188" s="66"/>
      <c r="G188" s="59">
        <v>0.39236111111111099</v>
      </c>
      <c r="H188" s="58">
        <f t="shared" si="2"/>
        <v>0</v>
      </c>
    </row>
    <row r="189" spans="4:8" x14ac:dyDescent="0.25">
      <c r="D189" s="61">
        <v>43351</v>
      </c>
      <c r="E189" s="62">
        <f>SUMIF('MY DATA'!A:A,'Timing check '!D189,'MY DATA'!E:E)</f>
        <v>0</v>
      </c>
      <c r="F189" s="66"/>
      <c r="G189" s="59">
        <v>0.39236111111111099</v>
      </c>
      <c r="H189" s="58">
        <f t="shared" si="2"/>
        <v>0</v>
      </c>
    </row>
    <row r="190" spans="4:8" x14ac:dyDescent="0.25">
      <c r="D190" s="67">
        <v>43352</v>
      </c>
      <c r="E190" s="62">
        <f>SUMIF('MY DATA'!A:A,'Timing check '!D190,'MY DATA'!E:E)</f>
        <v>0</v>
      </c>
      <c r="F190" s="66"/>
      <c r="G190" s="59">
        <v>0</v>
      </c>
      <c r="H190" s="58">
        <f t="shared" si="2"/>
        <v>1</v>
      </c>
    </row>
    <row r="191" spans="4:8" x14ac:dyDescent="0.25">
      <c r="D191" s="61">
        <v>43353</v>
      </c>
      <c r="E191" s="62">
        <f>SUMIF('MY DATA'!A:A,'Timing check '!D191,'MY DATA'!E:E)</f>
        <v>0</v>
      </c>
      <c r="F191" s="66"/>
      <c r="G191" s="59">
        <v>0.39236111111111099</v>
      </c>
      <c r="H191" s="58">
        <f t="shared" si="2"/>
        <v>0</v>
      </c>
    </row>
    <row r="192" spans="4:8" x14ac:dyDescent="0.25">
      <c r="D192" s="61">
        <v>43354</v>
      </c>
      <c r="E192" s="62">
        <f>SUMIF('MY DATA'!A:A,'Timing check '!D192,'MY DATA'!E:E)</f>
        <v>0</v>
      </c>
      <c r="F192" s="66"/>
      <c r="G192" s="59">
        <v>0.39236111111111099</v>
      </c>
      <c r="H192" s="58">
        <f t="shared" si="2"/>
        <v>0</v>
      </c>
    </row>
    <row r="193" spans="4:8" x14ac:dyDescent="0.25">
      <c r="D193" s="61">
        <v>43355</v>
      </c>
      <c r="E193" s="62">
        <f>SUMIF('MY DATA'!A:A,'Timing check '!D193,'MY DATA'!E:E)</f>
        <v>0</v>
      </c>
      <c r="F193" s="66"/>
      <c r="G193" s="59">
        <v>0.39236111111111099</v>
      </c>
      <c r="H193" s="58">
        <f t="shared" si="2"/>
        <v>0</v>
      </c>
    </row>
    <row r="194" spans="4:8" x14ac:dyDescent="0.25">
      <c r="D194" s="61">
        <v>43356</v>
      </c>
      <c r="E194" s="62">
        <f>SUMIF('MY DATA'!A:A,'Timing check '!D194,'MY DATA'!E:E)</f>
        <v>0</v>
      </c>
      <c r="F194" s="66"/>
      <c r="G194" s="59">
        <v>0.39236111111111099</v>
      </c>
      <c r="H194" s="58">
        <f t="shared" si="2"/>
        <v>0</v>
      </c>
    </row>
    <row r="195" spans="4:8" x14ac:dyDescent="0.25">
      <c r="D195" s="61">
        <v>43357</v>
      </c>
      <c r="E195" s="62">
        <f>SUMIF('MY DATA'!A:A,'Timing check '!D195,'MY DATA'!E:E)</f>
        <v>0</v>
      </c>
      <c r="F195" s="66"/>
      <c r="G195" s="59">
        <v>0.39236111111111099</v>
      </c>
      <c r="H195" s="58">
        <f t="shared" ref="H195:H258" si="3">IF(E195=F195+G195,1,0)</f>
        <v>0</v>
      </c>
    </row>
    <row r="196" spans="4:8" x14ac:dyDescent="0.25">
      <c r="D196" s="67">
        <v>43358</v>
      </c>
      <c r="E196" s="62">
        <f>SUMIF('MY DATA'!A:A,'Timing check '!D196,'MY DATA'!E:E)</f>
        <v>0</v>
      </c>
      <c r="F196" s="66"/>
      <c r="G196" s="59">
        <v>0</v>
      </c>
      <c r="H196" s="58">
        <f t="shared" si="3"/>
        <v>1</v>
      </c>
    </row>
    <row r="197" spans="4:8" x14ac:dyDescent="0.25">
      <c r="D197" s="67">
        <v>43359</v>
      </c>
      <c r="E197" s="62">
        <f>SUMIF('MY DATA'!A:A,'Timing check '!D197,'MY DATA'!E:E)</f>
        <v>0</v>
      </c>
      <c r="F197" s="66"/>
      <c r="G197" s="59">
        <v>0</v>
      </c>
      <c r="H197" s="58">
        <f t="shared" si="3"/>
        <v>1</v>
      </c>
    </row>
    <row r="198" spans="4:8" x14ac:dyDescent="0.25">
      <c r="D198" s="61">
        <v>43360</v>
      </c>
      <c r="E198" s="62">
        <f>SUMIF('MY DATA'!A:A,'Timing check '!D198,'MY DATA'!E:E)</f>
        <v>0</v>
      </c>
      <c r="F198" s="66"/>
      <c r="G198" s="59">
        <v>0.39236111111111099</v>
      </c>
      <c r="H198" s="58">
        <f t="shared" si="3"/>
        <v>0</v>
      </c>
    </row>
    <row r="199" spans="4:8" x14ac:dyDescent="0.25">
      <c r="D199" s="61">
        <v>43361</v>
      </c>
      <c r="E199" s="62">
        <f>SUMIF('MY DATA'!A:A,'Timing check '!D199,'MY DATA'!E:E)</f>
        <v>0</v>
      </c>
      <c r="F199" s="66"/>
      <c r="G199" s="59">
        <v>0.39236111111111099</v>
      </c>
      <c r="H199" s="58">
        <f t="shared" si="3"/>
        <v>0</v>
      </c>
    </row>
    <row r="200" spans="4:8" x14ac:dyDescent="0.25">
      <c r="D200" s="61">
        <v>43362</v>
      </c>
      <c r="E200" s="62">
        <f>SUMIF('MY DATA'!A:A,'Timing check '!D200,'MY DATA'!E:E)</f>
        <v>0</v>
      </c>
      <c r="F200" s="66"/>
      <c r="G200" s="59">
        <v>0.39236111111111099</v>
      </c>
      <c r="H200" s="58">
        <f t="shared" si="3"/>
        <v>0</v>
      </c>
    </row>
    <row r="201" spans="4:8" x14ac:dyDescent="0.25">
      <c r="D201" s="61">
        <v>43363</v>
      </c>
      <c r="E201" s="62">
        <f>SUMIF('MY DATA'!A:A,'Timing check '!D201,'MY DATA'!E:E)</f>
        <v>0</v>
      </c>
      <c r="F201" s="66"/>
      <c r="G201" s="59">
        <v>0.39236111111111099</v>
      </c>
      <c r="H201" s="58">
        <f t="shared" si="3"/>
        <v>0</v>
      </c>
    </row>
    <row r="202" spans="4:8" x14ac:dyDescent="0.25">
      <c r="D202" s="61">
        <v>43364</v>
      </c>
      <c r="E202" s="62">
        <f>SUMIF('MY DATA'!A:A,'Timing check '!D202,'MY DATA'!E:E)</f>
        <v>0</v>
      </c>
      <c r="F202" s="66"/>
      <c r="G202" s="59">
        <v>0.39236111111111099</v>
      </c>
      <c r="H202" s="58">
        <f t="shared" si="3"/>
        <v>0</v>
      </c>
    </row>
    <row r="203" spans="4:8" x14ac:dyDescent="0.25">
      <c r="D203" s="61">
        <v>43365</v>
      </c>
      <c r="E203" s="62">
        <f>SUMIF('MY DATA'!A:A,'Timing check '!D203,'MY DATA'!E:E)</f>
        <v>0</v>
      </c>
      <c r="F203" s="66"/>
      <c r="G203" s="59">
        <v>0.39236111111111099</v>
      </c>
      <c r="H203" s="58">
        <f t="shared" si="3"/>
        <v>0</v>
      </c>
    </row>
    <row r="204" spans="4:8" x14ac:dyDescent="0.25">
      <c r="D204" s="67">
        <v>43366</v>
      </c>
      <c r="E204" s="62">
        <f>SUMIF('MY DATA'!A:A,'Timing check '!D204,'MY DATA'!E:E)</f>
        <v>0</v>
      </c>
      <c r="F204" s="66"/>
      <c r="G204" s="59">
        <v>0</v>
      </c>
      <c r="H204" s="58">
        <f t="shared" si="3"/>
        <v>1</v>
      </c>
    </row>
    <row r="205" spans="4:8" x14ac:dyDescent="0.25">
      <c r="D205" s="61">
        <v>43367</v>
      </c>
      <c r="E205" s="62">
        <f>SUMIF('MY DATA'!A:A,'Timing check '!D205,'MY DATA'!E:E)</f>
        <v>0</v>
      </c>
      <c r="F205" s="66"/>
      <c r="G205" s="59">
        <v>0.39236111111111099</v>
      </c>
      <c r="H205" s="58">
        <f t="shared" si="3"/>
        <v>0</v>
      </c>
    </row>
    <row r="206" spans="4:8" x14ac:dyDescent="0.25">
      <c r="D206" s="61">
        <v>43368</v>
      </c>
      <c r="E206" s="62">
        <f>SUMIF('MY DATA'!A:A,'Timing check '!D206,'MY DATA'!E:E)</f>
        <v>0</v>
      </c>
      <c r="F206" s="66"/>
      <c r="G206" s="59">
        <v>0.39236111111111099</v>
      </c>
      <c r="H206" s="58">
        <f t="shared" si="3"/>
        <v>0</v>
      </c>
    </row>
    <row r="207" spans="4:8" x14ac:dyDescent="0.25">
      <c r="D207" s="61">
        <v>43369</v>
      </c>
      <c r="E207" s="62">
        <f>SUMIF('MY DATA'!A:A,'Timing check '!D207,'MY DATA'!E:E)</f>
        <v>0</v>
      </c>
      <c r="F207" s="66"/>
      <c r="G207" s="59">
        <v>0.39236111111111099</v>
      </c>
      <c r="H207" s="58">
        <f t="shared" si="3"/>
        <v>0</v>
      </c>
    </row>
    <row r="208" spans="4:8" x14ac:dyDescent="0.25">
      <c r="D208" s="61">
        <v>43370</v>
      </c>
      <c r="E208" s="62">
        <f>SUMIF('MY DATA'!A:A,'Timing check '!D208,'MY DATA'!E:E)</f>
        <v>0</v>
      </c>
      <c r="F208" s="66"/>
      <c r="G208" s="59">
        <v>0.39236111111111099</v>
      </c>
      <c r="H208" s="58">
        <f t="shared" si="3"/>
        <v>0</v>
      </c>
    </row>
    <row r="209" spans="4:8" x14ac:dyDescent="0.25">
      <c r="D209" s="61">
        <v>43371</v>
      </c>
      <c r="E209" s="62">
        <f>SUMIF('MY DATA'!A:A,'Timing check '!D209,'MY DATA'!E:E)</f>
        <v>0</v>
      </c>
      <c r="F209" s="66"/>
      <c r="G209" s="59">
        <v>0.39236111111111099</v>
      </c>
      <c r="H209" s="58">
        <f t="shared" si="3"/>
        <v>0</v>
      </c>
    </row>
    <row r="210" spans="4:8" x14ac:dyDescent="0.25">
      <c r="D210" s="67">
        <v>43372</v>
      </c>
      <c r="E210" s="62">
        <f>SUMIF('MY DATA'!A:A,'Timing check '!D210,'MY DATA'!E:E)</f>
        <v>0</v>
      </c>
      <c r="F210" s="66"/>
      <c r="G210" s="59">
        <v>0</v>
      </c>
      <c r="H210" s="58">
        <f t="shared" si="3"/>
        <v>1</v>
      </c>
    </row>
    <row r="211" spans="4:8" x14ac:dyDescent="0.25">
      <c r="D211" s="67">
        <v>43373</v>
      </c>
      <c r="E211" s="62">
        <f>SUMIF('MY DATA'!A:A,'Timing check '!D211,'MY DATA'!E:E)</f>
        <v>0</v>
      </c>
      <c r="F211" s="66"/>
      <c r="G211" s="59">
        <v>0</v>
      </c>
      <c r="H211" s="58">
        <f t="shared" si="3"/>
        <v>1</v>
      </c>
    </row>
    <row r="212" spans="4:8" x14ac:dyDescent="0.25">
      <c r="D212" s="61">
        <v>43374</v>
      </c>
      <c r="E212" s="62">
        <f>SUMIF('MY DATA'!A:A,'Timing check '!D212,'MY DATA'!E:E)</f>
        <v>0</v>
      </c>
      <c r="F212" s="66"/>
      <c r="G212" s="59">
        <v>0.39236111111111099</v>
      </c>
      <c r="H212" s="58">
        <f t="shared" si="3"/>
        <v>0</v>
      </c>
    </row>
    <row r="213" spans="4:8" x14ac:dyDescent="0.25">
      <c r="D213" s="61">
        <v>43375</v>
      </c>
      <c r="E213" s="62">
        <f>SUMIF('MY DATA'!A:A,'Timing check '!D213,'MY DATA'!E:E)</f>
        <v>0</v>
      </c>
      <c r="F213" s="66"/>
      <c r="G213" s="59">
        <v>0.39236111111111099</v>
      </c>
      <c r="H213" s="58">
        <f t="shared" si="3"/>
        <v>0</v>
      </c>
    </row>
    <row r="214" spans="4:8" x14ac:dyDescent="0.25">
      <c r="D214" s="61">
        <v>43376</v>
      </c>
      <c r="E214" s="62">
        <f>SUMIF('MY DATA'!A:A,'Timing check '!D214,'MY DATA'!E:E)</f>
        <v>0</v>
      </c>
      <c r="F214" s="66"/>
      <c r="G214" s="59">
        <v>0.39236111111111099</v>
      </c>
      <c r="H214" s="58">
        <f t="shared" si="3"/>
        <v>0</v>
      </c>
    </row>
    <row r="215" spans="4:8" x14ac:dyDescent="0.25">
      <c r="D215" s="61">
        <v>43377</v>
      </c>
      <c r="E215" s="62">
        <f>SUMIF('MY DATA'!A:A,'Timing check '!D215,'MY DATA'!E:E)</f>
        <v>0</v>
      </c>
      <c r="F215" s="66"/>
      <c r="G215" s="59">
        <v>0.39236111111111099</v>
      </c>
      <c r="H215" s="58">
        <f t="shared" si="3"/>
        <v>0</v>
      </c>
    </row>
    <row r="216" spans="4:8" x14ac:dyDescent="0.25">
      <c r="D216" s="61">
        <v>43378</v>
      </c>
      <c r="E216" s="62">
        <f>SUMIF('MY DATA'!A:A,'Timing check '!D216,'MY DATA'!E:E)</f>
        <v>0</v>
      </c>
      <c r="F216" s="66"/>
      <c r="G216" s="59">
        <v>0.39236111111111099</v>
      </c>
      <c r="H216" s="58">
        <f t="shared" si="3"/>
        <v>0</v>
      </c>
    </row>
    <row r="217" spans="4:8" x14ac:dyDescent="0.25">
      <c r="D217" s="61">
        <v>43379</v>
      </c>
      <c r="E217" s="62">
        <f>SUMIF('MY DATA'!A:A,'Timing check '!D217,'MY DATA'!E:E)</f>
        <v>0</v>
      </c>
      <c r="F217" s="66"/>
      <c r="G217" s="59">
        <v>0.39236111111111099</v>
      </c>
      <c r="H217" s="58">
        <f t="shared" si="3"/>
        <v>0</v>
      </c>
    </row>
    <row r="218" spans="4:8" x14ac:dyDescent="0.25">
      <c r="D218" s="67">
        <v>43380</v>
      </c>
      <c r="E218" s="62">
        <f>SUMIF('MY DATA'!A:A,'Timing check '!D218,'MY DATA'!E:E)</f>
        <v>0</v>
      </c>
      <c r="F218" s="66"/>
      <c r="G218" s="59">
        <v>0</v>
      </c>
      <c r="H218" s="58">
        <f t="shared" si="3"/>
        <v>1</v>
      </c>
    </row>
    <row r="219" spans="4:8" x14ac:dyDescent="0.25">
      <c r="D219" s="61">
        <v>43381</v>
      </c>
      <c r="E219" s="62">
        <f>SUMIF('MY DATA'!A:A,'Timing check '!D219,'MY DATA'!E:E)</f>
        <v>0</v>
      </c>
      <c r="F219" s="66"/>
      <c r="G219" s="59">
        <v>0.39236111111111099</v>
      </c>
      <c r="H219" s="58">
        <f t="shared" si="3"/>
        <v>0</v>
      </c>
    </row>
    <row r="220" spans="4:8" x14ac:dyDescent="0.25">
      <c r="D220" s="61">
        <v>43382</v>
      </c>
      <c r="E220" s="62">
        <f>SUMIF('MY DATA'!A:A,'Timing check '!D220,'MY DATA'!E:E)</f>
        <v>0</v>
      </c>
      <c r="F220" s="66"/>
      <c r="G220" s="59">
        <v>0.39236111111111099</v>
      </c>
      <c r="H220" s="58">
        <f t="shared" si="3"/>
        <v>0</v>
      </c>
    </row>
    <row r="221" spans="4:8" x14ac:dyDescent="0.25">
      <c r="D221" s="61">
        <v>43383</v>
      </c>
      <c r="E221" s="62">
        <f>SUMIF('MY DATA'!A:A,'Timing check '!D221,'MY DATA'!E:E)</f>
        <v>0</v>
      </c>
      <c r="F221" s="66"/>
      <c r="G221" s="59">
        <v>0.39236111111111099</v>
      </c>
      <c r="H221" s="58">
        <f t="shared" si="3"/>
        <v>0</v>
      </c>
    </row>
    <row r="222" spans="4:8" x14ac:dyDescent="0.25">
      <c r="D222" s="61">
        <v>43384</v>
      </c>
      <c r="E222" s="62">
        <f>SUMIF('MY DATA'!A:A,'Timing check '!D222,'MY DATA'!E:E)</f>
        <v>0</v>
      </c>
      <c r="F222" s="66"/>
      <c r="G222" s="59">
        <v>0.39236111111111099</v>
      </c>
      <c r="H222" s="58">
        <f t="shared" si="3"/>
        <v>0</v>
      </c>
    </row>
    <row r="223" spans="4:8" x14ac:dyDescent="0.25">
      <c r="D223" s="61">
        <v>43385</v>
      </c>
      <c r="E223" s="62">
        <f>SUMIF('MY DATA'!A:A,'Timing check '!D223,'MY DATA'!E:E)</f>
        <v>0</v>
      </c>
      <c r="F223" s="66"/>
      <c r="G223" s="59">
        <v>0.39236111111111099</v>
      </c>
      <c r="H223" s="58">
        <f t="shared" si="3"/>
        <v>0</v>
      </c>
    </row>
    <row r="224" spans="4:8" x14ac:dyDescent="0.25">
      <c r="D224" s="67">
        <v>43386</v>
      </c>
      <c r="E224" s="62">
        <f>SUMIF('MY DATA'!A:A,'Timing check '!D224,'MY DATA'!E:E)</f>
        <v>0</v>
      </c>
      <c r="F224" s="66"/>
      <c r="G224" s="59">
        <v>0</v>
      </c>
      <c r="H224" s="58">
        <f t="shared" si="3"/>
        <v>1</v>
      </c>
    </row>
    <row r="225" spans="4:8" x14ac:dyDescent="0.25">
      <c r="D225" s="67">
        <v>43387</v>
      </c>
      <c r="E225" s="62">
        <f>SUMIF('MY DATA'!A:A,'Timing check '!D225,'MY DATA'!E:E)</f>
        <v>0</v>
      </c>
      <c r="F225" s="66"/>
      <c r="G225" s="59">
        <v>0</v>
      </c>
      <c r="H225" s="58">
        <f t="shared" si="3"/>
        <v>1</v>
      </c>
    </row>
    <row r="226" spans="4:8" x14ac:dyDescent="0.25">
      <c r="D226" s="61">
        <v>43388</v>
      </c>
      <c r="E226" s="62">
        <f>SUMIF('MY DATA'!A:A,'Timing check '!D226,'MY DATA'!E:E)</f>
        <v>0</v>
      </c>
      <c r="F226" s="66"/>
      <c r="G226" s="59">
        <v>0.39236111111111099</v>
      </c>
      <c r="H226" s="58">
        <f t="shared" si="3"/>
        <v>0</v>
      </c>
    </row>
    <row r="227" spans="4:8" x14ac:dyDescent="0.25">
      <c r="D227" s="61">
        <v>43389</v>
      </c>
      <c r="E227" s="62">
        <f>SUMIF('MY DATA'!A:A,'Timing check '!D227,'MY DATA'!E:E)</f>
        <v>0</v>
      </c>
      <c r="F227" s="66"/>
      <c r="G227" s="59">
        <v>0.39236111111111099</v>
      </c>
      <c r="H227" s="58">
        <f t="shared" si="3"/>
        <v>0</v>
      </c>
    </row>
    <row r="228" spans="4:8" x14ac:dyDescent="0.25">
      <c r="D228" s="61">
        <v>43390</v>
      </c>
      <c r="E228" s="62">
        <f>SUMIF('MY DATA'!A:A,'Timing check '!D228,'MY DATA'!E:E)</f>
        <v>0</v>
      </c>
      <c r="F228" s="66"/>
      <c r="G228" s="59">
        <v>0.39236111111111099</v>
      </c>
      <c r="H228" s="58">
        <f t="shared" si="3"/>
        <v>0</v>
      </c>
    </row>
    <row r="229" spans="4:8" x14ac:dyDescent="0.25">
      <c r="D229" s="61">
        <v>43391</v>
      </c>
      <c r="E229" s="62">
        <f>SUMIF('MY DATA'!A:A,'Timing check '!D229,'MY DATA'!E:E)</f>
        <v>0</v>
      </c>
      <c r="F229" s="66"/>
      <c r="G229" s="59">
        <v>0.39236111111111099</v>
      </c>
      <c r="H229" s="58">
        <f t="shared" si="3"/>
        <v>0</v>
      </c>
    </row>
    <row r="230" spans="4:8" x14ac:dyDescent="0.25">
      <c r="D230" s="61">
        <v>43392</v>
      </c>
      <c r="E230" s="62">
        <f>SUMIF('MY DATA'!A:A,'Timing check '!D230,'MY DATA'!E:E)</f>
        <v>0</v>
      </c>
      <c r="F230" s="66"/>
      <c r="G230" s="59">
        <v>0.39236111111111099</v>
      </c>
      <c r="H230" s="58">
        <f t="shared" si="3"/>
        <v>0</v>
      </c>
    </row>
    <row r="231" spans="4:8" x14ac:dyDescent="0.25">
      <c r="D231" s="61">
        <v>43393</v>
      </c>
      <c r="E231" s="62">
        <f>SUMIF('MY DATA'!A:A,'Timing check '!D231,'MY DATA'!E:E)</f>
        <v>0</v>
      </c>
      <c r="F231" s="66"/>
      <c r="G231" s="59">
        <v>0.39236111111111099</v>
      </c>
      <c r="H231" s="58">
        <f t="shared" si="3"/>
        <v>0</v>
      </c>
    </row>
    <row r="232" spans="4:8" x14ac:dyDescent="0.25">
      <c r="D232" s="67">
        <v>43394</v>
      </c>
      <c r="E232" s="62">
        <f>SUMIF('MY DATA'!A:A,'Timing check '!D232,'MY DATA'!E:E)</f>
        <v>0</v>
      </c>
      <c r="F232" s="66"/>
      <c r="G232" s="59">
        <v>0</v>
      </c>
      <c r="H232" s="58">
        <f t="shared" si="3"/>
        <v>1</v>
      </c>
    </row>
    <row r="233" spans="4:8" x14ac:dyDescent="0.25">
      <c r="D233" s="61">
        <v>43395</v>
      </c>
      <c r="E233" s="62">
        <f>SUMIF('MY DATA'!A:A,'Timing check '!D233,'MY DATA'!E:E)</f>
        <v>0</v>
      </c>
      <c r="F233" s="66"/>
      <c r="G233" s="59">
        <v>0.39236111111111099</v>
      </c>
      <c r="H233" s="58">
        <f t="shared" si="3"/>
        <v>0</v>
      </c>
    </row>
    <row r="234" spans="4:8" x14ac:dyDescent="0.25">
      <c r="D234" s="61">
        <v>43396</v>
      </c>
      <c r="E234" s="62">
        <f>SUMIF('MY DATA'!A:A,'Timing check '!D234,'MY DATA'!E:E)</f>
        <v>0</v>
      </c>
      <c r="F234" s="66"/>
      <c r="G234" s="59">
        <v>0.39236111111111099</v>
      </c>
      <c r="H234" s="58">
        <f t="shared" si="3"/>
        <v>0</v>
      </c>
    </row>
    <row r="235" spans="4:8" x14ac:dyDescent="0.25">
      <c r="D235" s="61">
        <v>43397</v>
      </c>
      <c r="E235" s="62">
        <f>SUMIF('MY DATA'!A:A,'Timing check '!D235,'MY DATA'!E:E)</f>
        <v>0</v>
      </c>
      <c r="F235" s="66"/>
      <c r="G235" s="59">
        <v>0.39236111111111099</v>
      </c>
      <c r="H235" s="58">
        <f t="shared" si="3"/>
        <v>0</v>
      </c>
    </row>
    <row r="236" spans="4:8" x14ac:dyDescent="0.25">
      <c r="D236" s="61">
        <v>43398</v>
      </c>
      <c r="E236" s="62">
        <f>SUMIF('MY DATA'!A:A,'Timing check '!D236,'MY DATA'!E:E)</f>
        <v>0</v>
      </c>
      <c r="F236" s="66"/>
      <c r="G236" s="59">
        <v>0.39236111111111099</v>
      </c>
      <c r="H236" s="58">
        <f t="shared" si="3"/>
        <v>0</v>
      </c>
    </row>
    <row r="237" spans="4:8" x14ac:dyDescent="0.25">
      <c r="D237" s="61">
        <v>43399</v>
      </c>
      <c r="E237" s="62">
        <f>SUMIF('MY DATA'!A:A,'Timing check '!D237,'MY DATA'!E:E)</f>
        <v>0</v>
      </c>
      <c r="F237" s="66"/>
      <c r="G237" s="59">
        <v>0.39236111111111099</v>
      </c>
      <c r="H237" s="58">
        <f t="shared" si="3"/>
        <v>0</v>
      </c>
    </row>
    <row r="238" spans="4:8" x14ac:dyDescent="0.25">
      <c r="D238" s="67">
        <v>43400</v>
      </c>
      <c r="E238" s="62">
        <f>SUMIF('MY DATA'!A:A,'Timing check '!D238,'MY DATA'!E:E)</f>
        <v>0</v>
      </c>
      <c r="F238" s="66"/>
      <c r="G238" s="59">
        <v>0</v>
      </c>
      <c r="H238" s="58">
        <f t="shared" si="3"/>
        <v>1</v>
      </c>
    </row>
    <row r="239" spans="4:8" x14ac:dyDescent="0.25">
      <c r="D239" s="67">
        <v>43401</v>
      </c>
      <c r="E239" s="62">
        <f>SUMIF('MY DATA'!A:A,'Timing check '!D239,'MY DATA'!E:E)</f>
        <v>0</v>
      </c>
      <c r="F239" s="66"/>
      <c r="G239" s="59">
        <v>0</v>
      </c>
      <c r="H239" s="58">
        <f t="shared" si="3"/>
        <v>1</v>
      </c>
    </row>
    <row r="240" spans="4:8" x14ac:dyDescent="0.25">
      <c r="D240" s="61">
        <v>43402</v>
      </c>
      <c r="E240" s="62">
        <f>SUMIF('MY DATA'!A:A,'Timing check '!D240,'MY DATA'!E:E)</f>
        <v>0</v>
      </c>
      <c r="F240" s="66"/>
      <c r="G240" s="59">
        <v>0.39236111111111099</v>
      </c>
      <c r="H240" s="58">
        <f t="shared" si="3"/>
        <v>0</v>
      </c>
    </row>
    <row r="241" spans="4:8" x14ac:dyDescent="0.25">
      <c r="D241" s="61">
        <v>43403</v>
      </c>
      <c r="E241" s="62">
        <f>SUMIF('MY DATA'!A:A,'Timing check '!D241,'MY DATA'!E:E)</f>
        <v>0</v>
      </c>
      <c r="F241" s="66"/>
      <c r="G241" s="59">
        <v>0.39236111111111099</v>
      </c>
      <c r="H241" s="58">
        <f t="shared" si="3"/>
        <v>0</v>
      </c>
    </row>
    <row r="242" spans="4:8" x14ac:dyDescent="0.25">
      <c r="D242" s="61">
        <v>43404</v>
      </c>
      <c r="E242" s="62">
        <f>SUMIF('MY DATA'!A:A,'Timing check '!D242,'MY DATA'!E:E)</f>
        <v>0</v>
      </c>
      <c r="F242" s="66"/>
      <c r="G242" s="59">
        <v>0.39236111111111099</v>
      </c>
      <c r="H242" s="58">
        <f t="shared" si="3"/>
        <v>0</v>
      </c>
    </row>
    <row r="243" spans="4:8" x14ac:dyDescent="0.25">
      <c r="D243" s="61">
        <v>43405</v>
      </c>
      <c r="E243" s="62">
        <f>SUMIF('MY DATA'!A:A,'Timing check '!D243,'MY DATA'!E:E)</f>
        <v>0</v>
      </c>
      <c r="F243" s="66"/>
      <c r="G243" s="59">
        <v>0.39236111111111099</v>
      </c>
      <c r="H243" s="58">
        <f t="shared" si="3"/>
        <v>0</v>
      </c>
    </row>
    <row r="244" spans="4:8" x14ac:dyDescent="0.25">
      <c r="D244" s="61">
        <v>43406</v>
      </c>
      <c r="E244" s="62">
        <f>SUMIF('MY DATA'!A:A,'Timing check '!D244,'MY DATA'!E:E)</f>
        <v>0</v>
      </c>
      <c r="F244" s="66"/>
      <c r="G244" s="59">
        <v>0.39236111111111099</v>
      </c>
      <c r="H244" s="58">
        <f t="shared" si="3"/>
        <v>0</v>
      </c>
    </row>
    <row r="245" spans="4:8" x14ac:dyDescent="0.25">
      <c r="D245" s="61">
        <v>43407</v>
      </c>
      <c r="E245" s="62">
        <f>SUMIF('MY DATA'!A:A,'Timing check '!D245,'MY DATA'!E:E)</f>
        <v>0</v>
      </c>
      <c r="F245" s="66"/>
      <c r="G245" s="59">
        <v>0.39236111111111099</v>
      </c>
      <c r="H245" s="58">
        <f t="shared" si="3"/>
        <v>0</v>
      </c>
    </row>
    <row r="246" spans="4:8" x14ac:dyDescent="0.25">
      <c r="D246" s="67">
        <v>43408</v>
      </c>
      <c r="E246" s="62">
        <f>SUMIF('MY DATA'!A:A,'Timing check '!D246,'MY DATA'!E:E)</f>
        <v>0</v>
      </c>
      <c r="F246" s="66"/>
      <c r="G246" s="59">
        <v>0</v>
      </c>
      <c r="H246" s="58">
        <f t="shared" si="3"/>
        <v>1</v>
      </c>
    </row>
    <row r="247" spans="4:8" x14ac:dyDescent="0.25">
      <c r="D247" s="61">
        <v>43409</v>
      </c>
      <c r="E247" s="62">
        <f>SUMIF('MY DATA'!A:A,'Timing check '!D247,'MY DATA'!E:E)</f>
        <v>0</v>
      </c>
      <c r="F247" s="66"/>
      <c r="G247" s="59">
        <v>0.39236111111111099</v>
      </c>
      <c r="H247" s="58">
        <f t="shared" si="3"/>
        <v>0</v>
      </c>
    </row>
    <row r="248" spans="4:8" x14ac:dyDescent="0.25">
      <c r="D248" s="61">
        <v>43410</v>
      </c>
      <c r="E248" s="62">
        <f>SUMIF('MY DATA'!A:A,'Timing check '!D248,'MY DATA'!E:E)</f>
        <v>0</v>
      </c>
      <c r="F248" s="66"/>
      <c r="G248" s="59">
        <v>0.39236111111111099</v>
      </c>
      <c r="H248" s="58">
        <f t="shared" si="3"/>
        <v>0</v>
      </c>
    </row>
    <row r="249" spans="4:8" x14ac:dyDescent="0.25">
      <c r="D249" s="61">
        <v>43411</v>
      </c>
      <c r="E249" s="62">
        <f>SUMIF('MY DATA'!A:A,'Timing check '!D249,'MY DATA'!E:E)</f>
        <v>0</v>
      </c>
      <c r="F249" s="66"/>
      <c r="G249" s="59">
        <v>0.39236111111111099</v>
      </c>
      <c r="H249" s="58">
        <f t="shared" si="3"/>
        <v>0</v>
      </c>
    </row>
    <row r="250" spans="4:8" x14ac:dyDescent="0.25">
      <c r="D250" s="61">
        <v>43412</v>
      </c>
      <c r="E250" s="62">
        <f>SUMIF('MY DATA'!A:A,'Timing check '!D250,'MY DATA'!E:E)</f>
        <v>0</v>
      </c>
      <c r="F250" s="66"/>
      <c r="G250" s="59">
        <v>0.39236111111111099</v>
      </c>
      <c r="H250" s="58">
        <f t="shared" si="3"/>
        <v>0</v>
      </c>
    </row>
    <row r="251" spans="4:8" x14ac:dyDescent="0.25">
      <c r="D251" s="61">
        <v>43413</v>
      </c>
      <c r="E251" s="62">
        <f>SUMIF('MY DATA'!A:A,'Timing check '!D251,'MY DATA'!E:E)</f>
        <v>0</v>
      </c>
      <c r="F251" s="66"/>
      <c r="G251" s="59">
        <v>0.39236111111111099</v>
      </c>
      <c r="H251" s="58">
        <f t="shared" si="3"/>
        <v>0</v>
      </c>
    </row>
    <row r="252" spans="4:8" x14ac:dyDescent="0.25">
      <c r="D252" s="67">
        <v>43414</v>
      </c>
      <c r="E252" s="62">
        <f>SUMIF('MY DATA'!A:A,'Timing check '!D252,'MY DATA'!E:E)</f>
        <v>0</v>
      </c>
      <c r="F252" s="66"/>
      <c r="G252" s="59">
        <v>0</v>
      </c>
      <c r="H252" s="58">
        <f t="shared" si="3"/>
        <v>1</v>
      </c>
    </row>
    <row r="253" spans="4:8" x14ac:dyDescent="0.25">
      <c r="D253" s="67">
        <v>43415</v>
      </c>
      <c r="E253" s="62">
        <f>SUMIF('MY DATA'!A:A,'Timing check '!D253,'MY DATA'!E:E)</f>
        <v>0</v>
      </c>
      <c r="F253" s="66"/>
      <c r="G253" s="59">
        <v>0</v>
      </c>
      <c r="H253" s="58">
        <f t="shared" si="3"/>
        <v>1</v>
      </c>
    </row>
    <row r="254" spans="4:8" x14ac:dyDescent="0.25">
      <c r="D254" s="61">
        <v>43416</v>
      </c>
      <c r="E254" s="62">
        <f>SUMIF('MY DATA'!A:A,'Timing check '!D254,'MY DATA'!E:E)</f>
        <v>0</v>
      </c>
      <c r="F254" s="66"/>
      <c r="G254" s="59">
        <v>0.39236111111111099</v>
      </c>
      <c r="H254" s="58">
        <f t="shared" si="3"/>
        <v>0</v>
      </c>
    </row>
    <row r="255" spans="4:8" x14ac:dyDescent="0.25">
      <c r="D255" s="61">
        <v>43417</v>
      </c>
      <c r="E255" s="62">
        <f>SUMIF('MY DATA'!A:A,'Timing check '!D255,'MY DATA'!E:E)</f>
        <v>0</v>
      </c>
      <c r="F255" s="66"/>
      <c r="G255" s="59">
        <v>0.39236111111111099</v>
      </c>
      <c r="H255" s="58">
        <f t="shared" si="3"/>
        <v>0</v>
      </c>
    </row>
    <row r="256" spans="4:8" x14ac:dyDescent="0.25">
      <c r="D256" s="61">
        <v>43418</v>
      </c>
      <c r="E256" s="62">
        <f>SUMIF('MY DATA'!A:A,'Timing check '!D256,'MY DATA'!E:E)</f>
        <v>0</v>
      </c>
      <c r="F256" s="66"/>
      <c r="G256" s="59">
        <v>0.39236111111111099</v>
      </c>
      <c r="H256" s="58">
        <f t="shared" si="3"/>
        <v>0</v>
      </c>
    </row>
    <row r="257" spans="4:8" x14ac:dyDescent="0.25">
      <c r="D257" s="61">
        <v>43419</v>
      </c>
      <c r="E257" s="62">
        <f>SUMIF('MY DATA'!A:A,'Timing check '!D257,'MY DATA'!E:E)</f>
        <v>0</v>
      </c>
      <c r="F257" s="66"/>
      <c r="G257" s="59">
        <v>0.39236111111111099</v>
      </c>
      <c r="H257" s="58">
        <f t="shared" si="3"/>
        <v>0</v>
      </c>
    </row>
    <row r="258" spans="4:8" x14ac:dyDescent="0.25">
      <c r="D258" s="61">
        <v>43420</v>
      </c>
      <c r="E258" s="62">
        <f>SUMIF('MY DATA'!A:A,'Timing check '!D258,'MY DATA'!E:E)</f>
        <v>0</v>
      </c>
      <c r="F258" s="66"/>
      <c r="G258" s="59">
        <v>0.39236111111111099</v>
      </c>
      <c r="H258" s="58">
        <f t="shared" si="3"/>
        <v>0</v>
      </c>
    </row>
    <row r="259" spans="4:8" x14ac:dyDescent="0.25">
      <c r="D259" s="61">
        <v>43421</v>
      </c>
      <c r="E259" s="62">
        <f>SUMIF('MY DATA'!A:A,'Timing check '!D259,'MY DATA'!E:E)</f>
        <v>0</v>
      </c>
      <c r="F259" s="66"/>
      <c r="G259" s="59">
        <v>0.39236111111111099</v>
      </c>
      <c r="H259" s="58">
        <f t="shared" ref="H259:H303" si="4">IF(E259=F259+G259,1,0)</f>
        <v>0</v>
      </c>
    </row>
    <row r="260" spans="4:8" x14ac:dyDescent="0.25">
      <c r="D260" s="67">
        <v>43422</v>
      </c>
      <c r="E260" s="62">
        <f>SUMIF('MY DATA'!A:A,'Timing check '!D260,'MY DATA'!E:E)</f>
        <v>0</v>
      </c>
      <c r="F260" s="66"/>
      <c r="G260" s="59">
        <v>0</v>
      </c>
      <c r="H260" s="58">
        <f t="shared" si="4"/>
        <v>1</v>
      </c>
    </row>
    <row r="261" spans="4:8" x14ac:dyDescent="0.25">
      <c r="D261" s="61">
        <v>43423</v>
      </c>
      <c r="E261" s="62">
        <f>SUMIF('MY DATA'!A:A,'Timing check '!D261,'MY DATA'!E:E)</f>
        <v>0</v>
      </c>
      <c r="F261" s="66"/>
      <c r="G261" s="59">
        <v>0.39236111111111099</v>
      </c>
      <c r="H261" s="58">
        <f t="shared" si="4"/>
        <v>0</v>
      </c>
    </row>
    <row r="262" spans="4:8" x14ac:dyDescent="0.25">
      <c r="D262" s="61">
        <v>43424</v>
      </c>
      <c r="E262" s="62">
        <f>SUMIF('MY DATA'!A:A,'Timing check '!D262,'MY DATA'!E:E)</f>
        <v>0</v>
      </c>
      <c r="F262" s="66"/>
      <c r="G262" s="59">
        <v>0.39236111111111099</v>
      </c>
      <c r="H262" s="58">
        <f t="shared" si="4"/>
        <v>0</v>
      </c>
    </row>
    <row r="263" spans="4:8" x14ac:dyDescent="0.25">
      <c r="D263" s="61">
        <v>43425</v>
      </c>
      <c r="E263" s="62">
        <f>SUMIF('MY DATA'!A:A,'Timing check '!D263,'MY DATA'!E:E)</f>
        <v>0</v>
      </c>
      <c r="F263" s="66"/>
      <c r="G263" s="59">
        <v>0.39236111111111099</v>
      </c>
      <c r="H263" s="58">
        <f t="shared" si="4"/>
        <v>0</v>
      </c>
    </row>
    <row r="264" spans="4:8" x14ac:dyDescent="0.25">
      <c r="D264" s="61">
        <v>43426</v>
      </c>
      <c r="E264" s="62">
        <f>SUMIF('MY DATA'!A:A,'Timing check '!D264,'MY DATA'!E:E)</f>
        <v>0</v>
      </c>
      <c r="F264" s="66"/>
      <c r="G264" s="59">
        <v>0.39236111111111099</v>
      </c>
      <c r="H264" s="58">
        <f t="shared" si="4"/>
        <v>0</v>
      </c>
    </row>
    <row r="265" spans="4:8" x14ac:dyDescent="0.25">
      <c r="D265" s="61">
        <v>43427</v>
      </c>
      <c r="E265" s="62">
        <f>SUMIF('MY DATA'!A:A,'Timing check '!D265,'MY DATA'!E:E)</f>
        <v>0</v>
      </c>
      <c r="F265" s="66"/>
      <c r="G265" s="59">
        <v>0.39236111111111099</v>
      </c>
      <c r="H265" s="58">
        <f t="shared" si="4"/>
        <v>0</v>
      </c>
    </row>
    <row r="266" spans="4:8" x14ac:dyDescent="0.25">
      <c r="D266" s="67">
        <v>43428</v>
      </c>
      <c r="E266" s="62">
        <f>SUMIF('MY DATA'!A:A,'Timing check '!D266,'MY DATA'!E:E)</f>
        <v>0</v>
      </c>
      <c r="F266" s="66"/>
      <c r="G266" s="59">
        <v>0</v>
      </c>
      <c r="H266" s="58">
        <f t="shared" si="4"/>
        <v>1</v>
      </c>
    </row>
    <row r="267" spans="4:8" x14ac:dyDescent="0.25">
      <c r="D267" s="67">
        <v>43429</v>
      </c>
      <c r="E267" s="62">
        <f>SUMIF('MY DATA'!A:A,'Timing check '!D267,'MY DATA'!E:E)</f>
        <v>0</v>
      </c>
      <c r="F267" s="66"/>
      <c r="G267" s="59">
        <v>0</v>
      </c>
      <c r="H267" s="58">
        <f t="shared" si="4"/>
        <v>1</v>
      </c>
    </row>
    <row r="268" spans="4:8" x14ac:dyDescent="0.25">
      <c r="D268" s="61">
        <v>43430</v>
      </c>
      <c r="E268" s="62">
        <f>SUMIF('MY DATA'!A:A,'Timing check '!D268,'MY DATA'!E:E)</f>
        <v>0</v>
      </c>
      <c r="F268" s="66"/>
      <c r="G268" s="59">
        <v>0.39236111111111099</v>
      </c>
      <c r="H268" s="58">
        <f t="shared" si="4"/>
        <v>0</v>
      </c>
    </row>
    <row r="269" spans="4:8" x14ac:dyDescent="0.25">
      <c r="D269" s="61">
        <v>43431</v>
      </c>
      <c r="E269" s="62">
        <f>SUMIF('MY DATA'!A:A,'Timing check '!D269,'MY DATA'!E:E)</f>
        <v>0</v>
      </c>
      <c r="F269" s="66"/>
      <c r="G269" s="59">
        <v>0.39236111111111099</v>
      </c>
      <c r="H269" s="58">
        <f t="shared" si="4"/>
        <v>0</v>
      </c>
    </row>
    <row r="270" spans="4:8" x14ac:dyDescent="0.25">
      <c r="D270" s="61">
        <v>43432</v>
      </c>
      <c r="E270" s="62">
        <f>SUMIF('MY DATA'!A:A,'Timing check '!D270,'MY DATA'!E:E)</f>
        <v>0</v>
      </c>
      <c r="F270" s="66"/>
      <c r="G270" s="59">
        <v>0.39236111111111099</v>
      </c>
      <c r="H270" s="58">
        <f t="shared" si="4"/>
        <v>0</v>
      </c>
    </row>
    <row r="271" spans="4:8" x14ac:dyDescent="0.25">
      <c r="D271" s="61">
        <v>43433</v>
      </c>
      <c r="E271" s="62">
        <f>SUMIF('MY DATA'!A:A,'Timing check '!D271,'MY DATA'!E:E)</f>
        <v>0</v>
      </c>
      <c r="F271" s="66"/>
      <c r="G271" s="59">
        <v>0.39236111111111099</v>
      </c>
      <c r="H271" s="58">
        <f t="shared" si="4"/>
        <v>0</v>
      </c>
    </row>
    <row r="272" spans="4:8" x14ac:dyDescent="0.25">
      <c r="D272" s="61">
        <v>43434</v>
      </c>
      <c r="E272" s="62">
        <f>SUMIF('MY DATA'!A:A,'Timing check '!D272,'MY DATA'!E:E)</f>
        <v>0</v>
      </c>
      <c r="F272" s="66"/>
      <c r="G272" s="59">
        <v>0.39236111111111099</v>
      </c>
      <c r="H272" s="58">
        <f t="shared" si="4"/>
        <v>0</v>
      </c>
    </row>
    <row r="273" spans="4:8" x14ac:dyDescent="0.25">
      <c r="D273" s="61">
        <v>43435</v>
      </c>
      <c r="E273" s="62">
        <f>SUMIF('MY DATA'!A:A,'Timing check '!D273,'MY DATA'!E:E)</f>
        <v>0</v>
      </c>
      <c r="F273" s="66"/>
      <c r="G273" s="59">
        <v>0.39236111111111099</v>
      </c>
      <c r="H273" s="58">
        <f t="shared" si="4"/>
        <v>0</v>
      </c>
    </row>
    <row r="274" spans="4:8" x14ac:dyDescent="0.25">
      <c r="D274" s="67">
        <v>43436</v>
      </c>
      <c r="E274" s="62">
        <f>SUMIF('MY DATA'!A:A,'Timing check '!D274,'MY DATA'!E:E)</f>
        <v>0</v>
      </c>
      <c r="F274" s="66"/>
      <c r="G274" s="59">
        <v>0</v>
      </c>
      <c r="H274" s="58">
        <f t="shared" si="4"/>
        <v>1</v>
      </c>
    </row>
    <row r="275" spans="4:8" x14ac:dyDescent="0.25">
      <c r="D275" s="61">
        <v>43437</v>
      </c>
      <c r="E275" s="62">
        <f>SUMIF('MY DATA'!A:A,'Timing check '!D275,'MY DATA'!E:E)</f>
        <v>0</v>
      </c>
      <c r="F275" s="66"/>
      <c r="G275" s="59">
        <v>0.39236111111111099</v>
      </c>
      <c r="H275" s="58">
        <f t="shared" si="4"/>
        <v>0</v>
      </c>
    </row>
    <row r="276" spans="4:8" x14ac:dyDescent="0.25">
      <c r="D276" s="61">
        <v>43438</v>
      </c>
      <c r="E276" s="62">
        <f>SUMIF('MY DATA'!A:A,'Timing check '!D276,'MY DATA'!E:E)</f>
        <v>0</v>
      </c>
      <c r="F276" s="66"/>
      <c r="G276" s="59">
        <v>0.39236111111111099</v>
      </c>
      <c r="H276" s="58">
        <f t="shared" si="4"/>
        <v>0</v>
      </c>
    </row>
    <row r="277" spans="4:8" x14ac:dyDescent="0.25">
      <c r="D277" s="61">
        <v>43439</v>
      </c>
      <c r="E277" s="62">
        <f>SUMIF('MY DATA'!A:A,'Timing check '!D277,'MY DATA'!E:E)</f>
        <v>0</v>
      </c>
      <c r="F277" s="66"/>
      <c r="G277" s="59">
        <v>0.39236111111111099</v>
      </c>
      <c r="H277" s="58">
        <f t="shared" si="4"/>
        <v>0</v>
      </c>
    </row>
    <row r="278" spans="4:8" x14ac:dyDescent="0.25">
      <c r="D278" s="61">
        <v>43440</v>
      </c>
      <c r="E278" s="62">
        <f>SUMIF('MY DATA'!A:A,'Timing check '!D278,'MY DATA'!E:E)</f>
        <v>0</v>
      </c>
      <c r="F278" s="66"/>
      <c r="G278" s="59">
        <v>0.39236111111111099</v>
      </c>
      <c r="H278" s="58">
        <f t="shared" si="4"/>
        <v>0</v>
      </c>
    </row>
    <row r="279" spans="4:8" x14ac:dyDescent="0.25">
      <c r="D279" s="61">
        <v>43441</v>
      </c>
      <c r="E279" s="62">
        <f>SUMIF('MY DATA'!A:A,'Timing check '!D279,'MY DATA'!E:E)</f>
        <v>0</v>
      </c>
      <c r="F279" s="66"/>
      <c r="G279" s="59">
        <v>0.39236111111111099</v>
      </c>
      <c r="H279" s="58">
        <f t="shared" si="4"/>
        <v>0</v>
      </c>
    </row>
    <row r="280" spans="4:8" x14ac:dyDescent="0.25">
      <c r="D280" s="67">
        <v>43442</v>
      </c>
      <c r="E280" s="62">
        <f>SUMIF('MY DATA'!A:A,'Timing check '!D280,'MY DATA'!E:E)</f>
        <v>0</v>
      </c>
      <c r="F280" s="66"/>
      <c r="G280" s="59">
        <v>0</v>
      </c>
      <c r="H280" s="58">
        <f t="shared" si="4"/>
        <v>1</v>
      </c>
    </row>
    <row r="281" spans="4:8" x14ac:dyDescent="0.25">
      <c r="D281" s="67">
        <v>43443</v>
      </c>
      <c r="E281" s="62">
        <f>SUMIF('MY DATA'!A:A,'Timing check '!D281,'MY DATA'!E:E)</f>
        <v>0</v>
      </c>
      <c r="F281" s="66"/>
      <c r="G281" s="59">
        <v>0</v>
      </c>
      <c r="H281" s="58">
        <f t="shared" si="4"/>
        <v>1</v>
      </c>
    </row>
    <row r="282" spans="4:8" x14ac:dyDescent="0.25">
      <c r="D282" s="61">
        <v>43444</v>
      </c>
      <c r="E282" s="62">
        <f>SUMIF('MY DATA'!A:A,'Timing check '!D282,'MY DATA'!E:E)</f>
        <v>0</v>
      </c>
      <c r="F282" s="66"/>
      <c r="G282" s="59">
        <v>0.39236111111111099</v>
      </c>
      <c r="H282" s="58">
        <f t="shared" si="4"/>
        <v>0</v>
      </c>
    </row>
    <row r="283" spans="4:8" x14ac:dyDescent="0.25">
      <c r="D283" s="61">
        <v>43445</v>
      </c>
      <c r="E283" s="62">
        <f>SUMIF('MY DATA'!A:A,'Timing check '!D283,'MY DATA'!E:E)</f>
        <v>0</v>
      </c>
      <c r="F283" s="66"/>
      <c r="G283" s="59">
        <v>0.39236111111111099</v>
      </c>
      <c r="H283" s="58">
        <f t="shared" si="4"/>
        <v>0</v>
      </c>
    </row>
    <row r="284" spans="4:8" x14ac:dyDescent="0.25">
      <c r="D284" s="61">
        <v>43446</v>
      </c>
      <c r="E284" s="62">
        <f>SUMIF('MY DATA'!A:A,'Timing check '!D284,'MY DATA'!E:E)</f>
        <v>0</v>
      </c>
      <c r="F284" s="66"/>
      <c r="G284" s="59">
        <v>0.39236111111111099</v>
      </c>
      <c r="H284" s="58">
        <f t="shared" si="4"/>
        <v>0</v>
      </c>
    </row>
    <row r="285" spans="4:8" x14ac:dyDescent="0.25">
      <c r="D285" s="61">
        <v>43447</v>
      </c>
      <c r="E285" s="62">
        <f>SUMIF('MY DATA'!A:A,'Timing check '!D285,'MY DATA'!E:E)</f>
        <v>0</v>
      </c>
      <c r="F285" s="66"/>
      <c r="G285" s="59">
        <v>0.39236111111111099</v>
      </c>
      <c r="H285" s="58">
        <f t="shared" si="4"/>
        <v>0</v>
      </c>
    </row>
    <row r="286" spans="4:8" x14ac:dyDescent="0.25">
      <c r="D286" s="61">
        <v>43448</v>
      </c>
      <c r="E286" s="62">
        <f>SUMIF('MY DATA'!A:A,'Timing check '!D286,'MY DATA'!E:E)</f>
        <v>0</v>
      </c>
      <c r="F286" s="66"/>
      <c r="G286" s="59">
        <v>0.39236111111111099</v>
      </c>
      <c r="H286" s="58">
        <f t="shared" si="4"/>
        <v>0</v>
      </c>
    </row>
    <row r="287" spans="4:8" x14ac:dyDescent="0.25">
      <c r="D287" s="61">
        <v>43449</v>
      </c>
      <c r="E287" s="62">
        <f>SUMIF('MY DATA'!A:A,'Timing check '!D287,'MY DATA'!E:E)</f>
        <v>0</v>
      </c>
      <c r="F287" s="66"/>
      <c r="G287" s="59">
        <v>0.39236111111111099</v>
      </c>
      <c r="H287" s="58">
        <f t="shared" si="4"/>
        <v>0</v>
      </c>
    </row>
    <row r="288" spans="4:8" x14ac:dyDescent="0.25">
      <c r="D288" s="67">
        <v>43450</v>
      </c>
      <c r="E288" s="62">
        <f>SUMIF('MY DATA'!A:A,'Timing check '!D288,'MY DATA'!E:E)</f>
        <v>0</v>
      </c>
      <c r="F288" s="66"/>
      <c r="G288" s="59">
        <v>0</v>
      </c>
      <c r="H288" s="58">
        <f t="shared" si="4"/>
        <v>1</v>
      </c>
    </row>
    <row r="289" spans="4:8" x14ac:dyDescent="0.25">
      <c r="D289" s="61">
        <v>43451</v>
      </c>
      <c r="E289" s="62">
        <f>SUMIF('MY DATA'!A:A,'Timing check '!D289,'MY DATA'!E:E)</f>
        <v>0</v>
      </c>
      <c r="F289" s="66"/>
      <c r="G289" s="59">
        <v>0.39236111111111099</v>
      </c>
      <c r="H289" s="58">
        <f t="shared" si="4"/>
        <v>0</v>
      </c>
    </row>
    <row r="290" spans="4:8" x14ac:dyDescent="0.25">
      <c r="D290" s="61">
        <v>43452</v>
      </c>
      <c r="E290" s="62">
        <f>SUMIF('MY DATA'!A:A,'Timing check '!D290,'MY DATA'!E:E)</f>
        <v>0</v>
      </c>
      <c r="F290" s="66"/>
      <c r="G290" s="59">
        <v>0.39236111111111099</v>
      </c>
      <c r="H290" s="58">
        <f t="shared" si="4"/>
        <v>0</v>
      </c>
    </row>
    <row r="291" spans="4:8" x14ac:dyDescent="0.25">
      <c r="D291" s="61">
        <v>43453</v>
      </c>
      <c r="E291" s="62">
        <f>SUMIF('MY DATA'!A:A,'Timing check '!D291,'MY DATA'!E:E)</f>
        <v>0</v>
      </c>
      <c r="F291" s="66"/>
      <c r="G291" s="59">
        <v>0.39236111111111099</v>
      </c>
      <c r="H291" s="58">
        <f t="shared" si="4"/>
        <v>0</v>
      </c>
    </row>
    <row r="292" spans="4:8" x14ac:dyDescent="0.25">
      <c r="D292" s="61">
        <v>43454</v>
      </c>
      <c r="E292" s="62">
        <f>SUMIF('MY DATA'!A:A,'Timing check '!D292,'MY DATA'!E:E)</f>
        <v>0</v>
      </c>
      <c r="F292" s="66"/>
      <c r="G292" s="59">
        <v>0.39236111111111099</v>
      </c>
      <c r="H292" s="58">
        <f t="shared" si="4"/>
        <v>0</v>
      </c>
    </row>
    <row r="293" spans="4:8" x14ac:dyDescent="0.25">
      <c r="D293" s="61">
        <v>43455</v>
      </c>
      <c r="E293" s="62">
        <f>SUMIF('MY DATA'!A:A,'Timing check '!D293,'MY DATA'!E:E)</f>
        <v>0</v>
      </c>
      <c r="F293" s="66"/>
      <c r="G293" s="59">
        <v>0.39236111111111099</v>
      </c>
      <c r="H293" s="58">
        <f t="shared" si="4"/>
        <v>0</v>
      </c>
    </row>
    <row r="294" spans="4:8" x14ac:dyDescent="0.25">
      <c r="D294" s="67">
        <v>43456</v>
      </c>
      <c r="E294" s="62">
        <f>SUMIF('MY DATA'!A:A,'Timing check '!D294,'MY DATA'!E:E)</f>
        <v>0</v>
      </c>
      <c r="F294" s="66"/>
      <c r="G294" s="59">
        <v>0</v>
      </c>
      <c r="H294" s="58">
        <f t="shared" si="4"/>
        <v>1</v>
      </c>
    </row>
    <row r="295" spans="4:8" x14ac:dyDescent="0.25">
      <c r="D295" s="67">
        <v>43457</v>
      </c>
      <c r="E295" s="62">
        <f>SUMIF('MY DATA'!A:A,'Timing check '!D295,'MY DATA'!E:E)</f>
        <v>0</v>
      </c>
      <c r="F295" s="66"/>
      <c r="G295" s="59">
        <v>0</v>
      </c>
      <c r="H295" s="58">
        <f t="shared" si="4"/>
        <v>1</v>
      </c>
    </row>
    <row r="296" spans="4:8" x14ac:dyDescent="0.25">
      <c r="D296" s="61">
        <v>43458</v>
      </c>
      <c r="E296" s="62">
        <f>SUMIF('MY DATA'!A:A,'Timing check '!D296,'MY DATA'!E:E)</f>
        <v>0</v>
      </c>
      <c r="F296" s="66"/>
      <c r="G296" s="59">
        <v>0.39236111111111099</v>
      </c>
      <c r="H296" s="58">
        <f t="shared" si="4"/>
        <v>0</v>
      </c>
    </row>
    <row r="297" spans="4:8" x14ac:dyDescent="0.25">
      <c r="D297" s="61">
        <v>43459</v>
      </c>
      <c r="E297" s="62">
        <f>SUMIF('MY DATA'!A:A,'Timing check '!D297,'MY DATA'!E:E)</f>
        <v>0</v>
      </c>
      <c r="F297" s="66"/>
      <c r="G297" s="59">
        <v>0.39236111111111099</v>
      </c>
      <c r="H297" s="58">
        <f t="shared" si="4"/>
        <v>0</v>
      </c>
    </row>
    <row r="298" spans="4:8" x14ac:dyDescent="0.25">
      <c r="D298" s="61">
        <v>43460</v>
      </c>
      <c r="E298" s="62">
        <f>SUMIF('MY DATA'!A:A,'Timing check '!D298,'MY DATA'!E:E)</f>
        <v>0</v>
      </c>
      <c r="F298" s="66"/>
      <c r="G298" s="59">
        <v>0.39236111111111099</v>
      </c>
      <c r="H298" s="58">
        <f t="shared" si="4"/>
        <v>0</v>
      </c>
    </row>
    <row r="299" spans="4:8" x14ac:dyDescent="0.25">
      <c r="D299" s="61">
        <v>43461</v>
      </c>
      <c r="E299" s="62">
        <f>SUMIF('MY DATA'!A:A,'Timing check '!D299,'MY DATA'!E:E)</f>
        <v>0</v>
      </c>
      <c r="F299" s="66"/>
      <c r="G299" s="59">
        <v>0.39236111111111099</v>
      </c>
      <c r="H299" s="58">
        <f t="shared" si="4"/>
        <v>0</v>
      </c>
    </row>
    <row r="300" spans="4:8" x14ac:dyDescent="0.25">
      <c r="D300" s="61">
        <v>43462</v>
      </c>
      <c r="E300" s="62">
        <f>SUMIF('MY DATA'!A:A,'Timing check '!D300,'MY DATA'!E:E)</f>
        <v>0</v>
      </c>
      <c r="F300" s="66"/>
      <c r="G300" s="59">
        <v>0.39236111111111099</v>
      </c>
      <c r="H300" s="58">
        <f t="shared" si="4"/>
        <v>0</v>
      </c>
    </row>
    <row r="301" spans="4:8" x14ac:dyDescent="0.25">
      <c r="D301" s="61">
        <v>43463</v>
      </c>
      <c r="E301" s="62">
        <f>SUMIF('MY DATA'!A:A,'Timing check '!D301,'MY DATA'!E:E)</f>
        <v>0</v>
      </c>
      <c r="F301" s="66"/>
      <c r="G301" s="59">
        <v>0.39236111111111099</v>
      </c>
      <c r="H301" s="58">
        <f t="shared" si="4"/>
        <v>0</v>
      </c>
    </row>
    <row r="302" spans="4:8" x14ac:dyDescent="0.25">
      <c r="D302" s="67">
        <v>43464</v>
      </c>
      <c r="E302" s="62">
        <f>SUMIF('MY DATA'!A:A,'Timing check '!D302,'MY DATA'!E:E)</f>
        <v>0</v>
      </c>
      <c r="F302" s="66"/>
      <c r="G302" s="59">
        <v>0</v>
      </c>
      <c r="H302" s="58">
        <f t="shared" si="4"/>
        <v>1</v>
      </c>
    </row>
    <row r="303" spans="4:8" x14ac:dyDescent="0.25">
      <c r="D303" s="61">
        <v>43465</v>
      </c>
      <c r="E303" s="62">
        <f>SUMIF('MY DATA'!A:A,'Timing check '!D303,'MY DATA'!E:E)</f>
        <v>0</v>
      </c>
      <c r="F303" s="66"/>
      <c r="G303" s="59">
        <v>0.39236111111111099</v>
      </c>
      <c r="H303" s="58">
        <f t="shared" si="4"/>
        <v>0</v>
      </c>
    </row>
  </sheetData>
  <autoFilter ref="D1:G1"/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82249723-6E75-4041-9EBD-C1F091D10CE1}">
            <x14:iconSet iconSet="3Symbols2" showValue="0" custom="1">
              <x14:cfvo type="percent">
                <xm:f>0</xm:f>
              </x14:cfvo>
              <x14:cfvo type="percent">
                <xm:f>0</xm:f>
              </x14:cfvo>
              <x14:cfvo type="formula">
                <xm:f>1</xm:f>
              </x14:cfvo>
              <x14:cfIcon iconSet="3TrafficLights2" iconId="0"/>
              <x14:cfIcon iconSet="3TrafficLights2" iconId="0"/>
              <x14:cfIcon iconSet="3TrafficLights2" iconId="2"/>
            </x14:iconSet>
          </x14:cfRule>
          <xm:sqref>H2:H303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A24"/>
  <sheetViews>
    <sheetView topLeftCell="A37" zoomScale="55" zoomScaleNormal="55" workbookViewId="0">
      <pane ySplit="15585" topLeftCell="A108"/>
      <selection activeCell="T114" sqref="T114"/>
      <selection pane="bottomLeft" activeCell="A108" sqref="A108"/>
    </sheetView>
  </sheetViews>
  <sheetFormatPr defaultRowHeight="15" x14ac:dyDescent="0.25"/>
  <cols>
    <col min="1" max="1" width="36.5703125" bestFit="1" customWidth="1"/>
    <col min="2" max="2" width="9.140625" customWidth="1"/>
  </cols>
  <sheetData>
    <row r="1" spans="1:53" ht="18.75" x14ac:dyDescent="0.25">
      <c r="A1" s="78">
        <v>2018</v>
      </c>
      <c r="B1" s="72">
        <v>1</v>
      </c>
      <c r="C1" s="72">
        <v>2</v>
      </c>
      <c r="D1" s="72">
        <v>3</v>
      </c>
      <c r="E1" s="72">
        <v>4</v>
      </c>
      <c r="F1" s="72">
        <v>5</v>
      </c>
      <c r="G1" s="72">
        <v>6</v>
      </c>
      <c r="H1" s="72">
        <v>7</v>
      </c>
      <c r="I1" s="72">
        <v>8</v>
      </c>
      <c r="J1" s="72">
        <v>9</v>
      </c>
      <c r="K1" s="72">
        <v>10</v>
      </c>
      <c r="L1" s="72">
        <v>11</v>
      </c>
      <c r="M1" s="72">
        <v>12</v>
      </c>
      <c r="N1" s="72">
        <v>13</v>
      </c>
      <c r="O1" s="72">
        <v>14</v>
      </c>
      <c r="P1" s="72">
        <v>15</v>
      </c>
      <c r="Q1" s="72">
        <v>16</v>
      </c>
      <c r="R1" s="72">
        <v>17</v>
      </c>
      <c r="S1" s="72">
        <v>18</v>
      </c>
      <c r="T1" s="72">
        <v>19</v>
      </c>
      <c r="U1" s="72">
        <v>20</v>
      </c>
      <c r="V1" s="72">
        <v>21</v>
      </c>
      <c r="W1" s="72">
        <v>22</v>
      </c>
      <c r="X1" s="72">
        <v>23</v>
      </c>
      <c r="Y1" s="72">
        <v>24</v>
      </c>
      <c r="Z1" s="72">
        <v>25</v>
      </c>
      <c r="AA1" s="72">
        <v>26</v>
      </c>
      <c r="AB1" s="72">
        <v>27</v>
      </c>
      <c r="AC1" s="72">
        <v>28</v>
      </c>
      <c r="AD1" s="72">
        <v>29</v>
      </c>
      <c r="AE1" s="72">
        <v>30</v>
      </c>
      <c r="AF1" s="72">
        <v>31</v>
      </c>
      <c r="AG1" s="72">
        <v>32</v>
      </c>
      <c r="AH1" s="72">
        <v>33</v>
      </c>
      <c r="AI1" s="72">
        <v>34</v>
      </c>
      <c r="AJ1" s="72">
        <v>35</v>
      </c>
      <c r="AK1" s="72">
        <v>36</v>
      </c>
      <c r="AL1" s="72">
        <v>37</v>
      </c>
      <c r="AM1" s="72">
        <v>38</v>
      </c>
      <c r="AN1" s="72">
        <v>39</v>
      </c>
      <c r="AO1" s="72">
        <v>40</v>
      </c>
      <c r="AP1" s="72">
        <v>41</v>
      </c>
      <c r="AQ1" s="72">
        <v>42</v>
      </c>
      <c r="AR1" s="72">
        <v>43</v>
      </c>
      <c r="AS1" s="72">
        <v>44</v>
      </c>
      <c r="AT1" s="72">
        <v>45</v>
      </c>
      <c r="AU1" s="72">
        <v>46</v>
      </c>
      <c r="AV1" s="72">
        <v>47</v>
      </c>
      <c r="AW1" s="72">
        <v>48</v>
      </c>
      <c r="AX1" s="72">
        <v>49</v>
      </c>
      <c r="AY1" s="72">
        <v>50</v>
      </c>
      <c r="AZ1" s="72">
        <v>51</v>
      </c>
      <c r="BA1" s="72">
        <v>52</v>
      </c>
    </row>
    <row r="2" spans="1:53" ht="17.25" x14ac:dyDescent="0.25">
      <c r="A2" s="102" t="s">
        <v>6</v>
      </c>
      <c r="B2" s="85">
        <f>DAY(SUMIFS('MY DATA'!$E:$E,'MY DATA'!$D:$D,B$1,'MY DATA'!$B:$B,2018,'MY DATA'!$F:$F,Sheet1!$A2))*24+HOUR(SUMIFS('MY DATA'!$E:$E,'MY DATA'!$D:$D,B$1,'MY DATA'!$B:$B,2018,'MY DATA'!$F:$F,Sheet1!$A2))+MINUTE(SUMIFS('MY DATA'!$E:$E,'MY DATA'!$D:$D,B$1,'MY DATA'!$B:$B,2018,'MY DATA'!$F:$F,Sheet1!$A2))/60</f>
        <v>0</v>
      </c>
      <c r="C2" s="85">
        <f>DAY(SUMIFS('MY DATA'!$E:$E,'MY DATA'!$D:$D,C$1,'MY DATA'!$B:$B,2018,'MY DATA'!$F:$F,Sheet1!$A2))*24+HOUR(SUMIFS('MY DATA'!$E:$E,'MY DATA'!$D:$D,C$1,'MY DATA'!$B:$B,2018,'MY DATA'!$F:$F,Sheet1!$A2))+MINUTE(SUMIFS('MY DATA'!$E:$E,'MY DATA'!$D:$D,C$1,'MY DATA'!$B:$B,2018,'MY DATA'!$F:$F,Sheet1!$A2))/60</f>
        <v>0</v>
      </c>
      <c r="D2" s="85">
        <f>DAY(SUMIFS('MY DATA'!$E:$E,'MY DATA'!$D:$D,D$1,'MY DATA'!$B:$B,2018,'MY DATA'!$F:$F,Sheet1!$A2))*24+HOUR(SUMIFS('MY DATA'!$E:$E,'MY DATA'!$D:$D,D$1,'MY DATA'!$B:$B,2018,'MY DATA'!$F:$F,Sheet1!$A2))+MINUTE(SUMIFS('MY DATA'!$E:$E,'MY DATA'!$D:$D,D$1,'MY DATA'!$B:$B,2018,'MY DATA'!$F:$F,Sheet1!$A2))/60</f>
        <v>0</v>
      </c>
      <c r="E2" s="85">
        <f>DAY(SUMIFS('MY DATA'!$E:$E,'MY DATA'!$D:$D,E$1,'MY DATA'!$B:$B,2018,'MY DATA'!$F:$F,Sheet1!$A2))*24+HOUR(SUMIFS('MY DATA'!$E:$E,'MY DATA'!$D:$D,E$1,'MY DATA'!$B:$B,2018,'MY DATA'!$F:$F,Sheet1!$A2))+MINUTE(SUMIFS('MY DATA'!$E:$E,'MY DATA'!$D:$D,E$1,'MY DATA'!$B:$B,2018,'MY DATA'!$F:$F,Sheet1!$A2))/60</f>
        <v>0</v>
      </c>
      <c r="F2" s="85">
        <f>DAY(SUMIFS('MY DATA'!$E:$E,'MY DATA'!$D:$D,F$1,'MY DATA'!$B:$B,2018,'MY DATA'!$F:$F,Sheet1!$A2))*24+HOUR(SUMIFS('MY DATA'!$E:$E,'MY DATA'!$D:$D,F$1,'MY DATA'!$B:$B,2018,'MY DATA'!$F:$F,Sheet1!$A2))+MINUTE(SUMIFS('MY DATA'!$E:$E,'MY DATA'!$D:$D,F$1,'MY DATA'!$B:$B,2018,'MY DATA'!$F:$F,Sheet1!$A2))/60</f>
        <v>0</v>
      </c>
      <c r="G2" s="85">
        <f>DAY(SUMIFS('MY DATA'!$E:$E,'MY DATA'!$D:$D,G$1,'MY DATA'!$B:$B,2018,'MY DATA'!$F:$F,Sheet1!$A2))*24+HOUR(SUMIFS('MY DATA'!$E:$E,'MY DATA'!$D:$D,G$1,'MY DATA'!$B:$B,2018,'MY DATA'!$F:$F,Sheet1!$A2))+MINUTE(SUMIFS('MY DATA'!$E:$E,'MY DATA'!$D:$D,G$1,'MY DATA'!$B:$B,2018,'MY DATA'!$F:$F,Sheet1!$A2))/60</f>
        <v>0</v>
      </c>
      <c r="H2" s="85">
        <f>DAY(SUMIFS('MY DATA'!$E:$E,'MY DATA'!$D:$D,H$1,'MY DATA'!$B:$B,2018,'MY DATA'!$F:$F,Sheet1!$A2))*24+HOUR(SUMIFS('MY DATA'!$E:$E,'MY DATA'!$D:$D,H$1,'MY DATA'!$B:$B,2018,'MY DATA'!$F:$F,Sheet1!$A2))+MINUTE(SUMIFS('MY DATA'!$E:$E,'MY DATA'!$D:$D,H$1,'MY DATA'!$B:$B,2018,'MY DATA'!$F:$F,Sheet1!$A2))/60</f>
        <v>0</v>
      </c>
      <c r="I2" s="85">
        <f>DAY(SUMIFS('MY DATA'!$E:$E,'MY DATA'!$D:$D,I$1,'MY DATA'!$B:$B,2018,'MY DATA'!$F:$F,Sheet1!$A2))*24+HOUR(SUMIFS('MY DATA'!$E:$E,'MY DATA'!$D:$D,I$1,'MY DATA'!$B:$B,2018,'MY DATA'!$F:$F,Sheet1!$A2))+MINUTE(SUMIFS('MY DATA'!$E:$E,'MY DATA'!$D:$D,I$1,'MY DATA'!$B:$B,2018,'MY DATA'!$F:$F,Sheet1!$A2))/60</f>
        <v>0</v>
      </c>
      <c r="J2" s="85">
        <f>DAY(SUMIFS('MY DATA'!$E:$E,'MY DATA'!$D:$D,J$1,'MY DATA'!$B:$B,2018,'MY DATA'!$F:$F,Sheet1!$A2))*24+HOUR(SUMIFS('MY DATA'!$E:$E,'MY DATA'!$D:$D,J$1,'MY DATA'!$B:$B,2018,'MY DATA'!$F:$F,Sheet1!$A2))+MINUTE(SUMIFS('MY DATA'!$E:$E,'MY DATA'!$D:$D,J$1,'MY DATA'!$B:$B,2018,'MY DATA'!$F:$F,Sheet1!$A2))/60</f>
        <v>0</v>
      </c>
      <c r="K2" s="85">
        <f>DAY(SUMIFS('MY DATA'!$E:$E,'MY DATA'!$D:$D,K$1,'MY DATA'!$B:$B,2018,'MY DATA'!$F:$F,Sheet1!$A2))*24+HOUR(SUMIFS('MY DATA'!$E:$E,'MY DATA'!$D:$D,K$1,'MY DATA'!$B:$B,2018,'MY DATA'!$F:$F,Sheet1!$A2))+MINUTE(SUMIFS('MY DATA'!$E:$E,'MY DATA'!$D:$D,K$1,'MY DATA'!$B:$B,2018,'MY DATA'!$F:$F,Sheet1!$A2))/60</f>
        <v>0</v>
      </c>
      <c r="L2" s="85">
        <f>DAY(SUMIFS('MY DATA'!$E:$E,'MY DATA'!$D:$D,L$1,'MY DATA'!$B:$B,2018,'MY DATA'!$F:$F,Sheet1!$A2))*24+HOUR(SUMIFS('MY DATA'!$E:$E,'MY DATA'!$D:$D,L$1,'MY DATA'!$B:$B,2018,'MY DATA'!$F:$F,Sheet1!$A2))+MINUTE(SUMIFS('MY DATA'!$E:$E,'MY DATA'!$D:$D,L$1,'MY DATA'!$B:$B,2018,'MY DATA'!$F:$F,Sheet1!$A2))/60</f>
        <v>0</v>
      </c>
      <c r="M2" s="85">
        <f>DAY(SUMIFS('MY DATA'!$E:$E,'MY DATA'!$D:$D,M$1,'MY DATA'!$B:$B,2018,'MY DATA'!$F:$F,Sheet1!$A2))*24+HOUR(SUMIFS('MY DATA'!$E:$E,'MY DATA'!$D:$D,M$1,'MY DATA'!$B:$B,2018,'MY DATA'!$F:$F,Sheet1!$A2))+MINUTE(SUMIFS('MY DATA'!$E:$E,'MY DATA'!$D:$D,M$1,'MY DATA'!$B:$B,2018,'MY DATA'!$F:$F,Sheet1!$A2))/60</f>
        <v>1</v>
      </c>
      <c r="N2" s="85">
        <f>DAY(SUMIFS('MY DATA'!$E:$E,'MY DATA'!$D:$D,N$1,'MY DATA'!$B:$B,2018,'MY DATA'!$F:$F,Sheet1!$A2))*24+HOUR(SUMIFS('MY DATA'!$E:$E,'MY DATA'!$D:$D,N$1,'MY DATA'!$B:$B,2018,'MY DATA'!$F:$F,Sheet1!$A2))+MINUTE(SUMIFS('MY DATA'!$E:$E,'MY DATA'!$D:$D,N$1,'MY DATA'!$B:$B,2018,'MY DATA'!$F:$F,Sheet1!$A2))/60</f>
        <v>4.666666666666667</v>
      </c>
      <c r="O2" s="85">
        <f>DAY(SUMIFS('MY DATA'!$E:$E,'MY DATA'!$D:$D,O$1,'MY DATA'!$B:$B,2018,'MY DATA'!$F:$F,Sheet1!$A2))*24+HOUR(SUMIFS('MY DATA'!$E:$E,'MY DATA'!$D:$D,O$1,'MY DATA'!$B:$B,2018,'MY DATA'!$F:$F,Sheet1!$A2))+MINUTE(SUMIFS('MY DATA'!$E:$E,'MY DATA'!$D:$D,O$1,'MY DATA'!$B:$B,2018,'MY DATA'!$F:$F,Sheet1!$A2))/60</f>
        <v>50</v>
      </c>
      <c r="P2" s="85">
        <f>DAY(SUMIFS('MY DATA'!$E:$E,'MY DATA'!$D:$D,P$1,'MY DATA'!$B:$B,2018,'MY DATA'!$F:$F,Sheet1!$A2))*24+HOUR(SUMIFS('MY DATA'!$E:$E,'MY DATA'!$D:$D,P$1,'MY DATA'!$B:$B,2018,'MY DATA'!$F:$F,Sheet1!$A2))+MINUTE(SUMIFS('MY DATA'!$E:$E,'MY DATA'!$D:$D,P$1,'MY DATA'!$B:$B,2018,'MY DATA'!$F:$F,Sheet1!$A2))/60</f>
        <v>20.583333333333332</v>
      </c>
      <c r="Q2" s="85">
        <f>DAY(SUMIFS('MY DATA'!$E:$E,'MY DATA'!$D:$D,Q$1,'MY DATA'!$B:$B,2018,'MY DATA'!$F:$F,Sheet1!$A2))*24+HOUR(SUMIFS('MY DATA'!$E:$E,'MY DATA'!$D:$D,Q$1,'MY DATA'!$B:$B,2018,'MY DATA'!$F:$F,Sheet1!$A2))+MINUTE(SUMIFS('MY DATA'!$E:$E,'MY DATA'!$D:$D,Q$1,'MY DATA'!$B:$B,2018,'MY DATA'!$F:$F,Sheet1!$A2))/60</f>
        <v>14.5</v>
      </c>
      <c r="R2" s="85">
        <f>DAY(SUMIFS('MY DATA'!$E:$E,'MY DATA'!$D:$D,R$1,'MY DATA'!$B:$B,2018,'MY DATA'!$F:$F,Sheet1!$A2))*24+HOUR(SUMIFS('MY DATA'!$E:$E,'MY DATA'!$D:$D,R$1,'MY DATA'!$B:$B,2018,'MY DATA'!$F:$F,Sheet1!$A2))+MINUTE(SUMIFS('MY DATA'!$E:$E,'MY DATA'!$D:$D,R$1,'MY DATA'!$B:$B,2018,'MY DATA'!$F:$F,Sheet1!$A2))/60</f>
        <v>5.833333333333333</v>
      </c>
      <c r="S2" s="85">
        <f>DAY(SUMIFS('MY DATA'!$E:$E,'MY DATA'!$D:$D,S$1,'MY DATA'!$B:$B,2018,'MY DATA'!$F:$F,Sheet1!$A2))*24+HOUR(SUMIFS('MY DATA'!$E:$E,'MY DATA'!$D:$D,S$1,'MY DATA'!$B:$B,2018,'MY DATA'!$F:$F,Sheet1!$A2))+MINUTE(SUMIFS('MY DATA'!$E:$E,'MY DATA'!$D:$D,S$1,'MY DATA'!$B:$B,2018,'MY DATA'!$F:$F,Sheet1!$A2))/60</f>
        <v>4.416666666666667</v>
      </c>
      <c r="T2" s="85">
        <f>DAY(SUMIFS('MY DATA'!$E:$E,'MY DATA'!$D:$D,T$1,'MY DATA'!$B:$B,2018,'MY DATA'!$F:$F,Sheet1!$A2))*24+HOUR(SUMIFS('MY DATA'!$E:$E,'MY DATA'!$D:$D,T$1,'MY DATA'!$B:$B,2018,'MY DATA'!$F:$F,Sheet1!$A2))+MINUTE(SUMIFS('MY DATA'!$E:$E,'MY DATA'!$D:$D,T$1,'MY DATA'!$B:$B,2018,'MY DATA'!$F:$F,Sheet1!$A2))/60</f>
        <v>33.916666666666664</v>
      </c>
      <c r="U2" s="85">
        <f>DAY(SUMIFS('MY DATA'!$E:$E,'MY DATA'!$D:$D,U$1,'MY DATA'!$B:$B,2018,'MY DATA'!$F:$F,Sheet1!$A2))*24+HOUR(SUMIFS('MY DATA'!$E:$E,'MY DATA'!$D:$D,U$1,'MY DATA'!$B:$B,2018,'MY DATA'!$F:$F,Sheet1!$A2))+MINUTE(SUMIFS('MY DATA'!$E:$E,'MY DATA'!$D:$D,U$1,'MY DATA'!$B:$B,2018,'MY DATA'!$F:$F,Sheet1!$A2))/60</f>
        <v>47.5</v>
      </c>
      <c r="V2" s="85">
        <f>DAY(SUMIFS('MY DATA'!$E:$E,'MY DATA'!$D:$D,V$1,'MY DATA'!$B:$B,2018,'MY DATA'!$F:$F,Sheet1!$A2))*24+HOUR(SUMIFS('MY DATA'!$E:$E,'MY DATA'!$D:$D,V$1,'MY DATA'!$B:$B,2018,'MY DATA'!$F:$F,Sheet1!$A2))+MINUTE(SUMIFS('MY DATA'!$E:$E,'MY DATA'!$D:$D,V$1,'MY DATA'!$B:$B,2018,'MY DATA'!$F:$F,Sheet1!$A2))/60</f>
        <v>7.5</v>
      </c>
      <c r="W2" s="85">
        <f>DAY(SUMIFS('MY DATA'!$E:$E,'MY DATA'!$D:$D,W$1,'MY DATA'!$B:$B,2018,'MY DATA'!$F:$F,Sheet1!$A2))*24+HOUR(SUMIFS('MY DATA'!$E:$E,'MY DATA'!$D:$D,W$1,'MY DATA'!$B:$B,2018,'MY DATA'!$F:$F,Sheet1!$A2))+MINUTE(SUMIFS('MY DATA'!$E:$E,'MY DATA'!$D:$D,W$1,'MY DATA'!$B:$B,2018,'MY DATA'!$F:$F,Sheet1!$A2))/60</f>
        <v>31.666666666666668</v>
      </c>
      <c r="X2" s="85">
        <f>DAY(SUMIFS('MY DATA'!$E:$E,'MY DATA'!$D:$D,X$1,'MY DATA'!$B:$B,2018,'MY DATA'!$F:$F,Sheet1!$A2))*24+HOUR(SUMIFS('MY DATA'!$E:$E,'MY DATA'!$D:$D,X$1,'MY DATA'!$B:$B,2018,'MY DATA'!$F:$F,Sheet1!$A2))+MINUTE(SUMIFS('MY DATA'!$E:$E,'MY DATA'!$D:$D,X$1,'MY DATA'!$B:$B,2018,'MY DATA'!$F:$F,Sheet1!$A2))/60</f>
        <v>41</v>
      </c>
      <c r="Y2" s="85">
        <f>DAY(SUMIFS('MY DATA'!$E:$E,'MY DATA'!$D:$D,Y$1,'MY DATA'!$B:$B,2018,'MY DATA'!$F:$F,Sheet1!$A2))*24+HOUR(SUMIFS('MY DATA'!$E:$E,'MY DATA'!$D:$D,Y$1,'MY DATA'!$B:$B,2018,'MY DATA'!$F:$F,Sheet1!$A2))+MINUTE(SUMIFS('MY DATA'!$E:$E,'MY DATA'!$D:$D,Y$1,'MY DATA'!$B:$B,2018,'MY DATA'!$F:$F,Sheet1!$A2))/60</f>
        <v>14.5</v>
      </c>
      <c r="Z2" s="85">
        <f>DAY(SUMIFS('MY DATA'!$E:$E,'MY DATA'!$D:$D,Z$1,'MY DATA'!$B:$B,2018,'MY DATA'!$F:$F,Sheet1!$A2))*24+HOUR(SUMIFS('MY DATA'!$E:$E,'MY DATA'!$D:$D,Z$1,'MY DATA'!$B:$B,2018,'MY DATA'!$F:$F,Sheet1!$A2))+MINUTE(SUMIFS('MY DATA'!$E:$E,'MY DATA'!$D:$D,Z$1,'MY DATA'!$B:$B,2018,'MY DATA'!$F:$F,Sheet1!$A2))/60</f>
        <v>38.833333333333336</v>
      </c>
      <c r="AA2" s="85">
        <f>DAY(SUMIFS('MY DATA'!$E:$E,'MY DATA'!$D:$D,AA$1,'MY DATA'!$B:$B,2018,'MY DATA'!$F:$F,Sheet1!$A2))*24+HOUR(SUMIFS('MY DATA'!$E:$E,'MY DATA'!$D:$D,AA$1,'MY DATA'!$B:$B,2018,'MY DATA'!$F:$F,Sheet1!$A2))+MINUTE(SUMIFS('MY DATA'!$E:$E,'MY DATA'!$D:$D,AA$1,'MY DATA'!$B:$B,2018,'MY DATA'!$F:$F,Sheet1!$A2))/60</f>
        <v>24.583333333333332</v>
      </c>
      <c r="AB2" s="85">
        <f>DAY(SUMIFS('MY DATA'!$E:$E,'MY DATA'!$D:$D,AB$1,'MY DATA'!$B:$B,2018,'MY DATA'!$F:$F,Sheet1!$A2))*24+HOUR(SUMIFS('MY DATA'!$E:$E,'MY DATA'!$D:$D,AB$1,'MY DATA'!$B:$B,2018,'MY DATA'!$F:$F,Sheet1!$A2))+MINUTE(SUMIFS('MY DATA'!$E:$E,'MY DATA'!$D:$D,AB$1,'MY DATA'!$B:$B,2018,'MY DATA'!$F:$F,Sheet1!$A2))/60</f>
        <v>5.583333333333333</v>
      </c>
      <c r="AC2" s="85">
        <f>DAY(SUMIFS('MY DATA'!$E:$E,'MY DATA'!$D:$D,AC$1,'MY DATA'!$B:$B,2018,'MY DATA'!$F:$F,Sheet1!$A2))*24+HOUR(SUMIFS('MY DATA'!$E:$E,'MY DATA'!$D:$D,AC$1,'MY DATA'!$B:$B,2018,'MY DATA'!$F:$F,Sheet1!$A2))+MINUTE(SUMIFS('MY DATA'!$E:$E,'MY DATA'!$D:$D,AC$1,'MY DATA'!$B:$B,2018,'MY DATA'!$F:$F,Sheet1!$A2))/60</f>
        <v>3.75</v>
      </c>
      <c r="AD2" s="85">
        <f>DAY(SUMIFS('MY DATA'!$E:$E,'MY DATA'!$D:$D,AD$1,'MY DATA'!$B:$B,2018,'MY DATA'!$F:$F,Sheet1!$A2))*24+HOUR(SUMIFS('MY DATA'!$E:$E,'MY DATA'!$D:$D,AD$1,'MY DATA'!$B:$B,2018,'MY DATA'!$F:$F,Sheet1!$A2))+MINUTE(SUMIFS('MY DATA'!$E:$E,'MY DATA'!$D:$D,AD$1,'MY DATA'!$B:$B,2018,'MY DATA'!$F:$F,Sheet1!$A2))/60</f>
        <v>7.5</v>
      </c>
      <c r="AE2" s="85">
        <f>DAY(SUMIFS('MY DATA'!$E:$E,'MY DATA'!$D:$D,AE$1,'MY DATA'!$B:$B,2018,'MY DATA'!$F:$F,Sheet1!$A2))*24+HOUR(SUMIFS('MY DATA'!$E:$E,'MY DATA'!$D:$D,AE$1,'MY DATA'!$B:$B,2018,'MY DATA'!$F:$F,Sheet1!$A2))+MINUTE(SUMIFS('MY DATA'!$E:$E,'MY DATA'!$D:$D,AE$1,'MY DATA'!$B:$B,2018,'MY DATA'!$F:$F,Sheet1!$A2))/60</f>
        <v>40.916666666666664</v>
      </c>
      <c r="AF2" s="85">
        <f>DAY(SUMIFS('MY DATA'!$E:$E,'MY DATA'!$D:$D,AF$1,'MY DATA'!$B:$B,2018,'MY DATA'!$F:$F,Sheet1!$A2))*24+HOUR(SUMIFS('MY DATA'!$E:$E,'MY DATA'!$D:$D,AF$1,'MY DATA'!$B:$B,2018,'MY DATA'!$F:$F,Sheet1!$A2))+MINUTE(SUMIFS('MY DATA'!$E:$E,'MY DATA'!$D:$D,AF$1,'MY DATA'!$B:$B,2018,'MY DATA'!$F:$F,Sheet1!$A2))/60</f>
        <v>26.833333333333332</v>
      </c>
      <c r="AG2" s="85">
        <f>DAY(SUMIFS('MY DATA'!$E:$E,'MY DATA'!$D:$D,AG$1,'MY DATA'!$B:$B,2018,'MY DATA'!$F:$F,Sheet1!$A2))*24+HOUR(SUMIFS('MY DATA'!$E:$E,'MY DATA'!$D:$D,AG$1,'MY DATA'!$B:$B,2018,'MY DATA'!$F:$F,Sheet1!$A2))+MINUTE(SUMIFS('MY DATA'!$E:$E,'MY DATA'!$D:$D,AG$1,'MY DATA'!$B:$B,2018,'MY DATA'!$F:$F,Sheet1!$A2))/60</f>
        <v>0</v>
      </c>
      <c r="AH2" s="85">
        <f>DAY(SUMIFS('MY DATA'!$E:$E,'MY DATA'!$D:$D,AH$1,'MY DATA'!$B:$B,2018,'MY DATA'!$F:$F,Sheet1!$A2))*24+HOUR(SUMIFS('MY DATA'!$E:$E,'MY DATA'!$D:$D,AH$1,'MY DATA'!$B:$B,2018,'MY DATA'!$F:$F,Sheet1!$A2))+MINUTE(SUMIFS('MY DATA'!$E:$E,'MY DATA'!$D:$D,AH$1,'MY DATA'!$B:$B,2018,'MY DATA'!$F:$F,Sheet1!$A2))/60</f>
        <v>0</v>
      </c>
      <c r="AI2" s="85">
        <f>DAY(SUMIFS('MY DATA'!$E:$E,'MY DATA'!$D:$D,AI$1,'MY DATA'!$B:$B,2018,'MY DATA'!$F:$F,Sheet1!$A2))*24+HOUR(SUMIFS('MY DATA'!$E:$E,'MY DATA'!$D:$D,AI$1,'MY DATA'!$B:$B,2018,'MY DATA'!$F:$F,Sheet1!$A2))+MINUTE(SUMIFS('MY DATA'!$E:$E,'MY DATA'!$D:$D,AI$1,'MY DATA'!$B:$B,2018,'MY DATA'!$F:$F,Sheet1!$A2))/60</f>
        <v>0</v>
      </c>
      <c r="AJ2" s="85">
        <f>DAY(SUMIFS('MY DATA'!$E:$E,'MY DATA'!$D:$D,AJ$1,'MY DATA'!$B:$B,2018,'MY DATA'!$F:$F,Sheet1!$A2))*24+HOUR(SUMIFS('MY DATA'!$E:$E,'MY DATA'!$D:$D,AJ$1,'MY DATA'!$B:$B,2018,'MY DATA'!$F:$F,Sheet1!$A2))+MINUTE(SUMIFS('MY DATA'!$E:$E,'MY DATA'!$D:$D,AJ$1,'MY DATA'!$B:$B,2018,'MY DATA'!$F:$F,Sheet1!$A2))/60</f>
        <v>0</v>
      </c>
      <c r="AK2" s="85">
        <f>DAY(SUMIFS('MY DATA'!$E:$E,'MY DATA'!$D:$D,AK$1,'MY DATA'!$B:$B,2018,'MY DATA'!$F:$F,Sheet1!$A2))*24+HOUR(SUMIFS('MY DATA'!$E:$E,'MY DATA'!$D:$D,AK$1,'MY DATA'!$B:$B,2018,'MY DATA'!$F:$F,Sheet1!$A2))+MINUTE(SUMIFS('MY DATA'!$E:$E,'MY DATA'!$D:$D,AK$1,'MY DATA'!$B:$B,2018,'MY DATA'!$F:$F,Sheet1!$A2))/60</f>
        <v>0</v>
      </c>
      <c r="AL2" s="85">
        <f>DAY(SUMIFS('MY DATA'!$E:$E,'MY DATA'!$D:$D,AL$1,'MY DATA'!$B:$B,2018,'MY DATA'!$F:$F,Sheet1!$A2))*24+HOUR(SUMIFS('MY DATA'!$E:$E,'MY DATA'!$D:$D,AL$1,'MY DATA'!$B:$B,2018,'MY DATA'!$F:$F,Sheet1!$A2))+MINUTE(SUMIFS('MY DATA'!$E:$E,'MY DATA'!$D:$D,AL$1,'MY DATA'!$B:$B,2018,'MY DATA'!$F:$F,Sheet1!$A2))/60</f>
        <v>0</v>
      </c>
      <c r="AM2" s="85">
        <f>DAY(SUMIFS('MY DATA'!$E:$E,'MY DATA'!$D:$D,AM$1,'MY DATA'!$B:$B,2018,'MY DATA'!$F:$F,Sheet1!$A2))*24+HOUR(SUMIFS('MY DATA'!$E:$E,'MY DATA'!$D:$D,AM$1,'MY DATA'!$B:$B,2018,'MY DATA'!$F:$F,Sheet1!$A2))+MINUTE(SUMIFS('MY DATA'!$E:$E,'MY DATA'!$D:$D,AM$1,'MY DATA'!$B:$B,2018,'MY DATA'!$F:$F,Sheet1!$A2))/60</f>
        <v>0</v>
      </c>
      <c r="AN2" s="85">
        <f>DAY(SUMIFS('MY DATA'!$E:$E,'MY DATA'!$D:$D,AN$1,'MY DATA'!$B:$B,2018,'MY DATA'!$F:$F,Sheet1!$A2))*24+HOUR(SUMIFS('MY DATA'!$E:$E,'MY DATA'!$D:$D,AN$1,'MY DATA'!$B:$B,2018,'MY DATA'!$F:$F,Sheet1!$A2))+MINUTE(SUMIFS('MY DATA'!$E:$E,'MY DATA'!$D:$D,AN$1,'MY DATA'!$B:$B,2018,'MY DATA'!$F:$F,Sheet1!$A2))/60</f>
        <v>0</v>
      </c>
      <c r="AO2" s="85">
        <f>DAY(SUMIFS('MY DATA'!$E:$E,'MY DATA'!$D:$D,AO$1,'MY DATA'!$B:$B,2018,'MY DATA'!$F:$F,Sheet1!$A2))*24+HOUR(SUMIFS('MY DATA'!$E:$E,'MY DATA'!$D:$D,AO$1,'MY DATA'!$B:$B,2018,'MY DATA'!$F:$F,Sheet1!$A2))+MINUTE(SUMIFS('MY DATA'!$E:$E,'MY DATA'!$D:$D,AO$1,'MY DATA'!$B:$B,2018,'MY DATA'!$F:$F,Sheet1!$A2))/60</f>
        <v>0</v>
      </c>
      <c r="AP2" s="85">
        <f>DAY(SUMIFS('MY DATA'!$E:$E,'MY DATA'!$D:$D,AP$1,'MY DATA'!$B:$B,2018,'MY DATA'!$F:$F,Sheet1!$A2))*24+HOUR(SUMIFS('MY DATA'!$E:$E,'MY DATA'!$D:$D,AP$1,'MY DATA'!$B:$B,2018,'MY DATA'!$F:$F,Sheet1!$A2))+MINUTE(SUMIFS('MY DATA'!$E:$E,'MY DATA'!$D:$D,AP$1,'MY DATA'!$B:$B,2018,'MY DATA'!$F:$F,Sheet1!$A2))/60</f>
        <v>0</v>
      </c>
      <c r="AQ2" s="85">
        <f>DAY(SUMIFS('MY DATA'!$E:$E,'MY DATA'!$D:$D,AQ$1,'MY DATA'!$B:$B,2018,'MY DATA'!$F:$F,Sheet1!$A2))*24+HOUR(SUMIFS('MY DATA'!$E:$E,'MY DATA'!$D:$D,AQ$1,'MY DATA'!$B:$B,2018,'MY DATA'!$F:$F,Sheet1!$A2))+MINUTE(SUMIFS('MY DATA'!$E:$E,'MY DATA'!$D:$D,AQ$1,'MY DATA'!$B:$B,2018,'MY DATA'!$F:$F,Sheet1!$A2))/60</f>
        <v>0</v>
      </c>
      <c r="AR2" s="85">
        <f>DAY(SUMIFS('MY DATA'!$E:$E,'MY DATA'!$D:$D,AR$1,'MY DATA'!$B:$B,2018,'MY DATA'!$F:$F,Sheet1!$A2))*24+HOUR(SUMIFS('MY DATA'!$E:$E,'MY DATA'!$D:$D,AR$1,'MY DATA'!$B:$B,2018,'MY DATA'!$F:$F,Sheet1!$A2))+MINUTE(SUMIFS('MY DATA'!$E:$E,'MY DATA'!$D:$D,AR$1,'MY DATA'!$B:$B,2018,'MY DATA'!$F:$F,Sheet1!$A2))/60</f>
        <v>0</v>
      </c>
      <c r="AS2" s="85">
        <f>DAY(SUMIFS('MY DATA'!$E:$E,'MY DATA'!$D:$D,AS$1,'MY DATA'!$B:$B,2018,'MY DATA'!$F:$F,Sheet1!$A2))*24+HOUR(SUMIFS('MY DATA'!$E:$E,'MY DATA'!$D:$D,AS$1,'MY DATA'!$B:$B,2018,'MY DATA'!$F:$F,Sheet1!$A2))+MINUTE(SUMIFS('MY DATA'!$E:$E,'MY DATA'!$D:$D,AS$1,'MY DATA'!$B:$B,2018,'MY DATA'!$F:$F,Sheet1!$A2))/60</f>
        <v>0</v>
      </c>
      <c r="AT2" s="85">
        <f>DAY(SUMIFS('MY DATA'!$E:$E,'MY DATA'!$D:$D,AT$1,'MY DATA'!$B:$B,2018,'MY DATA'!$F:$F,Sheet1!$A2))*24+HOUR(SUMIFS('MY DATA'!$E:$E,'MY DATA'!$D:$D,AT$1,'MY DATA'!$B:$B,2018,'MY DATA'!$F:$F,Sheet1!$A2))+MINUTE(SUMIFS('MY DATA'!$E:$E,'MY DATA'!$D:$D,AT$1,'MY DATA'!$B:$B,2018,'MY DATA'!$F:$F,Sheet1!$A2))/60</f>
        <v>0</v>
      </c>
      <c r="AU2" s="85">
        <f>DAY(SUMIFS('MY DATA'!$E:$E,'MY DATA'!$D:$D,AU$1,'MY DATA'!$B:$B,2018,'MY DATA'!$F:$F,Sheet1!$A2))*24+HOUR(SUMIFS('MY DATA'!$E:$E,'MY DATA'!$D:$D,AU$1,'MY DATA'!$B:$B,2018,'MY DATA'!$F:$F,Sheet1!$A2))+MINUTE(SUMIFS('MY DATA'!$E:$E,'MY DATA'!$D:$D,AU$1,'MY DATA'!$B:$B,2018,'MY DATA'!$F:$F,Sheet1!$A2))/60</f>
        <v>0</v>
      </c>
      <c r="AV2" s="85">
        <f>DAY(SUMIFS('MY DATA'!$E:$E,'MY DATA'!$D:$D,AV$1,'MY DATA'!$B:$B,2018,'MY DATA'!$F:$F,Sheet1!$A2))*24+HOUR(SUMIFS('MY DATA'!$E:$E,'MY DATA'!$D:$D,AV$1,'MY DATA'!$B:$B,2018,'MY DATA'!$F:$F,Sheet1!$A2))+MINUTE(SUMIFS('MY DATA'!$E:$E,'MY DATA'!$D:$D,AV$1,'MY DATA'!$B:$B,2018,'MY DATA'!$F:$F,Sheet1!$A2))/60</f>
        <v>0</v>
      </c>
      <c r="AW2" s="85">
        <f>DAY(SUMIFS('MY DATA'!$E:$E,'MY DATA'!$D:$D,AW$1,'MY DATA'!$B:$B,2018,'MY DATA'!$F:$F,Sheet1!$A2))*24+HOUR(SUMIFS('MY DATA'!$E:$E,'MY DATA'!$D:$D,AW$1,'MY DATA'!$B:$B,2018,'MY DATA'!$F:$F,Sheet1!$A2))+MINUTE(SUMIFS('MY DATA'!$E:$E,'MY DATA'!$D:$D,AW$1,'MY DATA'!$B:$B,2018,'MY DATA'!$F:$F,Sheet1!$A2))/60</f>
        <v>0</v>
      </c>
      <c r="AX2" s="85">
        <f>DAY(SUMIFS('MY DATA'!$E:$E,'MY DATA'!$D:$D,AX$1,'MY DATA'!$B:$B,2018,'MY DATA'!$F:$F,Sheet1!$A2))*24+HOUR(SUMIFS('MY DATA'!$E:$E,'MY DATA'!$D:$D,AX$1,'MY DATA'!$B:$B,2018,'MY DATA'!$F:$F,Sheet1!$A2))+MINUTE(SUMIFS('MY DATA'!$E:$E,'MY DATA'!$D:$D,AX$1,'MY DATA'!$B:$B,2018,'MY DATA'!$F:$F,Sheet1!$A2))/60</f>
        <v>0</v>
      </c>
      <c r="AY2" s="85">
        <f>DAY(SUMIFS('MY DATA'!$E:$E,'MY DATA'!$D:$D,AY$1,'MY DATA'!$B:$B,2018,'MY DATA'!$F:$F,Sheet1!$A2))*24+HOUR(SUMIFS('MY DATA'!$E:$E,'MY DATA'!$D:$D,AY$1,'MY DATA'!$B:$B,2018,'MY DATA'!$F:$F,Sheet1!$A2))+MINUTE(SUMIFS('MY DATA'!$E:$E,'MY DATA'!$D:$D,AY$1,'MY DATA'!$B:$B,2018,'MY DATA'!$F:$F,Sheet1!$A2))/60</f>
        <v>0</v>
      </c>
      <c r="AZ2" s="85">
        <f>DAY(SUMIFS('MY DATA'!$E:$E,'MY DATA'!$D:$D,AZ$1,'MY DATA'!$B:$B,2018,'MY DATA'!$F:$F,Sheet1!$A2))*24+HOUR(SUMIFS('MY DATA'!$E:$E,'MY DATA'!$D:$D,AZ$1,'MY DATA'!$B:$B,2018,'MY DATA'!$F:$F,Sheet1!$A2))+MINUTE(SUMIFS('MY DATA'!$E:$E,'MY DATA'!$D:$D,AZ$1,'MY DATA'!$B:$B,2018,'MY DATA'!$F:$F,Sheet1!$A2))/60</f>
        <v>0</v>
      </c>
      <c r="BA2" s="85">
        <f>DAY(SUMIFS('MY DATA'!$E:$E,'MY DATA'!$D:$D,BA$1,'MY DATA'!$B:$B,2018,'MY DATA'!$F:$F,Sheet1!$A2))*24+HOUR(SUMIFS('MY DATA'!$E:$E,'MY DATA'!$D:$D,BA$1,'MY DATA'!$B:$B,2018,'MY DATA'!$F:$F,Sheet1!$A2))+MINUTE(SUMIFS('MY DATA'!$E:$E,'MY DATA'!$D:$D,BA$1,'MY DATA'!$B:$B,2018,'MY DATA'!$F:$F,Sheet1!$A2))/60</f>
        <v>0</v>
      </c>
    </row>
    <row r="3" spans="1:53" ht="17.25" x14ac:dyDescent="0.25">
      <c r="A3" s="102"/>
      <c r="B3" s="85">
        <f>B2-SUM(B4:B10)</f>
        <v>0</v>
      </c>
      <c r="C3" s="85">
        <f t="shared" ref="C3:BA3" si="0">C2-SUM(C4:C10)</f>
        <v>0</v>
      </c>
      <c r="D3" s="85">
        <f t="shared" si="0"/>
        <v>0</v>
      </c>
      <c r="E3" s="85">
        <f t="shared" si="0"/>
        <v>0</v>
      </c>
      <c r="F3" s="85">
        <f t="shared" si="0"/>
        <v>0</v>
      </c>
      <c r="G3" s="85">
        <f t="shared" si="0"/>
        <v>0</v>
      </c>
      <c r="H3" s="85">
        <f t="shared" si="0"/>
        <v>0</v>
      </c>
      <c r="I3" s="85">
        <f t="shared" si="0"/>
        <v>0</v>
      </c>
      <c r="J3" s="85">
        <f t="shared" si="0"/>
        <v>0</v>
      </c>
      <c r="K3" s="85">
        <f t="shared" si="0"/>
        <v>0</v>
      </c>
      <c r="L3" s="85">
        <f t="shared" si="0"/>
        <v>0</v>
      </c>
      <c r="M3" s="85">
        <f t="shared" si="0"/>
        <v>0</v>
      </c>
      <c r="N3" s="85">
        <f t="shared" si="0"/>
        <v>0</v>
      </c>
      <c r="O3" s="85">
        <f t="shared" si="0"/>
        <v>0</v>
      </c>
      <c r="P3" s="85">
        <f t="shared" si="0"/>
        <v>0</v>
      </c>
      <c r="Q3" s="85">
        <f t="shared" si="0"/>
        <v>0</v>
      </c>
      <c r="R3" s="85">
        <f t="shared" si="0"/>
        <v>0</v>
      </c>
      <c r="S3" s="85">
        <f t="shared" si="0"/>
        <v>0</v>
      </c>
      <c r="T3" s="85">
        <f t="shared" si="0"/>
        <v>0</v>
      </c>
      <c r="U3" s="85">
        <f t="shared" si="0"/>
        <v>0</v>
      </c>
      <c r="V3" s="85">
        <f t="shared" si="0"/>
        <v>0</v>
      </c>
      <c r="W3" s="85">
        <f t="shared" si="0"/>
        <v>0</v>
      </c>
      <c r="X3" s="85">
        <f t="shared" si="0"/>
        <v>0</v>
      </c>
      <c r="Y3" s="85">
        <f t="shared" si="0"/>
        <v>0</v>
      </c>
      <c r="Z3" s="85">
        <f t="shared" si="0"/>
        <v>0</v>
      </c>
      <c r="AA3" s="85">
        <f t="shared" si="0"/>
        <v>0</v>
      </c>
      <c r="AB3" s="85">
        <f t="shared" si="0"/>
        <v>0</v>
      </c>
      <c r="AC3" s="85">
        <f t="shared" si="0"/>
        <v>1</v>
      </c>
      <c r="AD3" s="85">
        <f t="shared" si="0"/>
        <v>0</v>
      </c>
      <c r="AE3" s="85">
        <f t="shared" si="0"/>
        <v>5.9166666666666643</v>
      </c>
      <c r="AF3" s="85">
        <f t="shared" si="0"/>
        <v>3.9166666666666643</v>
      </c>
      <c r="AG3" s="85">
        <f t="shared" si="0"/>
        <v>0</v>
      </c>
      <c r="AH3" s="85">
        <f t="shared" si="0"/>
        <v>0</v>
      </c>
      <c r="AI3" s="85">
        <f t="shared" si="0"/>
        <v>0</v>
      </c>
      <c r="AJ3" s="85">
        <f t="shared" si="0"/>
        <v>0</v>
      </c>
      <c r="AK3" s="85">
        <f t="shared" si="0"/>
        <v>0</v>
      </c>
      <c r="AL3" s="85">
        <f t="shared" si="0"/>
        <v>0</v>
      </c>
      <c r="AM3" s="85">
        <f t="shared" si="0"/>
        <v>0</v>
      </c>
      <c r="AN3" s="85">
        <f t="shared" si="0"/>
        <v>0</v>
      </c>
      <c r="AO3" s="85">
        <f t="shared" si="0"/>
        <v>0</v>
      </c>
      <c r="AP3" s="85">
        <f t="shared" si="0"/>
        <v>0</v>
      </c>
      <c r="AQ3" s="85">
        <f t="shared" si="0"/>
        <v>0</v>
      </c>
      <c r="AR3" s="85">
        <f t="shared" si="0"/>
        <v>0</v>
      </c>
      <c r="AS3" s="85">
        <f t="shared" si="0"/>
        <v>0</v>
      </c>
      <c r="AT3" s="85">
        <f t="shared" si="0"/>
        <v>0</v>
      </c>
      <c r="AU3" s="85">
        <f t="shared" si="0"/>
        <v>0</v>
      </c>
      <c r="AV3" s="85">
        <f t="shared" si="0"/>
        <v>0</v>
      </c>
      <c r="AW3" s="85">
        <f t="shared" si="0"/>
        <v>0</v>
      </c>
      <c r="AX3" s="85">
        <f t="shared" si="0"/>
        <v>0</v>
      </c>
      <c r="AY3" s="85">
        <f t="shared" si="0"/>
        <v>0</v>
      </c>
      <c r="AZ3" s="85">
        <f t="shared" si="0"/>
        <v>0</v>
      </c>
      <c r="BA3" s="85">
        <f t="shared" si="0"/>
        <v>0</v>
      </c>
    </row>
    <row r="4" spans="1:53" ht="15" customHeight="1" x14ac:dyDescent="0.25">
      <c r="A4" s="76" t="s">
        <v>83</v>
      </c>
      <c r="B4" s="79">
        <f>DAY(SUMIFS('MY DATA'!$E:$E,'MY DATA'!$D:$D,B$1,'MY DATA'!$B:$B,2018,'MY DATA'!$H:$H,Sheet1!$A4))*24+HOUR(SUMIFS('MY DATA'!$E:$E,'MY DATA'!$D:$D,B$1,'MY DATA'!$B:$B,2018,'MY DATA'!$H:$H,Sheet1!$A4))+MINUTE(SUMIFS('MY DATA'!$E:$E,'MY DATA'!$D:$D,B$1,'MY DATA'!$B:$B,2018,'MY DATA'!$H:$H,Sheet1!$A4))/60</f>
        <v>0</v>
      </c>
      <c r="C4" s="79">
        <f>DAY(SUMIFS('MY DATA'!$E:$E,'MY DATA'!$D:$D,C$1,'MY DATA'!$B:$B,2018,'MY DATA'!$H:$H,Sheet1!$A4))*24+HOUR(SUMIFS('MY DATA'!$E:$E,'MY DATA'!$D:$D,C$1,'MY DATA'!$B:$B,2018,'MY DATA'!$H:$H,Sheet1!$A4))+MINUTE(SUMIFS('MY DATA'!$E:$E,'MY DATA'!$D:$D,C$1,'MY DATA'!$B:$B,2018,'MY DATA'!$H:$H,Sheet1!$A4))/60</f>
        <v>0</v>
      </c>
      <c r="D4" s="79">
        <f>DAY(SUMIFS('MY DATA'!$E:$E,'MY DATA'!$D:$D,D$1,'MY DATA'!$B:$B,2018,'MY DATA'!$H:$H,Sheet1!$A4))*24+HOUR(SUMIFS('MY DATA'!$E:$E,'MY DATA'!$D:$D,D$1,'MY DATA'!$B:$B,2018,'MY DATA'!$H:$H,Sheet1!$A4))+MINUTE(SUMIFS('MY DATA'!$E:$E,'MY DATA'!$D:$D,D$1,'MY DATA'!$B:$B,2018,'MY DATA'!$H:$H,Sheet1!$A4))/60</f>
        <v>0</v>
      </c>
      <c r="E4" s="79">
        <f>DAY(SUMIFS('MY DATA'!$E:$E,'MY DATA'!$D:$D,E$1,'MY DATA'!$B:$B,2018,'MY DATA'!$H:$H,Sheet1!$A4))*24+HOUR(SUMIFS('MY DATA'!$E:$E,'MY DATA'!$D:$D,E$1,'MY DATA'!$B:$B,2018,'MY DATA'!$H:$H,Sheet1!$A4))+MINUTE(SUMIFS('MY DATA'!$E:$E,'MY DATA'!$D:$D,E$1,'MY DATA'!$B:$B,2018,'MY DATA'!$H:$H,Sheet1!$A4))/60</f>
        <v>0</v>
      </c>
      <c r="F4" s="79">
        <f>DAY(SUMIFS('MY DATA'!$E:$E,'MY DATA'!$D:$D,F$1,'MY DATA'!$B:$B,2018,'MY DATA'!$H:$H,Sheet1!$A4))*24+HOUR(SUMIFS('MY DATA'!$E:$E,'MY DATA'!$D:$D,F$1,'MY DATA'!$B:$B,2018,'MY DATA'!$H:$H,Sheet1!$A4))+MINUTE(SUMIFS('MY DATA'!$E:$E,'MY DATA'!$D:$D,F$1,'MY DATA'!$B:$B,2018,'MY DATA'!$H:$H,Sheet1!$A4))/60</f>
        <v>0</v>
      </c>
      <c r="G4" s="79">
        <f>DAY(SUMIFS('MY DATA'!$E:$E,'MY DATA'!$D:$D,G$1,'MY DATA'!$B:$B,2018,'MY DATA'!$H:$H,Sheet1!$A4))*24+HOUR(SUMIFS('MY DATA'!$E:$E,'MY DATA'!$D:$D,G$1,'MY DATA'!$B:$B,2018,'MY DATA'!$H:$H,Sheet1!$A4))+MINUTE(SUMIFS('MY DATA'!$E:$E,'MY DATA'!$D:$D,G$1,'MY DATA'!$B:$B,2018,'MY DATA'!$H:$H,Sheet1!$A4))/60</f>
        <v>0</v>
      </c>
      <c r="H4" s="79">
        <f>DAY(SUMIFS('MY DATA'!$E:$E,'MY DATA'!$D:$D,H$1,'MY DATA'!$B:$B,2018,'MY DATA'!$H:$H,Sheet1!$A4))*24+HOUR(SUMIFS('MY DATA'!$E:$E,'MY DATA'!$D:$D,H$1,'MY DATA'!$B:$B,2018,'MY DATA'!$H:$H,Sheet1!$A4))+MINUTE(SUMIFS('MY DATA'!$E:$E,'MY DATA'!$D:$D,H$1,'MY DATA'!$B:$B,2018,'MY DATA'!$H:$H,Sheet1!$A4))/60</f>
        <v>0</v>
      </c>
      <c r="I4" s="79">
        <f>DAY(SUMIFS('MY DATA'!$E:$E,'MY DATA'!$D:$D,I$1,'MY DATA'!$B:$B,2018,'MY DATA'!$H:$H,Sheet1!$A4))*24+HOUR(SUMIFS('MY DATA'!$E:$E,'MY DATA'!$D:$D,I$1,'MY DATA'!$B:$B,2018,'MY DATA'!$H:$H,Sheet1!$A4))+MINUTE(SUMIFS('MY DATA'!$E:$E,'MY DATA'!$D:$D,I$1,'MY DATA'!$B:$B,2018,'MY DATA'!$H:$H,Sheet1!$A4))/60</f>
        <v>0</v>
      </c>
      <c r="J4" s="79">
        <f>DAY(SUMIFS('MY DATA'!$E:$E,'MY DATA'!$D:$D,J$1,'MY DATA'!$B:$B,2018,'MY DATA'!$H:$H,Sheet1!$A4))*24+HOUR(SUMIFS('MY DATA'!$E:$E,'MY DATA'!$D:$D,J$1,'MY DATA'!$B:$B,2018,'MY DATA'!$H:$H,Sheet1!$A4))+MINUTE(SUMIFS('MY DATA'!$E:$E,'MY DATA'!$D:$D,J$1,'MY DATA'!$B:$B,2018,'MY DATA'!$H:$H,Sheet1!$A4))/60</f>
        <v>0</v>
      </c>
      <c r="K4" s="79">
        <f>DAY(SUMIFS('MY DATA'!$E:$E,'MY DATA'!$D:$D,K$1,'MY DATA'!$B:$B,2018,'MY DATA'!$H:$H,Sheet1!$A4))*24+HOUR(SUMIFS('MY DATA'!$E:$E,'MY DATA'!$D:$D,K$1,'MY DATA'!$B:$B,2018,'MY DATA'!$H:$H,Sheet1!$A4))+MINUTE(SUMIFS('MY DATA'!$E:$E,'MY DATA'!$D:$D,K$1,'MY DATA'!$B:$B,2018,'MY DATA'!$H:$H,Sheet1!$A4))/60</f>
        <v>0</v>
      </c>
      <c r="L4" s="79">
        <f>DAY(SUMIFS('MY DATA'!$E:$E,'MY DATA'!$D:$D,L$1,'MY DATA'!$B:$B,2018,'MY DATA'!$H:$H,Sheet1!$A4))*24+HOUR(SUMIFS('MY DATA'!$E:$E,'MY DATA'!$D:$D,L$1,'MY DATA'!$B:$B,2018,'MY DATA'!$H:$H,Sheet1!$A4))+MINUTE(SUMIFS('MY DATA'!$E:$E,'MY DATA'!$D:$D,L$1,'MY DATA'!$B:$B,2018,'MY DATA'!$H:$H,Sheet1!$A4))/60</f>
        <v>0</v>
      </c>
      <c r="M4" s="79">
        <f>DAY(SUMIFS('MY DATA'!$E:$E,'MY DATA'!$D:$D,M$1,'MY DATA'!$B:$B,2018,'MY DATA'!$H:$H,Sheet1!$A4))*24+HOUR(SUMIFS('MY DATA'!$E:$E,'MY DATA'!$D:$D,M$1,'MY DATA'!$B:$B,2018,'MY DATA'!$H:$H,Sheet1!$A4))+MINUTE(SUMIFS('MY DATA'!$E:$E,'MY DATA'!$D:$D,M$1,'MY DATA'!$B:$B,2018,'MY DATA'!$H:$H,Sheet1!$A4))/60</f>
        <v>1</v>
      </c>
      <c r="N4" s="79">
        <f>DAY(SUMIFS('MY DATA'!$E:$E,'MY DATA'!$D:$D,N$1,'MY DATA'!$B:$B,2018,'MY DATA'!$H:$H,Sheet1!$A4))*24+HOUR(SUMIFS('MY DATA'!$E:$E,'MY DATA'!$D:$D,N$1,'MY DATA'!$B:$B,2018,'MY DATA'!$H:$H,Sheet1!$A4))+MINUTE(SUMIFS('MY DATA'!$E:$E,'MY DATA'!$D:$D,N$1,'MY DATA'!$B:$B,2018,'MY DATA'!$H:$H,Sheet1!$A4))/60</f>
        <v>0</v>
      </c>
      <c r="O4" s="79">
        <f>DAY(SUMIFS('MY DATA'!$E:$E,'MY DATA'!$D:$D,O$1,'MY DATA'!$B:$B,2018,'MY DATA'!$H:$H,Sheet1!$A4))*24+HOUR(SUMIFS('MY DATA'!$E:$E,'MY DATA'!$D:$D,O$1,'MY DATA'!$B:$B,2018,'MY DATA'!$H:$H,Sheet1!$A4))+MINUTE(SUMIFS('MY DATA'!$E:$E,'MY DATA'!$D:$D,O$1,'MY DATA'!$B:$B,2018,'MY DATA'!$H:$H,Sheet1!$A4))/60</f>
        <v>0</v>
      </c>
      <c r="P4" s="79">
        <f>DAY(SUMIFS('MY DATA'!$E:$E,'MY DATA'!$D:$D,P$1,'MY DATA'!$B:$B,2018,'MY DATA'!$H:$H,Sheet1!$A4))*24+HOUR(SUMIFS('MY DATA'!$E:$E,'MY DATA'!$D:$D,P$1,'MY DATA'!$B:$B,2018,'MY DATA'!$H:$H,Sheet1!$A4))+MINUTE(SUMIFS('MY DATA'!$E:$E,'MY DATA'!$D:$D,P$1,'MY DATA'!$B:$B,2018,'MY DATA'!$H:$H,Sheet1!$A4))/60</f>
        <v>0</v>
      </c>
      <c r="Q4" s="79">
        <f>DAY(SUMIFS('MY DATA'!$E:$E,'MY DATA'!$D:$D,Q$1,'MY DATA'!$B:$B,2018,'MY DATA'!$H:$H,Sheet1!$A4))*24+HOUR(SUMIFS('MY DATA'!$E:$E,'MY DATA'!$D:$D,Q$1,'MY DATA'!$B:$B,2018,'MY DATA'!$H:$H,Sheet1!$A4))+MINUTE(SUMIFS('MY DATA'!$E:$E,'MY DATA'!$D:$D,Q$1,'MY DATA'!$B:$B,2018,'MY DATA'!$H:$H,Sheet1!$A4))/60</f>
        <v>0</v>
      </c>
      <c r="R4" s="79">
        <f>DAY(SUMIFS('MY DATA'!$E:$E,'MY DATA'!$D:$D,R$1,'MY DATA'!$B:$B,2018,'MY DATA'!$H:$H,Sheet1!$A4))*24+HOUR(SUMIFS('MY DATA'!$E:$E,'MY DATA'!$D:$D,R$1,'MY DATA'!$B:$B,2018,'MY DATA'!$H:$H,Sheet1!$A4))+MINUTE(SUMIFS('MY DATA'!$E:$E,'MY DATA'!$D:$D,R$1,'MY DATA'!$B:$B,2018,'MY DATA'!$H:$H,Sheet1!$A4))/60</f>
        <v>0</v>
      </c>
      <c r="S4" s="79">
        <f>DAY(SUMIFS('MY DATA'!$E:$E,'MY DATA'!$D:$D,S$1,'MY DATA'!$B:$B,2018,'MY DATA'!$H:$H,Sheet1!$A4))*24+HOUR(SUMIFS('MY DATA'!$E:$E,'MY DATA'!$D:$D,S$1,'MY DATA'!$B:$B,2018,'MY DATA'!$H:$H,Sheet1!$A4))+MINUTE(SUMIFS('MY DATA'!$E:$E,'MY DATA'!$D:$D,S$1,'MY DATA'!$B:$B,2018,'MY DATA'!$H:$H,Sheet1!$A4))/60</f>
        <v>0</v>
      </c>
      <c r="T4" s="79">
        <f>DAY(SUMIFS('MY DATA'!$E:$E,'MY DATA'!$D:$D,T$1,'MY DATA'!$B:$B,2018,'MY DATA'!$H:$H,Sheet1!$A4))*24+HOUR(SUMIFS('MY DATA'!$E:$E,'MY DATA'!$D:$D,T$1,'MY DATA'!$B:$B,2018,'MY DATA'!$H:$H,Sheet1!$A4))+MINUTE(SUMIFS('MY DATA'!$E:$E,'MY DATA'!$D:$D,T$1,'MY DATA'!$B:$B,2018,'MY DATA'!$H:$H,Sheet1!$A4))/60</f>
        <v>0</v>
      </c>
      <c r="U4" s="79">
        <f>DAY(SUMIFS('MY DATA'!$E:$E,'MY DATA'!$D:$D,U$1,'MY DATA'!$B:$B,2018,'MY DATA'!$H:$H,Sheet1!$A4))*24+HOUR(SUMIFS('MY DATA'!$E:$E,'MY DATA'!$D:$D,U$1,'MY DATA'!$B:$B,2018,'MY DATA'!$H:$H,Sheet1!$A4))+MINUTE(SUMIFS('MY DATA'!$E:$E,'MY DATA'!$D:$D,U$1,'MY DATA'!$B:$B,2018,'MY DATA'!$H:$H,Sheet1!$A4))/60</f>
        <v>0</v>
      </c>
      <c r="V4" s="79">
        <f>DAY(SUMIFS('MY DATA'!$E:$E,'MY DATA'!$D:$D,V$1,'MY DATA'!$B:$B,2018,'MY DATA'!$H:$H,Sheet1!$A4))*24+HOUR(SUMIFS('MY DATA'!$E:$E,'MY DATA'!$D:$D,V$1,'MY DATA'!$B:$B,2018,'MY DATA'!$H:$H,Sheet1!$A4))+MINUTE(SUMIFS('MY DATA'!$E:$E,'MY DATA'!$D:$D,V$1,'MY DATA'!$B:$B,2018,'MY DATA'!$H:$H,Sheet1!$A4))/60</f>
        <v>0</v>
      </c>
      <c r="W4" s="79">
        <f>DAY(SUMIFS('MY DATA'!$E:$E,'MY DATA'!$D:$D,W$1,'MY DATA'!$B:$B,2018,'MY DATA'!$H:$H,Sheet1!$A4))*24+HOUR(SUMIFS('MY DATA'!$E:$E,'MY DATA'!$D:$D,W$1,'MY DATA'!$B:$B,2018,'MY DATA'!$H:$H,Sheet1!$A4))+MINUTE(SUMIFS('MY DATA'!$E:$E,'MY DATA'!$D:$D,W$1,'MY DATA'!$B:$B,2018,'MY DATA'!$H:$H,Sheet1!$A4))/60</f>
        <v>0</v>
      </c>
      <c r="X4" s="79">
        <f>DAY(SUMIFS('MY DATA'!$E:$E,'MY DATA'!$D:$D,X$1,'MY DATA'!$B:$B,2018,'MY DATA'!$H:$H,Sheet1!$A4))*24+HOUR(SUMIFS('MY DATA'!$E:$E,'MY DATA'!$D:$D,X$1,'MY DATA'!$B:$B,2018,'MY DATA'!$H:$H,Sheet1!$A4))+MINUTE(SUMIFS('MY DATA'!$E:$E,'MY DATA'!$D:$D,X$1,'MY DATA'!$B:$B,2018,'MY DATA'!$H:$H,Sheet1!$A4))/60</f>
        <v>4.583333333333333</v>
      </c>
      <c r="Y4" s="79">
        <f>DAY(SUMIFS('MY DATA'!$E:$E,'MY DATA'!$D:$D,Y$1,'MY DATA'!$B:$B,2018,'MY DATA'!$H:$H,Sheet1!$A4))*24+HOUR(SUMIFS('MY DATA'!$E:$E,'MY DATA'!$D:$D,Y$1,'MY DATA'!$B:$B,2018,'MY DATA'!$H:$H,Sheet1!$A4))+MINUTE(SUMIFS('MY DATA'!$E:$E,'MY DATA'!$D:$D,Y$1,'MY DATA'!$B:$B,2018,'MY DATA'!$H:$H,Sheet1!$A4))/60</f>
        <v>0</v>
      </c>
      <c r="Z4" s="79">
        <f>DAY(SUMIFS('MY DATA'!$E:$E,'MY DATA'!$D:$D,Z$1,'MY DATA'!$B:$B,2018,'MY DATA'!$H:$H,Sheet1!$A4))*24+HOUR(SUMIFS('MY DATA'!$E:$E,'MY DATA'!$D:$D,Z$1,'MY DATA'!$B:$B,2018,'MY DATA'!$H:$H,Sheet1!$A4))+MINUTE(SUMIFS('MY DATA'!$E:$E,'MY DATA'!$D:$D,Z$1,'MY DATA'!$B:$B,2018,'MY DATA'!$H:$H,Sheet1!$A4))/60</f>
        <v>0</v>
      </c>
      <c r="AA4" s="79">
        <f>DAY(SUMIFS('MY DATA'!$E:$E,'MY DATA'!$D:$D,AA$1,'MY DATA'!$B:$B,2018,'MY DATA'!$H:$H,Sheet1!$A4))*24+HOUR(SUMIFS('MY DATA'!$E:$E,'MY DATA'!$D:$D,AA$1,'MY DATA'!$B:$B,2018,'MY DATA'!$H:$H,Sheet1!$A4))+MINUTE(SUMIFS('MY DATA'!$E:$E,'MY DATA'!$D:$D,AA$1,'MY DATA'!$B:$B,2018,'MY DATA'!$H:$H,Sheet1!$A4))/60</f>
        <v>0</v>
      </c>
      <c r="AB4" s="79">
        <f>DAY(SUMIFS('MY DATA'!$E:$E,'MY DATA'!$D:$D,AB$1,'MY DATA'!$B:$B,2018,'MY DATA'!$H:$H,Sheet1!$A4))*24+HOUR(SUMIFS('MY DATA'!$E:$E,'MY DATA'!$D:$D,AB$1,'MY DATA'!$B:$B,2018,'MY DATA'!$H:$H,Sheet1!$A4))+MINUTE(SUMIFS('MY DATA'!$E:$E,'MY DATA'!$D:$D,AB$1,'MY DATA'!$B:$B,2018,'MY DATA'!$H:$H,Sheet1!$A4))/60</f>
        <v>0</v>
      </c>
      <c r="AC4" s="79">
        <f>DAY(SUMIFS('MY DATA'!$E:$E,'MY DATA'!$D:$D,AC$1,'MY DATA'!$B:$B,2018,'MY DATA'!$H:$H,Sheet1!$A4))*24+HOUR(SUMIFS('MY DATA'!$E:$E,'MY DATA'!$D:$D,AC$1,'MY DATA'!$B:$B,2018,'MY DATA'!$H:$H,Sheet1!$A4))+MINUTE(SUMIFS('MY DATA'!$E:$E,'MY DATA'!$D:$D,AC$1,'MY DATA'!$B:$B,2018,'MY DATA'!$H:$H,Sheet1!$A4))/60</f>
        <v>0</v>
      </c>
      <c r="AD4" s="79">
        <f>DAY(SUMIFS('MY DATA'!$E:$E,'MY DATA'!$D:$D,AD$1,'MY DATA'!$B:$B,2018,'MY DATA'!$H:$H,Sheet1!$A4))*24+HOUR(SUMIFS('MY DATA'!$E:$E,'MY DATA'!$D:$D,AD$1,'MY DATA'!$B:$B,2018,'MY DATA'!$H:$H,Sheet1!$A4))+MINUTE(SUMIFS('MY DATA'!$E:$E,'MY DATA'!$D:$D,AD$1,'MY DATA'!$B:$B,2018,'MY DATA'!$H:$H,Sheet1!$A4))/60</f>
        <v>0</v>
      </c>
      <c r="AE4" s="79">
        <f>DAY(SUMIFS('MY DATA'!$E:$E,'MY DATA'!$D:$D,AE$1,'MY DATA'!$B:$B,2018,'MY DATA'!$H:$H,Sheet1!$A4))*24+HOUR(SUMIFS('MY DATA'!$E:$E,'MY DATA'!$D:$D,AE$1,'MY DATA'!$B:$B,2018,'MY DATA'!$H:$H,Sheet1!$A4))+MINUTE(SUMIFS('MY DATA'!$E:$E,'MY DATA'!$D:$D,AE$1,'MY DATA'!$B:$B,2018,'MY DATA'!$H:$H,Sheet1!$A4))/60</f>
        <v>0</v>
      </c>
      <c r="AF4" s="79">
        <f>DAY(SUMIFS('MY DATA'!$E:$E,'MY DATA'!$D:$D,AF$1,'MY DATA'!$B:$B,2018,'MY DATA'!$H:$H,Sheet1!$A4))*24+HOUR(SUMIFS('MY DATA'!$E:$E,'MY DATA'!$D:$D,AF$1,'MY DATA'!$B:$B,2018,'MY DATA'!$H:$H,Sheet1!$A4))+MINUTE(SUMIFS('MY DATA'!$E:$E,'MY DATA'!$D:$D,AF$1,'MY DATA'!$B:$B,2018,'MY DATA'!$H:$H,Sheet1!$A4))/60</f>
        <v>0</v>
      </c>
      <c r="AG4" s="79">
        <f>DAY(SUMIFS('MY DATA'!$E:$E,'MY DATA'!$D:$D,AG$1,'MY DATA'!$B:$B,2018,'MY DATA'!$H:$H,Sheet1!$A4))*24+HOUR(SUMIFS('MY DATA'!$E:$E,'MY DATA'!$D:$D,AG$1,'MY DATA'!$B:$B,2018,'MY DATA'!$H:$H,Sheet1!$A4))+MINUTE(SUMIFS('MY DATA'!$E:$E,'MY DATA'!$D:$D,AG$1,'MY DATA'!$B:$B,2018,'MY DATA'!$H:$H,Sheet1!$A4))/60</f>
        <v>0</v>
      </c>
      <c r="AH4" s="79">
        <f>DAY(SUMIFS('MY DATA'!$E:$E,'MY DATA'!$D:$D,AH$1,'MY DATA'!$B:$B,2018,'MY DATA'!$H:$H,Sheet1!$A4))*24+HOUR(SUMIFS('MY DATA'!$E:$E,'MY DATA'!$D:$D,AH$1,'MY DATA'!$B:$B,2018,'MY DATA'!$H:$H,Sheet1!$A4))+MINUTE(SUMIFS('MY DATA'!$E:$E,'MY DATA'!$D:$D,AH$1,'MY DATA'!$B:$B,2018,'MY DATA'!$H:$H,Sheet1!$A4))/60</f>
        <v>0</v>
      </c>
      <c r="AI4" s="79">
        <f>DAY(SUMIFS('MY DATA'!$E:$E,'MY DATA'!$D:$D,AI$1,'MY DATA'!$B:$B,2018,'MY DATA'!$H:$H,Sheet1!$A4))*24+HOUR(SUMIFS('MY DATA'!$E:$E,'MY DATA'!$D:$D,AI$1,'MY DATA'!$B:$B,2018,'MY DATA'!$H:$H,Sheet1!$A4))+MINUTE(SUMIFS('MY DATA'!$E:$E,'MY DATA'!$D:$D,AI$1,'MY DATA'!$B:$B,2018,'MY DATA'!$H:$H,Sheet1!$A4))/60</f>
        <v>0</v>
      </c>
      <c r="AJ4" s="79">
        <f>DAY(SUMIFS('MY DATA'!$E:$E,'MY DATA'!$D:$D,AJ$1,'MY DATA'!$B:$B,2018,'MY DATA'!$H:$H,Sheet1!$A4))*24+HOUR(SUMIFS('MY DATA'!$E:$E,'MY DATA'!$D:$D,AJ$1,'MY DATA'!$B:$B,2018,'MY DATA'!$H:$H,Sheet1!$A4))+MINUTE(SUMIFS('MY DATA'!$E:$E,'MY DATA'!$D:$D,AJ$1,'MY DATA'!$B:$B,2018,'MY DATA'!$H:$H,Sheet1!$A4))/60</f>
        <v>0</v>
      </c>
      <c r="AK4" s="79">
        <f>DAY(SUMIFS('MY DATA'!$E:$E,'MY DATA'!$D:$D,AK$1,'MY DATA'!$B:$B,2018,'MY DATA'!$H:$H,Sheet1!$A4))*24+HOUR(SUMIFS('MY DATA'!$E:$E,'MY DATA'!$D:$D,AK$1,'MY DATA'!$B:$B,2018,'MY DATA'!$H:$H,Sheet1!$A4))+MINUTE(SUMIFS('MY DATA'!$E:$E,'MY DATA'!$D:$D,AK$1,'MY DATA'!$B:$B,2018,'MY DATA'!$H:$H,Sheet1!$A4))/60</f>
        <v>0</v>
      </c>
      <c r="AL4" s="79">
        <f>DAY(SUMIFS('MY DATA'!$E:$E,'MY DATA'!$D:$D,AL$1,'MY DATA'!$B:$B,2018,'MY DATA'!$H:$H,Sheet1!$A4))*24+HOUR(SUMIFS('MY DATA'!$E:$E,'MY DATA'!$D:$D,AL$1,'MY DATA'!$B:$B,2018,'MY DATA'!$H:$H,Sheet1!$A4))+MINUTE(SUMIFS('MY DATA'!$E:$E,'MY DATA'!$D:$D,AL$1,'MY DATA'!$B:$B,2018,'MY DATA'!$H:$H,Sheet1!$A4))/60</f>
        <v>0</v>
      </c>
      <c r="AM4" s="79">
        <f>DAY(SUMIFS('MY DATA'!$E:$E,'MY DATA'!$D:$D,AM$1,'MY DATA'!$B:$B,2018,'MY DATA'!$H:$H,Sheet1!$A4))*24+HOUR(SUMIFS('MY DATA'!$E:$E,'MY DATA'!$D:$D,AM$1,'MY DATA'!$B:$B,2018,'MY DATA'!$H:$H,Sheet1!$A4))+MINUTE(SUMIFS('MY DATA'!$E:$E,'MY DATA'!$D:$D,AM$1,'MY DATA'!$B:$B,2018,'MY DATA'!$H:$H,Sheet1!$A4))/60</f>
        <v>0</v>
      </c>
      <c r="AN4" s="79">
        <f>DAY(SUMIFS('MY DATA'!$E:$E,'MY DATA'!$D:$D,AN$1,'MY DATA'!$B:$B,2018,'MY DATA'!$H:$H,Sheet1!$A4))*24+HOUR(SUMIFS('MY DATA'!$E:$E,'MY DATA'!$D:$D,AN$1,'MY DATA'!$B:$B,2018,'MY DATA'!$H:$H,Sheet1!$A4))+MINUTE(SUMIFS('MY DATA'!$E:$E,'MY DATA'!$D:$D,AN$1,'MY DATA'!$B:$B,2018,'MY DATA'!$H:$H,Sheet1!$A4))/60</f>
        <v>0</v>
      </c>
      <c r="AO4" s="79">
        <f>DAY(SUMIFS('MY DATA'!$E:$E,'MY DATA'!$D:$D,AO$1,'MY DATA'!$B:$B,2018,'MY DATA'!$H:$H,Sheet1!$A4))*24+HOUR(SUMIFS('MY DATA'!$E:$E,'MY DATA'!$D:$D,AO$1,'MY DATA'!$B:$B,2018,'MY DATA'!$H:$H,Sheet1!$A4))+MINUTE(SUMIFS('MY DATA'!$E:$E,'MY DATA'!$D:$D,AO$1,'MY DATA'!$B:$B,2018,'MY DATA'!$H:$H,Sheet1!$A4))/60</f>
        <v>0</v>
      </c>
      <c r="AP4" s="79">
        <f>DAY(SUMIFS('MY DATA'!$E:$E,'MY DATA'!$D:$D,AP$1,'MY DATA'!$B:$B,2018,'MY DATA'!$H:$H,Sheet1!$A4))*24+HOUR(SUMIFS('MY DATA'!$E:$E,'MY DATA'!$D:$D,AP$1,'MY DATA'!$B:$B,2018,'MY DATA'!$H:$H,Sheet1!$A4))+MINUTE(SUMIFS('MY DATA'!$E:$E,'MY DATA'!$D:$D,AP$1,'MY DATA'!$B:$B,2018,'MY DATA'!$H:$H,Sheet1!$A4))/60</f>
        <v>0</v>
      </c>
      <c r="AQ4" s="79">
        <f>DAY(SUMIFS('MY DATA'!$E:$E,'MY DATA'!$D:$D,AQ$1,'MY DATA'!$B:$B,2018,'MY DATA'!$H:$H,Sheet1!$A4))*24+HOUR(SUMIFS('MY DATA'!$E:$E,'MY DATA'!$D:$D,AQ$1,'MY DATA'!$B:$B,2018,'MY DATA'!$H:$H,Sheet1!$A4))+MINUTE(SUMIFS('MY DATA'!$E:$E,'MY DATA'!$D:$D,AQ$1,'MY DATA'!$B:$B,2018,'MY DATA'!$H:$H,Sheet1!$A4))/60</f>
        <v>0</v>
      </c>
      <c r="AR4" s="79">
        <f>DAY(SUMIFS('MY DATA'!$E:$E,'MY DATA'!$D:$D,AR$1,'MY DATA'!$B:$B,2018,'MY DATA'!$H:$H,Sheet1!$A4))*24+HOUR(SUMIFS('MY DATA'!$E:$E,'MY DATA'!$D:$D,AR$1,'MY DATA'!$B:$B,2018,'MY DATA'!$H:$H,Sheet1!$A4))+MINUTE(SUMIFS('MY DATA'!$E:$E,'MY DATA'!$D:$D,AR$1,'MY DATA'!$B:$B,2018,'MY DATA'!$H:$H,Sheet1!$A4))/60</f>
        <v>0</v>
      </c>
      <c r="AS4" s="79">
        <f>DAY(SUMIFS('MY DATA'!$E:$E,'MY DATA'!$D:$D,AS$1,'MY DATA'!$B:$B,2018,'MY DATA'!$H:$H,Sheet1!$A4))*24+HOUR(SUMIFS('MY DATA'!$E:$E,'MY DATA'!$D:$D,AS$1,'MY DATA'!$B:$B,2018,'MY DATA'!$H:$H,Sheet1!$A4))+MINUTE(SUMIFS('MY DATA'!$E:$E,'MY DATA'!$D:$D,AS$1,'MY DATA'!$B:$B,2018,'MY DATA'!$H:$H,Sheet1!$A4))/60</f>
        <v>0</v>
      </c>
      <c r="AT4" s="79">
        <f>DAY(SUMIFS('MY DATA'!$E:$E,'MY DATA'!$D:$D,AT$1,'MY DATA'!$B:$B,2018,'MY DATA'!$H:$H,Sheet1!$A4))*24+HOUR(SUMIFS('MY DATA'!$E:$E,'MY DATA'!$D:$D,AT$1,'MY DATA'!$B:$B,2018,'MY DATA'!$H:$H,Sheet1!$A4))+MINUTE(SUMIFS('MY DATA'!$E:$E,'MY DATA'!$D:$D,AT$1,'MY DATA'!$B:$B,2018,'MY DATA'!$H:$H,Sheet1!$A4))/60</f>
        <v>0</v>
      </c>
      <c r="AU4" s="79">
        <f>DAY(SUMIFS('MY DATA'!$E:$E,'MY DATA'!$D:$D,AU$1,'MY DATA'!$B:$B,2018,'MY DATA'!$H:$H,Sheet1!$A4))*24+HOUR(SUMIFS('MY DATA'!$E:$E,'MY DATA'!$D:$D,AU$1,'MY DATA'!$B:$B,2018,'MY DATA'!$H:$H,Sheet1!$A4))+MINUTE(SUMIFS('MY DATA'!$E:$E,'MY DATA'!$D:$D,AU$1,'MY DATA'!$B:$B,2018,'MY DATA'!$H:$H,Sheet1!$A4))/60</f>
        <v>0</v>
      </c>
      <c r="AV4" s="79">
        <f>DAY(SUMIFS('MY DATA'!$E:$E,'MY DATA'!$D:$D,AV$1,'MY DATA'!$B:$B,2018,'MY DATA'!$H:$H,Sheet1!$A4))*24+HOUR(SUMIFS('MY DATA'!$E:$E,'MY DATA'!$D:$D,AV$1,'MY DATA'!$B:$B,2018,'MY DATA'!$H:$H,Sheet1!$A4))+MINUTE(SUMIFS('MY DATA'!$E:$E,'MY DATA'!$D:$D,AV$1,'MY DATA'!$B:$B,2018,'MY DATA'!$H:$H,Sheet1!$A4))/60</f>
        <v>0</v>
      </c>
      <c r="AW4" s="79">
        <f>DAY(SUMIFS('MY DATA'!$E:$E,'MY DATA'!$D:$D,AW$1,'MY DATA'!$B:$B,2018,'MY DATA'!$H:$H,Sheet1!$A4))*24+HOUR(SUMIFS('MY DATA'!$E:$E,'MY DATA'!$D:$D,AW$1,'MY DATA'!$B:$B,2018,'MY DATA'!$H:$H,Sheet1!$A4))+MINUTE(SUMIFS('MY DATA'!$E:$E,'MY DATA'!$D:$D,AW$1,'MY DATA'!$B:$B,2018,'MY DATA'!$H:$H,Sheet1!$A4))/60</f>
        <v>0</v>
      </c>
      <c r="AX4" s="79">
        <f>DAY(SUMIFS('MY DATA'!$E:$E,'MY DATA'!$D:$D,AX$1,'MY DATA'!$B:$B,2018,'MY DATA'!$H:$H,Sheet1!$A4))*24+HOUR(SUMIFS('MY DATA'!$E:$E,'MY DATA'!$D:$D,AX$1,'MY DATA'!$B:$B,2018,'MY DATA'!$H:$H,Sheet1!$A4))+MINUTE(SUMIFS('MY DATA'!$E:$E,'MY DATA'!$D:$D,AX$1,'MY DATA'!$B:$B,2018,'MY DATA'!$H:$H,Sheet1!$A4))/60</f>
        <v>0</v>
      </c>
      <c r="AY4" s="79">
        <f>DAY(SUMIFS('MY DATA'!$E:$E,'MY DATA'!$D:$D,AY$1,'MY DATA'!$B:$B,2018,'MY DATA'!$H:$H,Sheet1!$A4))*24+HOUR(SUMIFS('MY DATA'!$E:$E,'MY DATA'!$D:$D,AY$1,'MY DATA'!$B:$B,2018,'MY DATA'!$H:$H,Sheet1!$A4))+MINUTE(SUMIFS('MY DATA'!$E:$E,'MY DATA'!$D:$D,AY$1,'MY DATA'!$B:$B,2018,'MY DATA'!$H:$H,Sheet1!$A4))/60</f>
        <v>0</v>
      </c>
      <c r="AZ4" s="79">
        <f>DAY(SUMIFS('MY DATA'!$E:$E,'MY DATA'!$D:$D,AZ$1,'MY DATA'!$B:$B,2018,'MY DATA'!$H:$H,Sheet1!$A4))*24+HOUR(SUMIFS('MY DATA'!$E:$E,'MY DATA'!$D:$D,AZ$1,'MY DATA'!$B:$B,2018,'MY DATA'!$H:$H,Sheet1!$A4))+MINUTE(SUMIFS('MY DATA'!$E:$E,'MY DATA'!$D:$D,AZ$1,'MY DATA'!$B:$B,2018,'MY DATA'!$H:$H,Sheet1!$A4))/60</f>
        <v>0</v>
      </c>
      <c r="BA4" s="79">
        <f>DAY(SUMIFS('MY DATA'!$E:$E,'MY DATA'!$D:$D,BA$1,'MY DATA'!$B:$B,2018,'MY DATA'!$H:$H,Sheet1!$A4))*24+HOUR(SUMIFS('MY DATA'!$E:$E,'MY DATA'!$D:$D,BA$1,'MY DATA'!$B:$B,2018,'MY DATA'!$H:$H,Sheet1!$A4))+MINUTE(SUMIFS('MY DATA'!$E:$E,'MY DATA'!$D:$D,BA$1,'MY DATA'!$B:$B,2018,'MY DATA'!$H:$H,Sheet1!$A4))/60</f>
        <v>0</v>
      </c>
    </row>
    <row r="5" spans="1:53" x14ac:dyDescent="0.25">
      <c r="A5" s="76" t="s">
        <v>84</v>
      </c>
      <c r="B5" s="79">
        <f>DAY(SUMIFS('MY DATA'!$E:$E,'MY DATA'!$D:$D,B$1,'MY DATA'!$B:$B,2018,'MY DATA'!$H:$H,Sheet1!$A5))*24+HOUR(SUMIFS('MY DATA'!$E:$E,'MY DATA'!$D:$D,B$1,'MY DATA'!$B:$B,2018,'MY DATA'!$H:$H,Sheet1!$A5))+MINUTE(SUMIFS('MY DATA'!$E:$E,'MY DATA'!$D:$D,B$1,'MY DATA'!$B:$B,2018,'MY DATA'!$H:$H,Sheet1!$A5))/60</f>
        <v>0</v>
      </c>
      <c r="C5" s="79">
        <f>DAY(SUMIFS('MY DATA'!$E:$E,'MY DATA'!$D:$D,C$1,'MY DATA'!$B:$B,2018,'MY DATA'!$H:$H,Sheet1!$A5))*24+HOUR(SUMIFS('MY DATA'!$E:$E,'MY DATA'!$D:$D,C$1,'MY DATA'!$B:$B,2018,'MY DATA'!$H:$H,Sheet1!$A5))+MINUTE(SUMIFS('MY DATA'!$E:$E,'MY DATA'!$D:$D,C$1,'MY DATA'!$B:$B,2018,'MY DATA'!$H:$H,Sheet1!$A5))/60</f>
        <v>0</v>
      </c>
      <c r="D5" s="79">
        <f>DAY(SUMIFS('MY DATA'!$E:$E,'MY DATA'!$D:$D,D$1,'MY DATA'!$B:$B,2018,'MY DATA'!$H:$H,Sheet1!$A5))*24+HOUR(SUMIFS('MY DATA'!$E:$E,'MY DATA'!$D:$D,D$1,'MY DATA'!$B:$B,2018,'MY DATA'!$H:$H,Sheet1!$A5))+MINUTE(SUMIFS('MY DATA'!$E:$E,'MY DATA'!$D:$D,D$1,'MY DATA'!$B:$B,2018,'MY DATA'!$H:$H,Sheet1!$A5))/60</f>
        <v>0</v>
      </c>
      <c r="E5" s="79">
        <f>DAY(SUMIFS('MY DATA'!$E:$E,'MY DATA'!$D:$D,E$1,'MY DATA'!$B:$B,2018,'MY DATA'!$H:$H,Sheet1!$A5))*24+HOUR(SUMIFS('MY DATA'!$E:$E,'MY DATA'!$D:$D,E$1,'MY DATA'!$B:$B,2018,'MY DATA'!$H:$H,Sheet1!$A5))+MINUTE(SUMIFS('MY DATA'!$E:$E,'MY DATA'!$D:$D,E$1,'MY DATA'!$B:$B,2018,'MY DATA'!$H:$H,Sheet1!$A5))/60</f>
        <v>0</v>
      </c>
      <c r="F5" s="79">
        <f>DAY(SUMIFS('MY DATA'!$E:$E,'MY DATA'!$D:$D,F$1,'MY DATA'!$B:$B,2018,'MY DATA'!$H:$H,Sheet1!$A5))*24+HOUR(SUMIFS('MY DATA'!$E:$E,'MY DATA'!$D:$D,F$1,'MY DATA'!$B:$B,2018,'MY DATA'!$H:$H,Sheet1!$A5))+MINUTE(SUMIFS('MY DATA'!$E:$E,'MY DATA'!$D:$D,F$1,'MY DATA'!$B:$B,2018,'MY DATA'!$H:$H,Sheet1!$A5))/60</f>
        <v>0</v>
      </c>
      <c r="G5" s="79">
        <f>DAY(SUMIFS('MY DATA'!$E:$E,'MY DATA'!$D:$D,G$1,'MY DATA'!$B:$B,2018,'MY DATA'!$H:$H,Sheet1!$A5))*24+HOUR(SUMIFS('MY DATA'!$E:$E,'MY DATA'!$D:$D,G$1,'MY DATA'!$B:$B,2018,'MY DATA'!$H:$H,Sheet1!$A5))+MINUTE(SUMIFS('MY DATA'!$E:$E,'MY DATA'!$D:$D,G$1,'MY DATA'!$B:$B,2018,'MY DATA'!$H:$H,Sheet1!$A5))/60</f>
        <v>0</v>
      </c>
      <c r="H5" s="79">
        <f>DAY(SUMIFS('MY DATA'!$E:$E,'MY DATA'!$D:$D,H$1,'MY DATA'!$B:$B,2018,'MY DATA'!$H:$H,Sheet1!$A5))*24+HOUR(SUMIFS('MY DATA'!$E:$E,'MY DATA'!$D:$D,H$1,'MY DATA'!$B:$B,2018,'MY DATA'!$H:$H,Sheet1!$A5))+MINUTE(SUMIFS('MY DATA'!$E:$E,'MY DATA'!$D:$D,H$1,'MY DATA'!$B:$B,2018,'MY DATA'!$H:$H,Sheet1!$A5))/60</f>
        <v>0</v>
      </c>
      <c r="I5" s="79">
        <f>DAY(SUMIFS('MY DATA'!$E:$E,'MY DATA'!$D:$D,I$1,'MY DATA'!$B:$B,2018,'MY DATA'!$H:$H,Sheet1!$A5))*24+HOUR(SUMIFS('MY DATA'!$E:$E,'MY DATA'!$D:$D,I$1,'MY DATA'!$B:$B,2018,'MY DATA'!$H:$H,Sheet1!$A5))+MINUTE(SUMIFS('MY DATA'!$E:$E,'MY DATA'!$D:$D,I$1,'MY DATA'!$B:$B,2018,'MY DATA'!$H:$H,Sheet1!$A5))/60</f>
        <v>0</v>
      </c>
      <c r="J5" s="79">
        <f>DAY(SUMIFS('MY DATA'!$E:$E,'MY DATA'!$D:$D,J$1,'MY DATA'!$B:$B,2018,'MY DATA'!$H:$H,Sheet1!$A5))*24+HOUR(SUMIFS('MY DATA'!$E:$E,'MY DATA'!$D:$D,J$1,'MY DATA'!$B:$B,2018,'MY DATA'!$H:$H,Sheet1!$A5))+MINUTE(SUMIFS('MY DATA'!$E:$E,'MY DATA'!$D:$D,J$1,'MY DATA'!$B:$B,2018,'MY DATA'!$H:$H,Sheet1!$A5))/60</f>
        <v>0</v>
      </c>
      <c r="K5" s="79">
        <f>DAY(SUMIFS('MY DATA'!$E:$E,'MY DATA'!$D:$D,K$1,'MY DATA'!$B:$B,2018,'MY DATA'!$H:$H,Sheet1!$A5))*24+HOUR(SUMIFS('MY DATA'!$E:$E,'MY DATA'!$D:$D,K$1,'MY DATA'!$B:$B,2018,'MY DATA'!$H:$H,Sheet1!$A5))+MINUTE(SUMIFS('MY DATA'!$E:$E,'MY DATA'!$D:$D,K$1,'MY DATA'!$B:$B,2018,'MY DATA'!$H:$H,Sheet1!$A5))/60</f>
        <v>0</v>
      </c>
      <c r="L5" s="79">
        <f>DAY(SUMIFS('MY DATA'!$E:$E,'MY DATA'!$D:$D,L$1,'MY DATA'!$B:$B,2018,'MY DATA'!$H:$H,Sheet1!$A5))*24+HOUR(SUMIFS('MY DATA'!$E:$E,'MY DATA'!$D:$D,L$1,'MY DATA'!$B:$B,2018,'MY DATA'!$H:$H,Sheet1!$A5))+MINUTE(SUMIFS('MY DATA'!$E:$E,'MY DATA'!$D:$D,L$1,'MY DATA'!$B:$B,2018,'MY DATA'!$H:$H,Sheet1!$A5))/60</f>
        <v>0</v>
      </c>
      <c r="M5" s="79">
        <f>DAY(SUMIFS('MY DATA'!$E:$E,'MY DATA'!$D:$D,M$1,'MY DATA'!$B:$B,2018,'MY DATA'!$H:$H,Sheet1!$A5))*24+HOUR(SUMIFS('MY DATA'!$E:$E,'MY DATA'!$D:$D,M$1,'MY DATA'!$B:$B,2018,'MY DATA'!$H:$H,Sheet1!$A5))+MINUTE(SUMIFS('MY DATA'!$E:$E,'MY DATA'!$D:$D,M$1,'MY DATA'!$B:$B,2018,'MY DATA'!$H:$H,Sheet1!$A5))/60</f>
        <v>0</v>
      </c>
      <c r="N5" s="79">
        <f>DAY(SUMIFS('MY DATA'!$E:$E,'MY DATA'!$D:$D,N$1,'MY DATA'!$B:$B,2018,'MY DATA'!$H:$H,Sheet1!$A5))*24+HOUR(SUMIFS('MY DATA'!$E:$E,'MY DATA'!$D:$D,N$1,'MY DATA'!$B:$B,2018,'MY DATA'!$H:$H,Sheet1!$A5))+MINUTE(SUMIFS('MY DATA'!$E:$E,'MY DATA'!$D:$D,N$1,'MY DATA'!$B:$B,2018,'MY DATA'!$H:$H,Sheet1!$A5))/60</f>
        <v>4.666666666666667</v>
      </c>
      <c r="O5" s="79">
        <f>DAY(SUMIFS('MY DATA'!$E:$E,'MY DATA'!$D:$D,O$1,'MY DATA'!$B:$B,2018,'MY DATA'!$H:$H,Sheet1!$A5))*24+HOUR(SUMIFS('MY DATA'!$E:$E,'MY DATA'!$D:$D,O$1,'MY DATA'!$B:$B,2018,'MY DATA'!$H:$H,Sheet1!$A5))+MINUTE(SUMIFS('MY DATA'!$E:$E,'MY DATA'!$D:$D,O$1,'MY DATA'!$B:$B,2018,'MY DATA'!$H:$H,Sheet1!$A5))/60</f>
        <v>41.083333333333336</v>
      </c>
      <c r="P5" s="79">
        <f>DAY(SUMIFS('MY DATA'!$E:$E,'MY DATA'!$D:$D,P$1,'MY DATA'!$B:$B,2018,'MY DATA'!$H:$H,Sheet1!$A5))*24+HOUR(SUMIFS('MY DATA'!$E:$E,'MY DATA'!$D:$D,P$1,'MY DATA'!$B:$B,2018,'MY DATA'!$H:$H,Sheet1!$A5))+MINUTE(SUMIFS('MY DATA'!$E:$E,'MY DATA'!$D:$D,P$1,'MY DATA'!$B:$B,2018,'MY DATA'!$H:$H,Sheet1!$A5))/60</f>
        <v>0</v>
      </c>
      <c r="Q5" s="79">
        <f>DAY(SUMIFS('MY DATA'!$E:$E,'MY DATA'!$D:$D,Q$1,'MY DATA'!$B:$B,2018,'MY DATA'!$H:$H,Sheet1!$A5))*24+HOUR(SUMIFS('MY DATA'!$E:$E,'MY DATA'!$D:$D,Q$1,'MY DATA'!$B:$B,2018,'MY DATA'!$H:$H,Sheet1!$A5))+MINUTE(SUMIFS('MY DATA'!$E:$E,'MY DATA'!$D:$D,Q$1,'MY DATA'!$B:$B,2018,'MY DATA'!$H:$H,Sheet1!$A5))/60</f>
        <v>0</v>
      </c>
      <c r="R5" s="79">
        <f>DAY(SUMIFS('MY DATA'!$E:$E,'MY DATA'!$D:$D,R$1,'MY DATA'!$B:$B,2018,'MY DATA'!$H:$H,Sheet1!$A5))*24+HOUR(SUMIFS('MY DATA'!$E:$E,'MY DATA'!$D:$D,R$1,'MY DATA'!$B:$B,2018,'MY DATA'!$H:$H,Sheet1!$A5))+MINUTE(SUMIFS('MY DATA'!$E:$E,'MY DATA'!$D:$D,R$1,'MY DATA'!$B:$B,2018,'MY DATA'!$H:$H,Sheet1!$A5))/60</f>
        <v>0</v>
      </c>
      <c r="S5" s="79">
        <f>DAY(SUMIFS('MY DATA'!$E:$E,'MY DATA'!$D:$D,S$1,'MY DATA'!$B:$B,2018,'MY DATA'!$H:$H,Sheet1!$A5))*24+HOUR(SUMIFS('MY DATA'!$E:$E,'MY DATA'!$D:$D,S$1,'MY DATA'!$B:$B,2018,'MY DATA'!$H:$H,Sheet1!$A5))+MINUTE(SUMIFS('MY DATA'!$E:$E,'MY DATA'!$D:$D,S$1,'MY DATA'!$B:$B,2018,'MY DATA'!$H:$H,Sheet1!$A5))/60</f>
        <v>0</v>
      </c>
      <c r="T5" s="79">
        <f>DAY(SUMIFS('MY DATA'!$E:$E,'MY DATA'!$D:$D,T$1,'MY DATA'!$B:$B,2018,'MY DATA'!$H:$H,Sheet1!$A5))*24+HOUR(SUMIFS('MY DATA'!$E:$E,'MY DATA'!$D:$D,T$1,'MY DATA'!$B:$B,2018,'MY DATA'!$H:$H,Sheet1!$A5))+MINUTE(SUMIFS('MY DATA'!$E:$E,'MY DATA'!$D:$D,T$1,'MY DATA'!$B:$B,2018,'MY DATA'!$H:$H,Sheet1!$A5))/60</f>
        <v>4.666666666666667</v>
      </c>
      <c r="U5" s="79">
        <f>DAY(SUMIFS('MY DATA'!$E:$E,'MY DATA'!$D:$D,U$1,'MY DATA'!$B:$B,2018,'MY DATA'!$H:$H,Sheet1!$A5))*24+HOUR(SUMIFS('MY DATA'!$E:$E,'MY DATA'!$D:$D,U$1,'MY DATA'!$B:$B,2018,'MY DATA'!$H:$H,Sheet1!$A5))+MINUTE(SUMIFS('MY DATA'!$E:$E,'MY DATA'!$D:$D,U$1,'MY DATA'!$B:$B,2018,'MY DATA'!$H:$H,Sheet1!$A5))/60</f>
        <v>0</v>
      </c>
      <c r="V5" s="79">
        <f>DAY(SUMIFS('MY DATA'!$E:$E,'MY DATA'!$D:$D,V$1,'MY DATA'!$B:$B,2018,'MY DATA'!$H:$H,Sheet1!$A5))*24+HOUR(SUMIFS('MY DATA'!$E:$E,'MY DATA'!$D:$D,V$1,'MY DATA'!$B:$B,2018,'MY DATA'!$H:$H,Sheet1!$A5))+MINUTE(SUMIFS('MY DATA'!$E:$E,'MY DATA'!$D:$D,V$1,'MY DATA'!$B:$B,2018,'MY DATA'!$H:$H,Sheet1!$A5))/60</f>
        <v>0</v>
      </c>
      <c r="W5" s="79">
        <f>DAY(SUMIFS('MY DATA'!$E:$E,'MY DATA'!$D:$D,W$1,'MY DATA'!$B:$B,2018,'MY DATA'!$H:$H,Sheet1!$A5))*24+HOUR(SUMIFS('MY DATA'!$E:$E,'MY DATA'!$D:$D,W$1,'MY DATA'!$B:$B,2018,'MY DATA'!$H:$H,Sheet1!$A5))+MINUTE(SUMIFS('MY DATA'!$E:$E,'MY DATA'!$D:$D,W$1,'MY DATA'!$B:$B,2018,'MY DATA'!$H:$H,Sheet1!$A5))/60</f>
        <v>0</v>
      </c>
      <c r="X5" s="79">
        <f>DAY(SUMIFS('MY DATA'!$E:$E,'MY DATA'!$D:$D,X$1,'MY DATA'!$B:$B,2018,'MY DATA'!$H:$H,Sheet1!$A5))*24+HOUR(SUMIFS('MY DATA'!$E:$E,'MY DATA'!$D:$D,X$1,'MY DATA'!$B:$B,2018,'MY DATA'!$H:$H,Sheet1!$A5))+MINUTE(SUMIFS('MY DATA'!$E:$E,'MY DATA'!$D:$D,X$1,'MY DATA'!$B:$B,2018,'MY DATA'!$H:$H,Sheet1!$A5))/60</f>
        <v>0</v>
      </c>
      <c r="Y5" s="79">
        <f>DAY(SUMIFS('MY DATA'!$E:$E,'MY DATA'!$D:$D,Y$1,'MY DATA'!$B:$B,2018,'MY DATA'!$H:$H,Sheet1!$A5))*24+HOUR(SUMIFS('MY DATA'!$E:$E,'MY DATA'!$D:$D,Y$1,'MY DATA'!$B:$B,2018,'MY DATA'!$H:$H,Sheet1!$A5))+MINUTE(SUMIFS('MY DATA'!$E:$E,'MY DATA'!$D:$D,Y$1,'MY DATA'!$B:$B,2018,'MY DATA'!$H:$H,Sheet1!$A5))/60</f>
        <v>0</v>
      </c>
      <c r="Z5" s="79">
        <f>DAY(SUMIFS('MY DATA'!$E:$E,'MY DATA'!$D:$D,Z$1,'MY DATA'!$B:$B,2018,'MY DATA'!$H:$H,Sheet1!$A5))*24+HOUR(SUMIFS('MY DATA'!$E:$E,'MY DATA'!$D:$D,Z$1,'MY DATA'!$B:$B,2018,'MY DATA'!$H:$H,Sheet1!$A5))+MINUTE(SUMIFS('MY DATA'!$E:$E,'MY DATA'!$D:$D,Z$1,'MY DATA'!$B:$B,2018,'MY DATA'!$H:$H,Sheet1!$A5))/60</f>
        <v>0</v>
      </c>
      <c r="AA5" s="79">
        <f>DAY(SUMIFS('MY DATA'!$E:$E,'MY DATA'!$D:$D,AA$1,'MY DATA'!$B:$B,2018,'MY DATA'!$H:$H,Sheet1!$A5))*24+HOUR(SUMIFS('MY DATA'!$E:$E,'MY DATA'!$D:$D,AA$1,'MY DATA'!$B:$B,2018,'MY DATA'!$H:$H,Sheet1!$A5))+MINUTE(SUMIFS('MY DATA'!$E:$E,'MY DATA'!$D:$D,AA$1,'MY DATA'!$B:$B,2018,'MY DATA'!$H:$H,Sheet1!$A5))/60</f>
        <v>0</v>
      </c>
      <c r="AB5" s="79">
        <f>DAY(SUMIFS('MY DATA'!$E:$E,'MY DATA'!$D:$D,AB$1,'MY DATA'!$B:$B,2018,'MY DATA'!$H:$H,Sheet1!$A5))*24+HOUR(SUMIFS('MY DATA'!$E:$E,'MY DATA'!$D:$D,AB$1,'MY DATA'!$B:$B,2018,'MY DATA'!$H:$H,Sheet1!$A5))+MINUTE(SUMIFS('MY DATA'!$E:$E,'MY DATA'!$D:$D,AB$1,'MY DATA'!$B:$B,2018,'MY DATA'!$H:$H,Sheet1!$A5))/60</f>
        <v>0</v>
      </c>
      <c r="AC5" s="79">
        <f>DAY(SUMIFS('MY DATA'!$E:$E,'MY DATA'!$D:$D,AC$1,'MY DATA'!$B:$B,2018,'MY DATA'!$H:$H,Sheet1!$A5))*24+HOUR(SUMIFS('MY DATA'!$E:$E,'MY DATA'!$D:$D,AC$1,'MY DATA'!$B:$B,2018,'MY DATA'!$H:$H,Sheet1!$A5))+MINUTE(SUMIFS('MY DATA'!$E:$E,'MY DATA'!$D:$D,AC$1,'MY DATA'!$B:$B,2018,'MY DATA'!$H:$H,Sheet1!$A5))/60</f>
        <v>0</v>
      </c>
      <c r="AD5" s="79">
        <f>DAY(SUMIFS('MY DATA'!$E:$E,'MY DATA'!$D:$D,AD$1,'MY DATA'!$B:$B,2018,'MY DATA'!$H:$H,Sheet1!$A5))*24+HOUR(SUMIFS('MY DATA'!$E:$E,'MY DATA'!$D:$D,AD$1,'MY DATA'!$B:$B,2018,'MY DATA'!$H:$H,Sheet1!$A5))+MINUTE(SUMIFS('MY DATA'!$E:$E,'MY DATA'!$D:$D,AD$1,'MY DATA'!$B:$B,2018,'MY DATA'!$H:$H,Sheet1!$A5))/60</f>
        <v>0</v>
      </c>
      <c r="AE5" s="79">
        <f>DAY(SUMIFS('MY DATA'!$E:$E,'MY DATA'!$D:$D,AE$1,'MY DATA'!$B:$B,2018,'MY DATA'!$H:$H,Sheet1!$A5))*24+HOUR(SUMIFS('MY DATA'!$E:$E,'MY DATA'!$D:$D,AE$1,'MY DATA'!$B:$B,2018,'MY DATA'!$H:$H,Sheet1!$A5))+MINUTE(SUMIFS('MY DATA'!$E:$E,'MY DATA'!$D:$D,AE$1,'MY DATA'!$B:$B,2018,'MY DATA'!$H:$H,Sheet1!$A5))/60</f>
        <v>5.916666666666667</v>
      </c>
      <c r="AF5" s="79">
        <f>DAY(SUMIFS('MY DATA'!$E:$E,'MY DATA'!$D:$D,AF$1,'MY DATA'!$B:$B,2018,'MY DATA'!$H:$H,Sheet1!$A5))*24+HOUR(SUMIFS('MY DATA'!$E:$E,'MY DATA'!$D:$D,AF$1,'MY DATA'!$B:$B,2018,'MY DATA'!$H:$H,Sheet1!$A5))+MINUTE(SUMIFS('MY DATA'!$E:$E,'MY DATA'!$D:$D,AF$1,'MY DATA'!$B:$B,2018,'MY DATA'!$H:$H,Sheet1!$A5))/60</f>
        <v>0</v>
      </c>
      <c r="AG5" s="79">
        <f>DAY(SUMIFS('MY DATA'!$E:$E,'MY DATA'!$D:$D,AG$1,'MY DATA'!$B:$B,2018,'MY DATA'!$H:$H,Sheet1!$A5))*24+HOUR(SUMIFS('MY DATA'!$E:$E,'MY DATA'!$D:$D,AG$1,'MY DATA'!$B:$B,2018,'MY DATA'!$H:$H,Sheet1!$A5))+MINUTE(SUMIFS('MY DATA'!$E:$E,'MY DATA'!$D:$D,AG$1,'MY DATA'!$B:$B,2018,'MY DATA'!$H:$H,Sheet1!$A5))/60</f>
        <v>0</v>
      </c>
      <c r="AH5" s="79">
        <f>DAY(SUMIFS('MY DATA'!$E:$E,'MY DATA'!$D:$D,AH$1,'MY DATA'!$B:$B,2018,'MY DATA'!$H:$H,Sheet1!$A5))*24+HOUR(SUMIFS('MY DATA'!$E:$E,'MY DATA'!$D:$D,AH$1,'MY DATA'!$B:$B,2018,'MY DATA'!$H:$H,Sheet1!$A5))+MINUTE(SUMIFS('MY DATA'!$E:$E,'MY DATA'!$D:$D,AH$1,'MY DATA'!$B:$B,2018,'MY DATA'!$H:$H,Sheet1!$A5))/60</f>
        <v>0</v>
      </c>
      <c r="AI5" s="79">
        <f>DAY(SUMIFS('MY DATA'!$E:$E,'MY DATA'!$D:$D,AI$1,'MY DATA'!$B:$B,2018,'MY DATA'!$H:$H,Sheet1!$A5))*24+HOUR(SUMIFS('MY DATA'!$E:$E,'MY DATA'!$D:$D,AI$1,'MY DATA'!$B:$B,2018,'MY DATA'!$H:$H,Sheet1!$A5))+MINUTE(SUMIFS('MY DATA'!$E:$E,'MY DATA'!$D:$D,AI$1,'MY DATA'!$B:$B,2018,'MY DATA'!$H:$H,Sheet1!$A5))/60</f>
        <v>0</v>
      </c>
      <c r="AJ5" s="79">
        <f>DAY(SUMIFS('MY DATA'!$E:$E,'MY DATA'!$D:$D,AJ$1,'MY DATA'!$B:$B,2018,'MY DATA'!$H:$H,Sheet1!$A5))*24+HOUR(SUMIFS('MY DATA'!$E:$E,'MY DATA'!$D:$D,AJ$1,'MY DATA'!$B:$B,2018,'MY DATA'!$H:$H,Sheet1!$A5))+MINUTE(SUMIFS('MY DATA'!$E:$E,'MY DATA'!$D:$D,AJ$1,'MY DATA'!$B:$B,2018,'MY DATA'!$H:$H,Sheet1!$A5))/60</f>
        <v>0</v>
      </c>
      <c r="AK5" s="79">
        <f>DAY(SUMIFS('MY DATA'!$E:$E,'MY DATA'!$D:$D,AK$1,'MY DATA'!$B:$B,2018,'MY DATA'!$H:$H,Sheet1!$A5))*24+HOUR(SUMIFS('MY DATA'!$E:$E,'MY DATA'!$D:$D,AK$1,'MY DATA'!$B:$B,2018,'MY DATA'!$H:$H,Sheet1!$A5))+MINUTE(SUMIFS('MY DATA'!$E:$E,'MY DATA'!$D:$D,AK$1,'MY DATA'!$B:$B,2018,'MY DATA'!$H:$H,Sheet1!$A5))/60</f>
        <v>0</v>
      </c>
      <c r="AL5" s="79">
        <f>DAY(SUMIFS('MY DATA'!$E:$E,'MY DATA'!$D:$D,AL$1,'MY DATA'!$B:$B,2018,'MY DATA'!$H:$H,Sheet1!$A5))*24+HOUR(SUMIFS('MY DATA'!$E:$E,'MY DATA'!$D:$D,AL$1,'MY DATA'!$B:$B,2018,'MY DATA'!$H:$H,Sheet1!$A5))+MINUTE(SUMIFS('MY DATA'!$E:$E,'MY DATA'!$D:$D,AL$1,'MY DATA'!$B:$B,2018,'MY DATA'!$H:$H,Sheet1!$A5))/60</f>
        <v>0</v>
      </c>
      <c r="AM5" s="79">
        <f>DAY(SUMIFS('MY DATA'!$E:$E,'MY DATA'!$D:$D,AM$1,'MY DATA'!$B:$B,2018,'MY DATA'!$H:$H,Sheet1!$A5))*24+HOUR(SUMIFS('MY DATA'!$E:$E,'MY DATA'!$D:$D,AM$1,'MY DATA'!$B:$B,2018,'MY DATA'!$H:$H,Sheet1!$A5))+MINUTE(SUMIFS('MY DATA'!$E:$E,'MY DATA'!$D:$D,AM$1,'MY DATA'!$B:$B,2018,'MY DATA'!$H:$H,Sheet1!$A5))/60</f>
        <v>0</v>
      </c>
      <c r="AN5" s="79">
        <f>DAY(SUMIFS('MY DATA'!$E:$E,'MY DATA'!$D:$D,AN$1,'MY DATA'!$B:$B,2018,'MY DATA'!$H:$H,Sheet1!$A5))*24+HOUR(SUMIFS('MY DATA'!$E:$E,'MY DATA'!$D:$D,AN$1,'MY DATA'!$B:$B,2018,'MY DATA'!$H:$H,Sheet1!$A5))+MINUTE(SUMIFS('MY DATA'!$E:$E,'MY DATA'!$D:$D,AN$1,'MY DATA'!$B:$B,2018,'MY DATA'!$H:$H,Sheet1!$A5))/60</f>
        <v>0</v>
      </c>
      <c r="AO5" s="79">
        <f>DAY(SUMIFS('MY DATA'!$E:$E,'MY DATA'!$D:$D,AO$1,'MY DATA'!$B:$B,2018,'MY DATA'!$H:$H,Sheet1!$A5))*24+HOUR(SUMIFS('MY DATA'!$E:$E,'MY DATA'!$D:$D,AO$1,'MY DATA'!$B:$B,2018,'MY DATA'!$H:$H,Sheet1!$A5))+MINUTE(SUMIFS('MY DATA'!$E:$E,'MY DATA'!$D:$D,AO$1,'MY DATA'!$B:$B,2018,'MY DATA'!$H:$H,Sheet1!$A5))/60</f>
        <v>0</v>
      </c>
      <c r="AP5" s="79">
        <f>DAY(SUMIFS('MY DATA'!$E:$E,'MY DATA'!$D:$D,AP$1,'MY DATA'!$B:$B,2018,'MY DATA'!$H:$H,Sheet1!$A5))*24+HOUR(SUMIFS('MY DATA'!$E:$E,'MY DATA'!$D:$D,AP$1,'MY DATA'!$B:$B,2018,'MY DATA'!$H:$H,Sheet1!$A5))+MINUTE(SUMIFS('MY DATA'!$E:$E,'MY DATA'!$D:$D,AP$1,'MY DATA'!$B:$B,2018,'MY DATA'!$H:$H,Sheet1!$A5))/60</f>
        <v>0</v>
      </c>
      <c r="AQ5" s="79">
        <f>DAY(SUMIFS('MY DATA'!$E:$E,'MY DATA'!$D:$D,AQ$1,'MY DATA'!$B:$B,2018,'MY DATA'!$H:$H,Sheet1!$A5))*24+HOUR(SUMIFS('MY DATA'!$E:$E,'MY DATA'!$D:$D,AQ$1,'MY DATA'!$B:$B,2018,'MY DATA'!$H:$H,Sheet1!$A5))+MINUTE(SUMIFS('MY DATA'!$E:$E,'MY DATA'!$D:$D,AQ$1,'MY DATA'!$B:$B,2018,'MY DATA'!$H:$H,Sheet1!$A5))/60</f>
        <v>0</v>
      </c>
      <c r="AR5" s="79">
        <f>DAY(SUMIFS('MY DATA'!$E:$E,'MY DATA'!$D:$D,AR$1,'MY DATA'!$B:$B,2018,'MY DATA'!$H:$H,Sheet1!$A5))*24+HOUR(SUMIFS('MY DATA'!$E:$E,'MY DATA'!$D:$D,AR$1,'MY DATA'!$B:$B,2018,'MY DATA'!$H:$H,Sheet1!$A5))+MINUTE(SUMIFS('MY DATA'!$E:$E,'MY DATA'!$D:$D,AR$1,'MY DATA'!$B:$B,2018,'MY DATA'!$H:$H,Sheet1!$A5))/60</f>
        <v>0</v>
      </c>
      <c r="AS5" s="79">
        <f>DAY(SUMIFS('MY DATA'!$E:$E,'MY DATA'!$D:$D,AS$1,'MY DATA'!$B:$B,2018,'MY DATA'!$H:$H,Sheet1!$A5))*24+HOUR(SUMIFS('MY DATA'!$E:$E,'MY DATA'!$D:$D,AS$1,'MY DATA'!$B:$B,2018,'MY DATA'!$H:$H,Sheet1!$A5))+MINUTE(SUMIFS('MY DATA'!$E:$E,'MY DATA'!$D:$D,AS$1,'MY DATA'!$B:$B,2018,'MY DATA'!$H:$H,Sheet1!$A5))/60</f>
        <v>0</v>
      </c>
      <c r="AT5" s="79">
        <f>DAY(SUMIFS('MY DATA'!$E:$E,'MY DATA'!$D:$D,AT$1,'MY DATA'!$B:$B,2018,'MY DATA'!$H:$H,Sheet1!$A5))*24+HOUR(SUMIFS('MY DATA'!$E:$E,'MY DATA'!$D:$D,AT$1,'MY DATA'!$B:$B,2018,'MY DATA'!$H:$H,Sheet1!$A5))+MINUTE(SUMIFS('MY DATA'!$E:$E,'MY DATA'!$D:$D,AT$1,'MY DATA'!$B:$B,2018,'MY DATA'!$H:$H,Sheet1!$A5))/60</f>
        <v>0</v>
      </c>
      <c r="AU5" s="79">
        <f>DAY(SUMIFS('MY DATA'!$E:$E,'MY DATA'!$D:$D,AU$1,'MY DATA'!$B:$B,2018,'MY DATA'!$H:$H,Sheet1!$A5))*24+HOUR(SUMIFS('MY DATA'!$E:$E,'MY DATA'!$D:$D,AU$1,'MY DATA'!$B:$B,2018,'MY DATA'!$H:$H,Sheet1!$A5))+MINUTE(SUMIFS('MY DATA'!$E:$E,'MY DATA'!$D:$D,AU$1,'MY DATA'!$B:$B,2018,'MY DATA'!$H:$H,Sheet1!$A5))/60</f>
        <v>0</v>
      </c>
      <c r="AV5" s="79">
        <f>DAY(SUMIFS('MY DATA'!$E:$E,'MY DATA'!$D:$D,AV$1,'MY DATA'!$B:$B,2018,'MY DATA'!$H:$H,Sheet1!$A5))*24+HOUR(SUMIFS('MY DATA'!$E:$E,'MY DATA'!$D:$D,AV$1,'MY DATA'!$B:$B,2018,'MY DATA'!$H:$H,Sheet1!$A5))+MINUTE(SUMIFS('MY DATA'!$E:$E,'MY DATA'!$D:$D,AV$1,'MY DATA'!$B:$B,2018,'MY DATA'!$H:$H,Sheet1!$A5))/60</f>
        <v>0</v>
      </c>
      <c r="AW5" s="79">
        <f>DAY(SUMIFS('MY DATA'!$E:$E,'MY DATA'!$D:$D,AW$1,'MY DATA'!$B:$B,2018,'MY DATA'!$H:$H,Sheet1!$A5))*24+HOUR(SUMIFS('MY DATA'!$E:$E,'MY DATA'!$D:$D,AW$1,'MY DATA'!$B:$B,2018,'MY DATA'!$H:$H,Sheet1!$A5))+MINUTE(SUMIFS('MY DATA'!$E:$E,'MY DATA'!$D:$D,AW$1,'MY DATA'!$B:$B,2018,'MY DATA'!$H:$H,Sheet1!$A5))/60</f>
        <v>0</v>
      </c>
      <c r="AX5" s="79">
        <f>DAY(SUMIFS('MY DATA'!$E:$E,'MY DATA'!$D:$D,AX$1,'MY DATA'!$B:$B,2018,'MY DATA'!$H:$H,Sheet1!$A5))*24+HOUR(SUMIFS('MY DATA'!$E:$E,'MY DATA'!$D:$D,AX$1,'MY DATA'!$B:$B,2018,'MY DATA'!$H:$H,Sheet1!$A5))+MINUTE(SUMIFS('MY DATA'!$E:$E,'MY DATA'!$D:$D,AX$1,'MY DATA'!$B:$B,2018,'MY DATA'!$H:$H,Sheet1!$A5))/60</f>
        <v>0</v>
      </c>
      <c r="AY5" s="79">
        <f>DAY(SUMIFS('MY DATA'!$E:$E,'MY DATA'!$D:$D,AY$1,'MY DATA'!$B:$B,2018,'MY DATA'!$H:$H,Sheet1!$A5))*24+HOUR(SUMIFS('MY DATA'!$E:$E,'MY DATA'!$D:$D,AY$1,'MY DATA'!$B:$B,2018,'MY DATA'!$H:$H,Sheet1!$A5))+MINUTE(SUMIFS('MY DATA'!$E:$E,'MY DATA'!$D:$D,AY$1,'MY DATA'!$B:$B,2018,'MY DATA'!$H:$H,Sheet1!$A5))/60</f>
        <v>0</v>
      </c>
      <c r="AZ5" s="79">
        <f>DAY(SUMIFS('MY DATA'!$E:$E,'MY DATA'!$D:$D,AZ$1,'MY DATA'!$B:$B,2018,'MY DATA'!$H:$H,Sheet1!$A5))*24+HOUR(SUMIFS('MY DATA'!$E:$E,'MY DATA'!$D:$D,AZ$1,'MY DATA'!$B:$B,2018,'MY DATA'!$H:$H,Sheet1!$A5))+MINUTE(SUMIFS('MY DATA'!$E:$E,'MY DATA'!$D:$D,AZ$1,'MY DATA'!$B:$B,2018,'MY DATA'!$H:$H,Sheet1!$A5))/60</f>
        <v>0</v>
      </c>
      <c r="BA5" s="79">
        <f>DAY(SUMIFS('MY DATA'!$E:$E,'MY DATA'!$D:$D,BA$1,'MY DATA'!$B:$B,2018,'MY DATA'!$H:$H,Sheet1!$A5))*24+HOUR(SUMIFS('MY DATA'!$E:$E,'MY DATA'!$D:$D,BA$1,'MY DATA'!$B:$B,2018,'MY DATA'!$H:$H,Sheet1!$A5))+MINUTE(SUMIFS('MY DATA'!$E:$E,'MY DATA'!$D:$D,BA$1,'MY DATA'!$B:$B,2018,'MY DATA'!$H:$H,Sheet1!$A5))/60</f>
        <v>0</v>
      </c>
    </row>
    <row r="6" spans="1:53" x14ac:dyDescent="0.25">
      <c r="A6" s="76" t="s">
        <v>107</v>
      </c>
      <c r="B6" s="79">
        <f>DAY(SUMIFS('MY DATA'!$E:$E,'MY DATA'!$D:$D,B$1,'MY DATA'!$B:$B,2018,'MY DATA'!$H:$H,Sheet1!$A6))*24+HOUR(SUMIFS('MY DATA'!$E:$E,'MY DATA'!$D:$D,B$1,'MY DATA'!$B:$B,2018,'MY DATA'!$H:$H,Sheet1!$A6))+MINUTE(SUMIFS('MY DATA'!$E:$E,'MY DATA'!$D:$D,B$1,'MY DATA'!$B:$B,2018,'MY DATA'!$H:$H,Sheet1!$A6))/60</f>
        <v>0</v>
      </c>
      <c r="C6" s="79">
        <f>DAY(SUMIFS('MY DATA'!$E:$E,'MY DATA'!$D:$D,C$1,'MY DATA'!$B:$B,2018,'MY DATA'!$H:$H,Sheet1!$A6))*24+HOUR(SUMIFS('MY DATA'!$E:$E,'MY DATA'!$D:$D,C$1,'MY DATA'!$B:$B,2018,'MY DATA'!$H:$H,Sheet1!$A6))+MINUTE(SUMIFS('MY DATA'!$E:$E,'MY DATA'!$D:$D,C$1,'MY DATA'!$B:$B,2018,'MY DATA'!$H:$H,Sheet1!$A6))/60</f>
        <v>0</v>
      </c>
      <c r="D6" s="79">
        <f>DAY(SUMIFS('MY DATA'!$E:$E,'MY DATA'!$D:$D,D$1,'MY DATA'!$B:$B,2018,'MY DATA'!$H:$H,Sheet1!$A6))*24+HOUR(SUMIFS('MY DATA'!$E:$E,'MY DATA'!$D:$D,D$1,'MY DATA'!$B:$B,2018,'MY DATA'!$H:$H,Sheet1!$A6))+MINUTE(SUMIFS('MY DATA'!$E:$E,'MY DATA'!$D:$D,D$1,'MY DATA'!$B:$B,2018,'MY DATA'!$H:$H,Sheet1!$A6))/60</f>
        <v>0</v>
      </c>
      <c r="E6" s="79">
        <f>DAY(SUMIFS('MY DATA'!$E:$E,'MY DATA'!$D:$D,E$1,'MY DATA'!$B:$B,2018,'MY DATA'!$H:$H,Sheet1!$A6))*24+HOUR(SUMIFS('MY DATA'!$E:$E,'MY DATA'!$D:$D,E$1,'MY DATA'!$B:$B,2018,'MY DATA'!$H:$H,Sheet1!$A6))+MINUTE(SUMIFS('MY DATA'!$E:$E,'MY DATA'!$D:$D,E$1,'MY DATA'!$B:$B,2018,'MY DATA'!$H:$H,Sheet1!$A6))/60</f>
        <v>0</v>
      </c>
      <c r="F6" s="79">
        <f>DAY(SUMIFS('MY DATA'!$E:$E,'MY DATA'!$D:$D,F$1,'MY DATA'!$B:$B,2018,'MY DATA'!$H:$H,Sheet1!$A6))*24+HOUR(SUMIFS('MY DATA'!$E:$E,'MY DATA'!$D:$D,F$1,'MY DATA'!$B:$B,2018,'MY DATA'!$H:$H,Sheet1!$A6))+MINUTE(SUMIFS('MY DATA'!$E:$E,'MY DATA'!$D:$D,F$1,'MY DATA'!$B:$B,2018,'MY DATA'!$H:$H,Sheet1!$A6))/60</f>
        <v>0</v>
      </c>
      <c r="G6" s="79">
        <f>DAY(SUMIFS('MY DATA'!$E:$E,'MY DATA'!$D:$D,G$1,'MY DATA'!$B:$B,2018,'MY DATA'!$H:$H,Sheet1!$A6))*24+HOUR(SUMIFS('MY DATA'!$E:$E,'MY DATA'!$D:$D,G$1,'MY DATA'!$B:$B,2018,'MY DATA'!$H:$H,Sheet1!$A6))+MINUTE(SUMIFS('MY DATA'!$E:$E,'MY DATA'!$D:$D,G$1,'MY DATA'!$B:$B,2018,'MY DATA'!$H:$H,Sheet1!$A6))/60</f>
        <v>0</v>
      </c>
      <c r="H6" s="79">
        <f>DAY(SUMIFS('MY DATA'!$E:$E,'MY DATA'!$D:$D,H$1,'MY DATA'!$B:$B,2018,'MY DATA'!$H:$H,Sheet1!$A6))*24+HOUR(SUMIFS('MY DATA'!$E:$E,'MY DATA'!$D:$D,H$1,'MY DATA'!$B:$B,2018,'MY DATA'!$H:$H,Sheet1!$A6))+MINUTE(SUMIFS('MY DATA'!$E:$E,'MY DATA'!$D:$D,H$1,'MY DATA'!$B:$B,2018,'MY DATA'!$H:$H,Sheet1!$A6))/60</f>
        <v>0</v>
      </c>
      <c r="I6" s="79">
        <f>DAY(SUMIFS('MY DATA'!$E:$E,'MY DATA'!$D:$D,I$1,'MY DATA'!$B:$B,2018,'MY DATA'!$H:$H,Sheet1!$A6))*24+HOUR(SUMIFS('MY DATA'!$E:$E,'MY DATA'!$D:$D,I$1,'MY DATA'!$B:$B,2018,'MY DATA'!$H:$H,Sheet1!$A6))+MINUTE(SUMIFS('MY DATA'!$E:$E,'MY DATA'!$D:$D,I$1,'MY DATA'!$B:$B,2018,'MY DATA'!$H:$H,Sheet1!$A6))/60</f>
        <v>0</v>
      </c>
      <c r="J6" s="79">
        <f>DAY(SUMIFS('MY DATA'!$E:$E,'MY DATA'!$D:$D,J$1,'MY DATA'!$B:$B,2018,'MY DATA'!$H:$H,Sheet1!$A6))*24+HOUR(SUMIFS('MY DATA'!$E:$E,'MY DATA'!$D:$D,J$1,'MY DATA'!$B:$B,2018,'MY DATA'!$H:$H,Sheet1!$A6))+MINUTE(SUMIFS('MY DATA'!$E:$E,'MY DATA'!$D:$D,J$1,'MY DATA'!$B:$B,2018,'MY DATA'!$H:$H,Sheet1!$A6))/60</f>
        <v>0</v>
      </c>
      <c r="K6" s="79">
        <f>DAY(SUMIFS('MY DATA'!$E:$E,'MY DATA'!$D:$D,K$1,'MY DATA'!$B:$B,2018,'MY DATA'!$H:$H,Sheet1!$A6))*24+HOUR(SUMIFS('MY DATA'!$E:$E,'MY DATA'!$D:$D,K$1,'MY DATA'!$B:$B,2018,'MY DATA'!$H:$H,Sheet1!$A6))+MINUTE(SUMIFS('MY DATA'!$E:$E,'MY DATA'!$D:$D,K$1,'MY DATA'!$B:$B,2018,'MY DATA'!$H:$H,Sheet1!$A6))/60</f>
        <v>0</v>
      </c>
      <c r="L6" s="79">
        <f>DAY(SUMIFS('MY DATA'!$E:$E,'MY DATA'!$D:$D,L$1,'MY DATA'!$B:$B,2018,'MY DATA'!$H:$H,Sheet1!$A6))*24+HOUR(SUMIFS('MY DATA'!$E:$E,'MY DATA'!$D:$D,L$1,'MY DATA'!$B:$B,2018,'MY DATA'!$H:$H,Sheet1!$A6))+MINUTE(SUMIFS('MY DATA'!$E:$E,'MY DATA'!$D:$D,L$1,'MY DATA'!$B:$B,2018,'MY DATA'!$H:$H,Sheet1!$A6))/60</f>
        <v>0</v>
      </c>
      <c r="M6" s="79">
        <f>DAY(SUMIFS('MY DATA'!$E:$E,'MY DATA'!$D:$D,M$1,'MY DATA'!$B:$B,2018,'MY DATA'!$H:$H,Sheet1!$A6))*24+HOUR(SUMIFS('MY DATA'!$E:$E,'MY DATA'!$D:$D,M$1,'MY DATA'!$B:$B,2018,'MY DATA'!$H:$H,Sheet1!$A6))+MINUTE(SUMIFS('MY DATA'!$E:$E,'MY DATA'!$D:$D,M$1,'MY DATA'!$B:$B,2018,'MY DATA'!$H:$H,Sheet1!$A6))/60</f>
        <v>0</v>
      </c>
      <c r="N6" s="79">
        <f>DAY(SUMIFS('MY DATA'!$E:$E,'MY DATA'!$D:$D,N$1,'MY DATA'!$B:$B,2018,'MY DATA'!$H:$H,Sheet1!$A6))*24+HOUR(SUMIFS('MY DATA'!$E:$E,'MY DATA'!$D:$D,N$1,'MY DATA'!$B:$B,2018,'MY DATA'!$H:$H,Sheet1!$A6))+MINUTE(SUMIFS('MY DATA'!$E:$E,'MY DATA'!$D:$D,N$1,'MY DATA'!$B:$B,2018,'MY DATA'!$H:$H,Sheet1!$A6))/60</f>
        <v>0</v>
      </c>
      <c r="O6" s="79">
        <f>DAY(SUMIFS('MY DATA'!$E:$E,'MY DATA'!$D:$D,O$1,'MY DATA'!$B:$B,2018,'MY DATA'!$H:$H,Sheet1!$A6))*24+HOUR(SUMIFS('MY DATA'!$E:$E,'MY DATA'!$D:$D,O$1,'MY DATA'!$B:$B,2018,'MY DATA'!$H:$H,Sheet1!$A6))+MINUTE(SUMIFS('MY DATA'!$E:$E,'MY DATA'!$D:$D,O$1,'MY DATA'!$B:$B,2018,'MY DATA'!$H:$H,Sheet1!$A6))/60</f>
        <v>8.9166666666666661</v>
      </c>
      <c r="P6" s="79">
        <f>DAY(SUMIFS('MY DATA'!$E:$E,'MY DATA'!$D:$D,P$1,'MY DATA'!$B:$B,2018,'MY DATA'!$H:$H,Sheet1!$A6))*24+HOUR(SUMIFS('MY DATA'!$E:$E,'MY DATA'!$D:$D,P$1,'MY DATA'!$B:$B,2018,'MY DATA'!$H:$H,Sheet1!$A6))+MINUTE(SUMIFS('MY DATA'!$E:$E,'MY DATA'!$D:$D,P$1,'MY DATA'!$B:$B,2018,'MY DATA'!$H:$H,Sheet1!$A6))/60</f>
        <v>20.583333333333332</v>
      </c>
      <c r="Q6" s="79">
        <f>DAY(SUMIFS('MY DATA'!$E:$E,'MY DATA'!$D:$D,Q$1,'MY DATA'!$B:$B,2018,'MY DATA'!$H:$H,Sheet1!$A6))*24+HOUR(SUMIFS('MY DATA'!$E:$E,'MY DATA'!$D:$D,Q$1,'MY DATA'!$B:$B,2018,'MY DATA'!$H:$H,Sheet1!$A6))+MINUTE(SUMIFS('MY DATA'!$E:$E,'MY DATA'!$D:$D,Q$1,'MY DATA'!$B:$B,2018,'MY DATA'!$H:$H,Sheet1!$A6))/60</f>
        <v>0</v>
      </c>
      <c r="R6" s="79">
        <f>DAY(SUMIFS('MY DATA'!$E:$E,'MY DATA'!$D:$D,R$1,'MY DATA'!$B:$B,2018,'MY DATA'!$H:$H,Sheet1!$A6))*24+HOUR(SUMIFS('MY DATA'!$E:$E,'MY DATA'!$D:$D,R$1,'MY DATA'!$B:$B,2018,'MY DATA'!$H:$H,Sheet1!$A6))+MINUTE(SUMIFS('MY DATA'!$E:$E,'MY DATA'!$D:$D,R$1,'MY DATA'!$B:$B,2018,'MY DATA'!$H:$H,Sheet1!$A6))/60</f>
        <v>0</v>
      </c>
      <c r="S6" s="79">
        <f>DAY(SUMIFS('MY DATA'!$E:$E,'MY DATA'!$D:$D,S$1,'MY DATA'!$B:$B,2018,'MY DATA'!$H:$H,Sheet1!$A6))*24+HOUR(SUMIFS('MY DATA'!$E:$E,'MY DATA'!$D:$D,S$1,'MY DATA'!$B:$B,2018,'MY DATA'!$H:$H,Sheet1!$A6))+MINUTE(SUMIFS('MY DATA'!$E:$E,'MY DATA'!$D:$D,S$1,'MY DATA'!$B:$B,2018,'MY DATA'!$H:$H,Sheet1!$A6))/60</f>
        <v>1</v>
      </c>
      <c r="T6" s="79">
        <f>DAY(SUMIFS('MY DATA'!$E:$E,'MY DATA'!$D:$D,T$1,'MY DATA'!$B:$B,2018,'MY DATA'!$H:$H,Sheet1!$A6))*24+HOUR(SUMIFS('MY DATA'!$E:$E,'MY DATA'!$D:$D,T$1,'MY DATA'!$B:$B,2018,'MY DATA'!$H:$H,Sheet1!$A6))+MINUTE(SUMIFS('MY DATA'!$E:$E,'MY DATA'!$D:$D,T$1,'MY DATA'!$B:$B,2018,'MY DATA'!$H:$H,Sheet1!$A6))/60</f>
        <v>23.583333333333332</v>
      </c>
      <c r="U6" s="79">
        <f>DAY(SUMIFS('MY DATA'!$E:$E,'MY DATA'!$D:$D,U$1,'MY DATA'!$B:$B,2018,'MY DATA'!$H:$H,Sheet1!$A6))*24+HOUR(SUMIFS('MY DATA'!$E:$E,'MY DATA'!$D:$D,U$1,'MY DATA'!$B:$B,2018,'MY DATA'!$H:$H,Sheet1!$A6))+MINUTE(SUMIFS('MY DATA'!$E:$E,'MY DATA'!$D:$D,U$1,'MY DATA'!$B:$B,2018,'MY DATA'!$H:$H,Sheet1!$A6))/60</f>
        <v>41.833333333333336</v>
      </c>
      <c r="V6" s="79">
        <f>DAY(SUMIFS('MY DATA'!$E:$E,'MY DATA'!$D:$D,V$1,'MY DATA'!$B:$B,2018,'MY DATA'!$H:$H,Sheet1!$A6))*24+HOUR(SUMIFS('MY DATA'!$E:$E,'MY DATA'!$D:$D,V$1,'MY DATA'!$B:$B,2018,'MY DATA'!$H:$H,Sheet1!$A6))+MINUTE(SUMIFS('MY DATA'!$E:$E,'MY DATA'!$D:$D,V$1,'MY DATA'!$B:$B,2018,'MY DATA'!$H:$H,Sheet1!$A6))/60</f>
        <v>2</v>
      </c>
      <c r="W6" s="79">
        <f>DAY(SUMIFS('MY DATA'!$E:$E,'MY DATA'!$D:$D,W$1,'MY DATA'!$B:$B,2018,'MY DATA'!$H:$H,Sheet1!$A6))*24+HOUR(SUMIFS('MY DATA'!$E:$E,'MY DATA'!$D:$D,W$1,'MY DATA'!$B:$B,2018,'MY DATA'!$H:$H,Sheet1!$A6))+MINUTE(SUMIFS('MY DATA'!$E:$E,'MY DATA'!$D:$D,W$1,'MY DATA'!$B:$B,2018,'MY DATA'!$H:$H,Sheet1!$A6))/60</f>
        <v>10.5</v>
      </c>
      <c r="X6" s="79">
        <f>DAY(SUMIFS('MY DATA'!$E:$E,'MY DATA'!$D:$D,X$1,'MY DATA'!$B:$B,2018,'MY DATA'!$H:$H,Sheet1!$A6))*24+HOUR(SUMIFS('MY DATA'!$E:$E,'MY DATA'!$D:$D,X$1,'MY DATA'!$B:$B,2018,'MY DATA'!$H:$H,Sheet1!$A6))+MINUTE(SUMIFS('MY DATA'!$E:$E,'MY DATA'!$D:$D,X$1,'MY DATA'!$B:$B,2018,'MY DATA'!$H:$H,Sheet1!$A6))/60</f>
        <v>0</v>
      </c>
      <c r="Y6" s="79">
        <f>DAY(SUMIFS('MY DATA'!$E:$E,'MY DATA'!$D:$D,Y$1,'MY DATA'!$B:$B,2018,'MY DATA'!$H:$H,Sheet1!$A6))*24+HOUR(SUMIFS('MY DATA'!$E:$E,'MY DATA'!$D:$D,Y$1,'MY DATA'!$B:$B,2018,'MY DATA'!$H:$H,Sheet1!$A6))+MINUTE(SUMIFS('MY DATA'!$E:$E,'MY DATA'!$D:$D,Y$1,'MY DATA'!$B:$B,2018,'MY DATA'!$H:$H,Sheet1!$A6))/60</f>
        <v>0</v>
      </c>
      <c r="Z6" s="79">
        <f>DAY(SUMIFS('MY DATA'!$E:$E,'MY DATA'!$D:$D,Z$1,'MY DATA'!$B:$B,2018,'MY DATA'!$H:$H,Sheet1!$A6))*24+HOUR(SUMIFS('MY DATA'!$E:$E,'MY DATA'!$D:$D,Z$1,'MY DATA'!$B:$B,2018,'MY DATA'!$H:$H,Sheet1!$A6))+MINUTE(SUMIFS('MY DATA'!$E:$E,'MY DATA'!$D:$D,Z$1,'MY DATA'!$B:$B,2018,'MY DATA'!$H:$H,Sheet1!$A6))/60</f>
        <v>0</v>
      </c>
      <c r="AA6" s="79">
        <f>DAY(SUMIFS('MY DATA'!$E:$E,'MY DATA'!$D:$D,AA$1,'MY DATA'!$B:$B,2018,'MY DATA'!$H:$H,Sheet1!$A6))*24+HOUR(SUMIFS('MY DATA'!$E:$E,'MY DATA'!$D:$D,AA$1,'MY DATA'!$B:$B,2018,'MY DATA'!$H:$H,Sheet1!$A6))+MINUTE(SUMIFS('MY DATA'!$E:$E,'MY DATA'!$D:$D,AA$1,'MY DATA'!$B:$B,2018,'MY DATA'!$H:$H,Sheet1!$A6))/60</f>
        <v>0</v>
      </c>
      <c r="AB6" s="79">
        <f>DAY(SUMIFS('MY DATA'!$E:$E,'MY DATA'!$D:$D,AB$1,'MY DATA'!$B:$B,2018,'MY DATA'!$H:$H,Sheet1!$A6))*24+HOUR(SUMIFS('MY DATA'!$E:$E,'MY DATA'!$D:$D,AB$1,'MY DATA'!$B:$B,2018,'MY DATA'!$H:$H,Sheet1!$A6))+MINUTE(SUMIFS('MY DATA'!$E:$E,'MY DATA'!$D:$D,AB$1,'MY DATA'!$B:$B,2018,'MY DATA'!$H:$H,Sheet1!$A6))/60</f>
        <v>0</v>
      </c>
      <c r="AC6" s="79">
        <f>DAY(SUMIFS('MY DATA'!$E:$E,'MY DATA'!$D:$D,AC$1,'MY DATA'!$B:$B,2018,'MY DATA'!$H:$H,Sheet1!$A6))*24+HOUR(SUMIFS('MY DATA'!$E:$E,'MY DATA'!$D:$D,AC$1,'MY DATA'!$B:$B,2018,'MY DATA'!$H:$H,Sheet1!$A6))+MINUTE(SUMIFS('MY DATA'!$E:$E,'MY DATA'!$D:$D,AC$1,'MY DATA'!$B:$B,2018,'MY DATA'!$H:$H,Sheet1!$A6))/60</f>
        <v>0</v>
      </c>
      <c r="AD6" s="79">
        <f>DAY(SUMIFS('MY DATA'!$E:$E,'MY DATA'!$D:$D,AD$1,'MY DATA'!$B:$B,2018,'MY DATA'!$H:$H,Sheet1!$A6))*24+HOUR(SUMIFS('MY DATA'!$E:$E,'MY DATA'!$D:$D,AD$1,'MY DATA'!$B:$B,2018,'MY DATA'!$H:$H,Sheet1!$A6))+MINUTE(SUMIFS('MY DATA'!$E:$E,'MY DATA'!$D:$D,AD$1,'MY DATA'!$B:$B,2018,'MY DATA'!$H:$H,Sheet1!$A6))/60</f>
        <v>0</v>
      </c>
      <c r="AE6" s="79">
        <f>DAY(SUMIFS('MY DATA'!$E:$E,'MY DATA'!$D:$D,AE$1,'MY DATA'!$B:$B,2018,'MY DATA'!$H:$H,Sheet1!$A6))*24+HOUR(SUMIFS('MY DATA'!$E:$E,'MY DATA'!$D:$D,AE$1,'MY DATA'!$B:$B,2018,'MY DATA'!$H:$H,Sheet1!$A6))+MINUTE(SUMIFS('MY DATA'!$E:$E,'MY DATA'!$D:$D,AE$1,'MY DATA'!$B:$B,2018,'MY DATA'!$H:$H,Sheet1!$A6))/60</f>
        <v>10.25</v>
      </c>
      <c r="AF6" s="79">
        <f>DAY(SUMIFS('MY DATA'!$E:$E,'MY DATA'!$D:$D,AF$1,'MY DATA'!$B:$B,2018,'MY DATA'!$H:$H,Sheet1!$A6))*24+HOUR(SUMIFS('MY DATA'!$E:$E,'MY DATA'!$D:$D,AF$1,'MY DATA'!$B:$B,2018,'MY DATA'!$H:$H,Sheet1!$A6))+MINUTE(SUMIFS('MY DATA'!$E:$E,'MY DATA'!$D:$D,AF$1,'MY DATA'!$B:$B,2018,'MY DATA'!$H:$H,Sheet1!$A6))/60</f>
        <v>17.916666666666668</v>
      </c>
      <c r="AG6" s="79">
        <f>DAY(SUMIFS('MY DATA'!$E:$E,'MY DATA'!$D:$D,AG$1,'MY DATA'!$B:$B,2018,'MY DATA'!$H:$H,Sheet1!$A6))*24+HOUR(SUMIFS('MY DATA'!$E:$E,'MY DATA'!$D:$D,AG$1,'MY DATA'!$B:$B,2018,'MY DATA'!$H:$H,Sheet1!$A6))+MINUTE(SUMIFS('MY DATA'!$E:$E,'MY DATA'!$D:$D,AG$1,'MY DATA'!$B:$B,2018,'MY DATA'!$H:$H,Sheet1!$A6))/60</f>
        <v>0</v>
      </c>
      <c r="AH6" s="79">
        <f>DAY(SUMIFS('MY DATA'!$E:$E,'MY DATA'!$D:$D,AH$1,'MY DATA'!$B:$B,2018,'MY DATA'!$H:$H,Sheet1!$A6))*24+HOUR(SUMIFS('MY DATA'!$E:$E,'MY DATA'!$D:$D,AH$1,'MY DATA'!$B:$B,2018,'MY DATA'!$H:$H,Sheet1!$A6))+MINUTE(SUMIFS('MY DATA'!$E:$E,'MY DATA'!$D:$D,AH$1,'MY DATA'!$B:$B,2018,'MY DATA'!$H:$H,Sheet1!$A6))/60</f>
        <v>0</v>
      </c>
      <c r="AI6" s="79">
        <f>DAY(SUMIFS('MY DATA'!$E:$E,'MY DATA'!$D:$D,AI$1,'MY DATA'!$B:$B,2018,'MY DATA'!$H:$H,Sheet1!$A6))*24+HOUR(SUMIFS('MY DATA'!$E:$E,'MY DATA'!$D:$D,AI$1,'MY DATA'!$B:$B,2018,'MY DATA'!$H:$H,Sheet1!$A6))+MINUTE(SUMIFS('MY DATA'!$E:$E,'MY DATA'!$D:$D,AI$1,'MY DATA'!$B:$B,2018,'MY DATA'!$H:$H,Sheet1!$A6))/60</f>
        <v>0</v>
      </c>
      <c r="AJ6" s="79">
        <f>DAY(SUMIFS('MY DATA'!$E:$E,'MY DATA'!$D:$D,AJ$1,'MY DATA'!$B:$B,2018,'MY DATA'!$H:$H,Sheet1!$A6))*24+HOUR(SUMIFS('MY DATA'!$E:$E,'MY DATA'!$D:$D,AJ$1,'MY DATA'!$B:$B,2018,'MY DATA'!$H:$H,Sheet1!$A6))+MINUTE(SUMIFS('MY DATA'!$E:$E,'MY DATA'!$D:$D,AJ$1,'MY DATA'!$B:$B,2018,'MY DATA'!$H:$H,Sheet1!$A6))/60</f>
        <v>0</v>
      </c>
      <c r="AK6" s="79">
        <f>DAY(SUMIFS('MY DATA'!$E:$E,'MY DATA'!$D:$D,AK$1,'MY DATA'!$B:$B,2018,'MY DATA'!$H:$H,Sheet1!$A6))*24+HOUR(SUMIFS('MY DATA'!$E:$E,'MY DATA'!$D:$D,AK$1,'MY DATA'!$B:$B,2018,'MY DATA'!$H:$H,Sheet1!$A6))+MINUTE(SUMIFS('MY DATA'!$E:$E,'MY DATA'!$D:$D,AK$1,'MY DATA'!$B:$B,2018,'MY DATA'!$H:$H,Sheet1!$A6))/60</f>
        <v>0</v>
      </c>
      <c r="AL6" s="79">
        <f>DAY(SUMIFS('MY DATA'!$E:$E,'MY DATA'!$D:$D,AL$1,'MY DATA'!$B:$B,2018,'MY DATA'!$H:$H,Sheet1!$A6))*24+HOUR(SUMIFS('MY DATA'!$E:$E,'MY DATA'!$D:$D,AL$1,'MY DATA'!$B:$B,2018,'MY DATA'!$H:$H,Sheet1!$A6))+MINUTE(SUMIFS('MY DATA'!$E:$E,'MY DATA'!$D:$D,AL$1,'MY DATA'!$B:$B,2018,'MY DATA'!$H:$H,Sheet1!$A6))/60</f>
        <v>0</v>
      </c>
      <c r="AM6" s="79">
        <f>DAY(SUMIFS('MY DATA'!$E:$E,'MY DATA'!$D:$D,AM$1,'MY DATA'!$B:$B,2018,'MY DATA'!$H:$H,Sheet1!$A6))*24+HOUR(SUMIFS('MY DATA'!$E:$E,'MY DATA'!$D:$D,AM$1,'MY DATA'!$B:$B,2018,'MY DATA'!$H:$H,Sheet1!$A6))+MINUTE(SUMIFS('MY DATA'!$E:$E,'MY DATA'!$D:$D,AM$1,'MY DATA'!$B:$B,2018,'MY DATA'!$H:$H,Sheet1!$A6))/60</f>
        <v>0</v>
      </c>
      <c r="AN6" s="79">
        <f>DAY(SUMIFS('MY DATA'!$E:$E,'MY DATA'!$D:$D,AN$1,'MY DATA'!$B:$B,2018,'MY DATA'!$H:$H,Sheet1!$A6))*24+HOUR(SUMIFS('MY DATA'!$E:$E,'MY DATA'!$D:$D,AN$1,'MY DATA'!$B:$B,2018,'MY DATA'!$H:$H,Sheet1!$A6))+MINUTE(SUMIFS('MY DATA'!$E:$E,'MY DATA'!$D:$D,AN$1,'MY DATA'!$B:$B,2018,'MY DATA'!$H:$H,Sheet1!$A6))/60</f>
        <v>0</v>
      </c>
      <c r="AO6" s="79">
        <f>DAY(SUMIFS('MY DATA'!$E:$E,'MY DATA'!$D:$D,AO$1,'MY DATA'!$B:$B,2018,'MY DATA'!$H:$H,Sheet1!$A6))*24+HOUR(SUMIFS('MY DATA'!$E:$E,'MY DATA'!$D:$D,AO$1,'MY DATA'!$B:$B,2018,'MY DATA'!$H:$H,Sheet1!$A6))+MINUTE(SUMIFS('MY DATA'!$E:$E,'MY DATA'!$D:$D,AO$1,'MY DATA'!$B:$B,2018,'MY DATA'!$H:$H,Sheet1!$A6))/60</f>
        <v>0</v>
      </c>
      <c r="AP6" s="79">
        <f>DAY(SUMIFS('MY DATA'!$E:$E,'MY DATA'!$D:$D,AP$1,'MY DATA'!$B:$B,2018,'MY DATA'!$H:$H,Sheet1!$A6))*24+HOUR(SUMIFS('MY DATA'!$E:$E,'MY DATA'!$D:$D,AP$1,'MY DATA'!$B:$B,2018,'MY DATA'!$H:$H,Sheet1!$A6))+MINUTE(SUMIFS('MY DATA'!$E:$E,'MY DATA'!$D:$D,AP$1,'MY DATA'!$B:$B,2018,'MY DATA'!$H:$H,Sheet1!$A6))/60</f>
        <v>0</v>
      </c>
      <c r="AQ6" s="79">
        <f>DAY(SUMIFS('MY DATA'!$E:$E,'MY DATA'!$D:$D,AQ$1,'MY DATA'!$B:$B,2018,'MY DATA'!$H:$H,Sheet1!$A6))*24+HOUR(SUMIFS('MY DATA'!$E:$E,'MY DATA'!$D:$D,AQ$1,'MY DATA'!$B:$B,2018,'MY DATA'!$H:$H,Sheet1!$A6))+MINUTE(SUMIFS('MY DATA'!$E:$E,'MY DATA'!$D:$D,AQ$1,'MY DATA'!$B:$B,2018,'MY DATA'!$H:$H,Sheet1!$A6))/60</f>
        <v>0</v>
      </c>
      <c r="AR6" s="79">
        <f>DAY(SUMIFS('MY DATA'!$E:$E,'MY DATA'!$D:$D,AR$1,'MY DATA'!$B:$B,2018,'MY DATA'!$H:$H,Sheet1!$A6))*24+HOUR(SUMIFS('MY DATA'!$E:$E,'MY DATA'!$D:$D,AR$1,'MY DATA'!$B:$B,2018,'MY DATA'!$H:$H,Sheet1!$A6))+MINUTE(SUMIFS('MY DATA'!$E:$E,'MY DATA'!$D:$D,AR$1,'MY DATA'!$B:$B,2018,'MY DATA'!$H:$H,Sheet1!$A6))/60</f>
        <v>0</v>
      </c>
      <c r="AS6" s="79">
        <f>DAY(SUMIFS('MY DATA'!$E:$E,'MY DATA'!$D:$D,AS$1,'MY DATA'!$B:$B,2018,'MY DATA'!$H:$H,Sheet1!$A6))*24+HOUR(SUMIFS('MY DATA'!$E:$E,'MY DATA'!$D:$D,AS$1,'MY DATA'!$B:$B,2018,'MY DATA'!$H:$H,Sheet1!$A6))+MINUTE(SUMIFS('MY DATA'!$E:$E,'MY DATA'!$D:$D,AS$1,'MY DATA'!$B:$B,2018,'MY DATA'!$H:$H,Sheet1!$A6))/60</f>
        <v>0</v>
      </c>
      <c r="AT6" s="79">
        <f>DAY(SUMIFS('MY DATA'!$E:$E,'MY DATA'!$D:$D,AT$1,'MY DATA'!$B:$B,2018,'MY DATA'!$H:$H,Sheet1!$A6))*24+HOUR(SUMIFS('MY DATA'!$E:$E,'MY DATA'!$D:$D,AT$1,'MY DATA'!$B:$B,2018,'MY DATA'!$H:$H,Sheet1!$A6))+MINUTE(SUMIFS('MY DATA'!$E:$E,'MY DATA'!$D:$D,AT$1,'MY DATA'!$B:$B,2018,'MY DATA'!$H:$H,Sheet1!$A6))/60</f>
        <v>0</v>
      </c>
      <c r="AU6" s="79">
        <f>DAY(SUMIFS('MY DATA'!$E:$E,'MY DATA'!$D:$D,AU$1,'MY DATA'!$B:$B,2018,'MY DATA'!$H:$H,Sheet1!$A6))*24+HOUR(SUMIFS('MY DATA'!$E:$E,'MY DATA'!$D:$D,AU$1,'MY DATA'!$B:$B,2018,'MY DATA'!$H:$H,Sheet1!$A6))+MINUTE(SUMIFS('MY DATA'!$E:$E,'MY DATA'!$D:$D,AU$1,'MY DATA'!$B:$B,2018,'MY DATA'!$H:$H,Sheet1!$A6))/60</f>
        <v>0</v>
      </c>
      <c r="AV6" s="79">
        <f>DAY(SUMIFS('MY DATA'!$E:$E,'MY DATA'!$D:$D,AV$1,'MY DATA'!$B:$B,2018,'MY DATA'!$H:$H,Sheet1!$A6))*24+HOUR(SUMIFS('MY DATA'!$E:$E,'MY DATA'!$D:$D,AV$1,'MY DATA'!$B:$B,2018,'MY DATA'!$H:$H,Sheet1!$A6))+MINUTE(SUMIFS('MY DATA'!$E:$E,'MY DATA'!$D:$D,AV$1,'MY DATA'!$B:$B,2018,'MY DATA'!$H:$H,Sheet1!$A6))/60</f>
        <v>0</v>
      </c>
      <c r="AW6" s="79">
        <f>DAY(SUMIFS('MY DATA'!$E:$E,'MY DATA'!$D:$D,AW$1,'MY DATA'!$B:$B,2018,'MY DATA'!$H:$H,Sheet1!$A6))*24+HOUR(SUMIFS('MY DATA'!$E:$E,'MY DATA'!$D:$D,AW$1,'MY DATA'!$B:$B,2018,'MY DATA'!$H:$H,Sheet1!$A6))+MINUTE(SUMIFS('MY DATA'!$E:$E,'MY DATA'!$D:$D,AW$1,'MY DATA'!$B:$B,2018,'MY DATA'!$H:$H,Sheet1!$A6))/60</f>
        <v>0</v>
      </c>
      <c r="AX6" s="79">
        <f>DAY(SUMIFS('MY DATA'!$E:$E,'MY DATA'!$D:$D,AX$1,'MY DATA'!$B:$B,2018,'MY DATA'!$H:$H,Sheet1!$A6))*24+HOUR(SUMIFS('MY DATA'!$E:$E,'MY DATA'!$D:$D,AX$1,'MY DATA'!$B:$B,2018,'MY DATA'!$H:$H,Sheet1!$A6))+MINUTE(SUMIFS('MY DATA'!$E:$E,'MY DATA'!$D:$D,AX$1,'MY DATA'!$B:$B,2018,'MY DATA'!$H:$H,Sheet1!$A6))/60</f>
        <v>0</v>
      </c>
      <c r="AY6" s="79">
        <f>DAY(SUMIFS('MY DATA'!$E:$E,'MY DATA'!$D:$D,AY$1,'MY DATA'!$B:$B,2018,'MY DATA'!$H:$H,Sheet1!$A6))*24+HOUR(SUMIFS('MY DATA'!$E:$E,'MY DATA'!$D:$D,AY$1,'MY DATA'!$B:$B,2018,'MY DATA'!$H:$H,Sheet1!$A6))+MINUTE(SUMIFS('MY DATA'!$E:$E,'MY DATA'!$D:$D,AY$1,'MY DATA'!$B:$B,2018,'MY DATA'!$H:$H,Sheet1!$A6))/60</f>
        <v>0</v>
      </c>
      <c r="AZ6" s="79">
        <f>DAY(SUMIFS('MY DATA'!$E:$E,'MY DATA'!$D:$D,AZ$1,'MY DATA'!$B:$B,2018,'MY DATA'!$H:$H,Sheet1!$A6))*24+HOUR(SUMIFS('MY DATA'!$E:$E,'MY DATA'!$D:$D,AZ$1,'MY DATA'!$B:$B,2018,'MY DATA'!$H:$H,Sheet1!$A6))+MINUTE(SUMIFS('MY DATA'!$E:$E,'MY DATA'!$D:$D,AZ$1,'MY DATA'!$B:$B,2018,'MY DATA'!$H:$H,Sheet1!$A6))/60</f>
        <v>0</v>
      </c>
      <c r="BA6" s="79">
        <f>DAY(SUMIFS('MY DATA'!$E:$E,'MY DATA'!$D:$D,BA$1,'MY DATA'!$B:$B,2018,'MY DATA'!$H:$H,Sheet1!$A6))*24+HOUR(SUMIFS('MY DATA'!$E:$E,'MY DATA'!$D:$D,BA$1,'MY DATA'!$B:$B,2018,'MY DATA'!$H:$H,Sheet1!$A6))+MINUTE(SUMIFS('MY DATA'!$E:$E,'MY DATA'!$D:$D,BA$1,'MY DATA'!$B:$B,2018,'MY DATA'!$H:$H,Sheet1!$A6))/60</f>
        <v>0</v>
      </c>
    </row>
    <row r="7" spans="1:53" x14ac:dyDescent="0.25">
      <c r="A7" s="76" t="s">
        <v>85</v>
      </c>
      <c r="B7" s="79">
        <f>DAY(SUMIFS('MY DATA'!$E:$E,'MY DATA'!$D:$D,B$1,'MY DATA'!$B:$B,2018,'MY DATA'!$H:$H,Sheet1!$A7))*24+HOUR(SUMIFS('MY DATA'!$E:$E,'MY DATA'!$D:$D,B$1,'MY DATA'!$B:$B,2018,'MY DATA'!$H:$H,Sheet1!$A7))+MINUTE(SUMIFS('MY DATA'!$E:$E,'MY DATA'!$D:$D,B$1,'MY DATA'!$B:$B,2018,'MY DATA'!$H:$H,Sheet1!$A7))/60</f>
        <v>0</v>
      </c>
      <c r="C7" s="79">
        <f>DAY(SUMIFS('MY DATA'!$E:$E,'MY DATA'!$D:$D,C$1,'MY DATA'!$B:$B,2018,'MY DATA'!$H:$H,Sheet1!$A7))*24+HOUR(SUMIFS('MY DATA'!$E:$E,'MY DATA'!$D:$D,C$1,'MY DATA'!$B:$B,2018,'MY DATA'!$H:$H,Sheet1!$A7))+MINUTE(SUMIFS('MY DATA'!$E:$E,'MY DATA'!$D:$D,C$1,'MY DATA'!$B:$B,2018,'MY DATA'!$H:$H,Sheet1!$A7))/60</f>
        <v>0</v>
      </c>
      <c r="D7" s="79">
        <f>DAY(SUMIFS('MY DATA'!$E:$E,'MY DATA'!$D:$D,D$1,'MY DATA'!$B:$B,2018,'MY DATA'!$H:$H,Sheet1!$A7))*24+HOUR(SUMIFS('MY DATA'!$E:$E,'MY DATA'!$D:$D,D$1,'MY DATA'!$B:$B,2018,'MY DATA'!$H:$H,Sheet1!$A7))+MINUTE(SUMIFS('MY DATA'!$E:$E,'MY DATA'!$D:$D,D$1,'MY DATA'!$B:$B,2018,'MY DATA'!$H:$H,Sheet1!$A7))/60</f>
        <v>0</v>
      </c>
      <c r="E7" s="79">
        <f>DAY(SUMIFS('MY DATA'!$E:$E,'MY DATA'!$D:$D,E$1,'MY DATA'!$B:$B,2018,'MY DATA'!$H:$H,Sheet1!$A7))*24+HOUR(SUMIFS('MY DATA'!$E:$E,'MY DATA'!$D:$D,E$1,'MY DATA'!$B:$B,2018,'MY DATA'!$H:$H,Sheet1!$A7))+MINUTE(SUMIFS('MY DATA'!$E:$E,'MY DATA'!$D:$D,E$1,'MY DATA'!$B:$B,2018,'MY DATA'!$H:$H,Sheet1!$A7))/60</f>
        <v>0</v>
      </c>
      <c r="F7" s="79">
        <f>DAY(SUMIFS('MY DATA'!$E:$E,'MY DATA'!$D:$D,F$1,'MY DATA'!$B:$B,2018,'MY DATA'!$H:$H,Sheet1!$A7))*24+HOUR(SUMIFS('MY DATA'!$E:$E,'MY DATA'!$D:$D,F$1,'MY DATA'!$B:$B,2018,'MY DATA'!$H:$H,Sheet1!$A7))+MINUTE(SUMIFS('MY DATA'!$E:$E,'MY DATA'!$D:$D,F$1,'MY DATA'!$B:$B,2018,'MY DATA'!$H:$H,Sheet1!$A7))/60</f>
        <v>0</v>
      </c>
      <c r="G7" s="79">
        <f>DAY(SUMIFS('MY DATA'!$E:$E,'MY DATA'!$D:$D,G$1,'MY DATA'!$B:$B,2018,'MY DATA'!$H:$H,Sheet1!$A7))*24+HOUR(SUMIFS('MY DATA'!$E:$E,'MY DATA'!$D:$D,G$1,'MY DATA'!$B:$B,2018,'MY DATA'!$H:$H,Sheet1!$A7))+MINUTE(SUMIFS('MY DATA'!$E:$E,'MY DATA'!$D:$D,G$1,'MY DATA'!$B:$B,2018,'MY DATA'!$H:$H,Sheet1!$A7))/60</f>
        <v>0</v>
      </c>
      <c r="H7" s="79">
        <f>DAY(SUMIFS('MY DATA'!$E:$E,'MY DATA'!$D:$D,H$1,'MY DATA'!$B:$B,2018,'MY DATA'!$H:$H,Sheet1!$A7))*24+HOUR(SUMIFS('MY DATA'!$E:$E,'MY DATA'!$D:$D,H$1,'MY DATA'!$B:$B,2018,'MY DATA'!$H:$H,Sheet1!$A7))+MINUTE(SUMIFS('MY DATA'!$E:$E,'MY DATA'!$D:$D,H$1,'MY DATA'!$B:$B,2018,'MY DATA'!$H:$H,Sheet1!$A7))/60</f>
        <v>0</v>
      </c>
      <c r="I7" s="79">
        <f>DAY(SUMIFS('MY DATA'!$E:$E,'MY DATA'!$D:$D,I$1,'MY DATA'!$B:$B,2018,'MY DATA'!$H:$H,Sheet1!$A7))*24+HOUR(SUMIFS('MY DATA'!$E:$E,'MY DATA'!$D:$D,I$1,'MY DATA'!$B:$B,2018,'MY DATA'!$H:$H,Sheet1!$A7))+MINUTE(SUMIFS('MY DATA'!$E:$E,'MY DATA'!$D:$D,I$1,'MY DATA'!$B:$B,2018,'MY DATA'!$H:$H,Sheet1!$A7))/60</f>
        <v>0</v>
      </c>
      <c r="J7" s="79">
        <f>DAY(SUMIFS('MY DATA'!$E:$E,'MY DATA'!$D:$D,J$1,'MY DATA'!$B:$B,2018,'MY DATA'!$H:$H,Sheet1!$A7))*24+HOUR(SUMIFS('MY DATA'!$E:$E,'MY DATA'!$D:$D,J$1,'MY DATA'!$B:$B,2018,'MY DATA'!$H:$H,Sheet1!$A7))+MINUTE(SUMIFS('MY DATA'!$E:$E,'MY DATA'!$D:$D,J$1,'MY DATA'!$B:$B,2018,'MY DATA'!$H:$H,Sheet1!$A7))/60</f>
        <v>0</v>
      </c>
      <c r="K7" s="79">
        <f>DAY(SUMIFS('MY DATA'!$E:$E,'MY DATA'!$D:$D,K$1,'MY DATA'!$B:$B,2018,'MY DATA'!$H:$H,Sheet1!$A7))*24+HOUR(SUMIFS('MY DATA'!$E:$E,'MY DATA'!$D:$D,K$1,'MY DATA'!$B:$B,2018,'MY DATA'!$H:$H,Sheet1!$A7))+MINUTE(SUMIFS('MY DATA'!$E:$E,'MY DATA'!$D:$D,K$1,'MY DATA'!$B:$B,2018,'MY DATA'!$H:$H,Sheet1!$A7))/60</f>
        <v>0</v>
      </c>
      <c r="L7" s="79">
        <f>DAY(SUMIFS('MY DATA'!$E:$E,'MY DATA'!$D:$D,L$1,'MY DATA'!$B:$B,2018,'MY DATA'!$H:$H,Sheet1!$A7))*24+HOUR(SUMIFS('MY DATA'!$E:$E,'MY DATA'!$D:$D,L$1,'MY DATA'!$B:$B,2018,'MY DATA'!$H:$H,Sheet1!$A7))+MINUTE(SUMIFS('MY DATA'!$E:$E,'MY DATA'!$D:$D,L$1,'MY DATA'!$B:$B,2018,'MY DATA'!$H:$H,Sheet1!$A7))/60</f>
        <v>0</v>
      </c>
      <c r="M7" s="79">
        <f>DAY(SUMIFS('MY DATA'!$E:$E,'MY DATA'!$D:$D,M$1,'MY DATA'!$B:$B,2018,'MY DATA'!$H:$H,Sheet1!$A7))*24+HOUR(SUMIFS('MY DATA'!$E:$E,'MY DATA'!$D:$D,M$1,'MY DATA'!$B:$B,2018,'MY DATA'!$H:$H,Sheet1!$A7))+MINUTE(SUMIFS('MY DATA'!$E:$E,'MY DATA'!$D:$D,M$1,'MY DATA'!$B:$B,2018,'MY DATA'!$H:$H,Sheet1!$A7))/60</f>
        <v>0</v>
      </c>
      <c r="N7" s="79">
        <f>DAY(SUMIFS('MY DATA'!$E:$E,'MY DATA'!$D:$D,N$1,'MY DATA'!$B:$B,2018,'MY DATA'!$H:$H,Sheet1!$A7))*24+HOUR(SUMIFS('MY DATA'!$E:$E,'MY DATA'!$D:$D,N$1,'MY DATA'!$B:$B,2018,'MY DATA'!$H:$H,Sheet1!$A7))+MINUTE(SUMIFS('MY DATA'!$E:$E,'MY DATA'!$D:$D,N$1,'MY DATA'!$B:$B,2018,'MY DATA'!$H:$H,Sheet1!$A7))/60</f>
        <v>0</v>
      </c>
      <c r="O7" s="79">
        <f>DAY(SUMIFS('MY DATA'!$E:$E,'MY DATA'!$D:$D,O$1,'MY DATA'!$B:$B,2018,'MY DATA'!$H:$H,Sheet1!$A7))*24+HOUR(SUMIFS('MY DATA'!$E:$E,'MY DATA'!$D:$D,O$1,'MY DATA'!$B:$B,2018,'MY DATA'!$H:$H,Sheet1!$A7))+MINUTE(SUMIFS('MY DATA'!$E:$E,'MY DATA'!$D:$D,O$1,'MY DATA'!$B:$B,2018,'MY DATA'!$H:$H,Sheet1!$A7))/60</f>
        <v>0</v>
      </c>
      <c r="P7" s="79">
        <f>DAY(SUMIFS('MY DATA'!$E:$E,'MY DATA'!$D:$D,P$1,'MY DATA'!$B:$B,2018,'MY DATA'!$H:$H,Sheet1!$A7))*24+HOUR(SUMIFS('MY DATA'!$E:$E,'MY DATA'!$D:$D,P$1,'MY DATA'!$B:$B,2018,'MY DATA'!$H:$H,Sheet1!$A7))+MINUTE(SUMIFS('MY DATA'!$E:$E,'MY DATA'!$D:$D,P$1,'MY DATA'!$B:$B,2018,'MY DATA'!$H:$H,Sheet1!$A7))/60</f>
        <v>0</v>
      </c>
      <c r="Q7" s="79">
        <f>DAY(SUMIFS('MY DATA'!$E:$E,'MY DATA'!$D:$D,Q$1,'MY DATA'!$B:$B,2018,'MY DATA'!$H:$H,Sheet1!$A7))*24+HOUR(SUMIFS('MY DATA'!$E:$E,'MY DATA'!$D:$D,Q$1,'MY DATA'!$B:$B,2018,'MY DATA'!$H:$H,Sheet1!$A7))+MINUTE(SUMIFS('MY DATA'!$E:$E,'MY DATA'!$D:$D,Q$1,'MY DATA'!$B:$B,2018,'MY DATA'!$H:$H,Sheet1!$A7))/60</f>
        <v>0</v>
      </c>
      <c r="R7" s="79">
        <f>DAY(SUMIFS('MY DATA'!$E:$E,'MY DATA'!$D:$D,R$1,'MY DATA'!$B:$B,2018,'MY DATA'!$H:$H,Sheet1!$A7))*24+HOUR(SUMIFS('MY DATA'!$E:$E,'MY DATA'!$D:$D,R$1,'MY DATA'!$B:$B,2018,'MY DATA'!$H:$H,Sheet1!$A7))+MINUTE(SUMIFS('MY DATA'!$E:$E,'MY DATA'!$D:$D,R$1,'MY DATA'!$B:$B,2018,'MY DATA'!$H:$H,Sheet1!$A7))/60</f>
        <v>0</v>
      </c>
      <c r="S7" s="79">
        <f>DAY(SUMIFS('MY DATA'!$E:$E,'MY DATA'!$D:$D,S$1,'MY DATA'!$B:$B,2018,'MY DATA'!$H:$H,Sheet1!$A7))*24+HOUR(SUMIFS('MY DATA'!$E:$E,'MY DATA'!$D:$D,S$1,'MY DATA'!$B:$B,2018,'MY DATA'!$H:$H,Sheet1!$A7))+MINUTE(SUMIFS('MY DATA'!$E:$E,'MY DATA'!$D:$D,S$1,'MY DATA'!$B:$B,2018,'MY DATA'!$H:$H,Sheet1!$A7))/60</f>
        <v>0</v>
      </c>
      <c r="T7" s="79">
        <f>DAY(SUMIFS('MY DATA'!$E:$E,'MY DATA'!$D:$D,T$1,'MY DATA'!$B:$B,2018,'MY DATA'!$H:$H,Sheet1!$A7))*24+HOUR(SUMIFS('MY DATA'!$E:$E,'MY DATA'!$D:$D,T$1,'MY DATA'!$B:$B,2018,'MY DATA'!$H:$H,Sheet1!$A7))+MINUTE(SUMIFS('MY DATA'!$E:$E,'MY DATA'!$D:$D,T$1,'MY DATA'!$B:$B,2018,'MY DATA'!$H:$H,Sheet1!$A7))/60</f>
        <v>0</v>
      </c>
      <c r="U7" s="79">
        <f>DAY(SUMIFS('MY DATA'!$E:$E,'MY DATA'!$D:$D,U$1,'MY DATA'!$B:$B,2018,'MY DATA'!$H:$H,Sheet1!$A7))*24+HOUR(SUMIFS('MY DATA'!$E:$E,'MY DATA'!$D:$D,U$1,'MY DATA'!$B:$B,2018,'MY DATA'!$H:$H,Sheet1!$A7))+MINUTE(SUMIFS('MY DATA'!$E:$E,'MY DATA'!$D:$D,U$1,'MY DATA'!$B:$B,2018,'MY DATA'!$H:$H,Sheet1!$A7))/60</f>
        <v>0</v>
      </c>
      <c r="V7" s="79">
        <f>DAY(SUMIFS('MY DATA'!$E:$E,'MY DATA'!$D:$D,V$1,'MY DATA'!$B:$B,2018,'MY DATA'!$H:$H,Sheet1!$A7))*24+HOUR(SUMIFS('MY DATA'!$E:$E,'MY DATA'!$D:$D,V$1,'MY DATA'!$B:$B,2018,'MY DATA'!$H:$H,Sheet1!$A7))+MINUTE(SUMIFS('MY DATA'!$E:$E,'MY DATA'!$D:$D,V$1,'MY DATA'!$B:$B,2018,'MY DATA'!$H:$H,Sheet1!$A7))/60</f>
        <v>0</v>
      </c>
      <c r="W7" s="79">
        <f>DAY(SUMIFS('MY DATA'!$E:$E,'MY DATA'!$D:$D,W$1,'MY DATA'!$B:$B,2018,'MY DATA'!$H:$H,Sheet1!$A7))*24+HOUR(SUMIFS('MY DATA'!$E:$E,'MY DATA'!$D:$D,W$1,'MY DATA'!$B:$B,2018,'MY DATA'!$H:$H,Sheet1!$A7))+MINUTE(SUMIFS('MY DATA'!$E:$E,'MY DATA'!$D:$D,W$1,'MY DATA'!$B:$B,2018,'MY DATA'!$H:$H,Sheet1!$A7))/60</f>
        <v>0</v>
      </c>
      <c r="X7" s="79">
        <f>DAY(SUMIFS('MY DATA'!$E:$E,'MY DATA'!$D:$D,X$1,'MY DATA'!$B:$B,2018,'MY DATA'!$H:$H,Sheet1!$A7))*24+HOUR(SUMIFS('MY DATA'!$E:$E,'MY DATA'!$D:$D,X$1,'MY DATA'!$B:$B,2018,'MY DATA'!$H:$H,Sheet1!$A7))+MINUTE(SUMIFS('MY DATA'!$E:$E,'MY DATA'!$D:$D,X$1,'MY DATA'!$B:$B,2018,'MY DATA'!$H:$H,Sheet1!$A7))/60</f>
        <v>0</v>
      </c>
      <c r="Y7" s="79">
        <f>DAY(SUMIFS('MY DATA'!$E:$E,'MY DATA'!$D:$D,Y$1,'MY DATA'!$B:$B,2018,'MY DATA'!$H:$H,Sheet1!$A7))*24+HOUR(SUMIFS('MY DATA'!$E:$E,'MY DATA'!$D:$D,Y$1,'MY DATA'!$B:$B,2018,'MY DATA'!$H:$H,Sheet1!$A7))+MINUTE(SUMIFS('MY DATA'!$E:$E,'MY DATA'!$D:$D,Y$1,'MY DATA'!$B:$B,2018,'MY DATA'!$H:$H,Sheet1!$A7))/60</f>
        <v>0</v>
      </c>
      <c r="Z7" s="79">
        <f>DAY(SUMIFS('MY DATA'!$E:$E,'MY DATA'!$D:$D,Z$1,'MY DATA'!$B:$B,2018,'MY DATA'!$H:$H,Sheet1!$A7))*24+HOUR(SUMIFS('MY DATA'!$E:$E,'MY DATA'!$D:$D,Z$1,'MY DATA'!$B:$B,2018,'MY DATA'!$H:$H,Sheet1!$A7))+MINUTE(SUMIFS('MY DATA'!$E:$E,'MY DATA'!$D:$D,Z$1,'MY DATA'!$B:$B,2018,'MY DATA'!$H:$H,Sheet1!$A7))/60</f>
        <v>0</v>
      </c>
      <c r="AA7" s="79">
        <f>DAY(SUMIFS('MY DATA'!$E:$E,'MY DATA'!$D:$D,AA$1,'MY DATA'!$B:$B,2018,'MY DATA'!$H:$H,Sheet1!$A7))*24+HOUR(SUMIFS('MY DATA'!$E:$E,'MY DATA'!$D:$D,AA$1,'MY DATA'!$B:$B,2018,'MY DATA'!$H:$H,Sheet1!$A7))+MINUTE(SUMIFS('MY DATA'!$E:$E,'MY DATA'!$D:$D,AA$1,'MY DATA'!$B:$B,2018,'MY DATA'!$H:$H,Sheet1!$A7))/60</f>
        <v>0</v>
      </c>
      <c r="AB7" s="79">
        <f>DAY(SUMIFS('MY DATA'!$E:$E,'MY DATA'!$D:$D,AB$1,'MY DATA'!$B:$B,2018,'MY DATA'!$H:$H,Sheet1!$A7))*24+HOUR(SUMIFS('MY DATA'!$E:$E,'MY DATA'!$D:$D,AB$1,'MY DATA'!$B:$B,2018,'MY DATA'!$H:$H,Sheet1!$A7))+MINUTE(SUMIFS('MY DATA'!$E:$E,'MY DATA'!$D:$D,AB$1,'MY DATA'!$B:$B,2018,'MY DATA'!$H:$H,Sheet1!$A7))/60</f>
        <v>0</v>
      </c>
      <c r="AC7" s="79">
        <f>DAY(SUMIFS('MY DATA'!$E:$E,'MY DATA'!$D:$D,AC$1,'MY DATA'!$B:$B,2018,'MY DATA'!$H:$H,Sheet1!$A7))*24+HOUR(SUMIFS('MY DATA'!$E:$E,'MY DATA'!$D:$D,AC$1,'MY DATA'!$B:$B,2018,'MY DATA'!$H:$H,Sheet1!$A7))+MINUTE(SUMIFS('MY DATA'!$E:$E,'MY DATA'!$D:$D,AC$1,'MY DATA'!$B:$B,2018,'MY DATA'!$H:$H,Sheet1!$A7))/60</f>
        <v>0</v>
      </c>
      <c r="AD7" s="79">
        <f>DAY(SUMIFS('MY DATA'!$E:$E,'MY DATA'!$D:$D,AD$1,'MY DATA'!$B:$B,2018,'MY DATA'!$H:$H,Sheet1!$A7))*24+HOUR(SUMIFS('MY DATA'!$E:$E,'MY DATA'!$D:$D,AD$1,'MY DATA'!$B:$B,2018,'MY DATA'!$H:$H,Sheet1!$A7))+MINUTE(SUMIFS('MY DATA'!$E:$E,'MY DATA'!$D:$D,AD$1,'MY DATA'!$B:$B,2018,'MY DATA'!$H:$H,Sheet1!$A7))/60</f>
        <v>0</v>
      </c>
      <c r="AE7" s="79">
        <f>DAY(SUMIFS('MY DATA'!$E:$E,'MY DATA'!$D:$D,AE$1,'MY DATA'!$B:$B,2018,'MY DATA'!$H:$H,Sheet1!$A7))*24+HOUR(SUMIFS('MY DATA'!$E:$E,'MY DATA'!$D:$D,AE$1,'MY DATA'!$B:$B,2018,'MY DATA'!$H:$H,Sheet1!$A7))+MINUTE(SUMIFS('MY DATA'!$E:$E,'MY DATA'!$D:$D,AE$1,'MY DATA'!$B:$B,2018,'MY DATA'!$H:$H,Sheet1!$A7))/60</f>
        <v>8.9166666666666661</v>
      </c>
      <c r="AF7" s="79">
        <f>DAY(SUMIFS('MY DATA'!$E:$E,'MY DATA'!$D:$D,AF$1,'MY DATA'!$B:$B,2018,'MY DATA'!$H:$H,Sheet1!$A7))*24+HOUR(SUMIFS('MY DATA'!$E:$E,'MY DATA'!$D:$D,AF$1,'MY DATA'!$B:$B,2018,'MY DATA'!$H:$H,Sheet1!$A7))+MINUTE(SUMIFS('MY DATA'!$E:$E,'MY DATA'!$D:$D,AF$1,'MY DATA'!$B:$B,2018,'MY DATA'!$H:$H,Sheet1!$A7))/60</f>
        <v>0</v>
      </c>
      <c r="AG7" s="79">
        <f>DAY(SUMIFS('MY DATA'!$E:$E,'MY DATA'!$D:$D,AG$1,'MY DATA'!$B:$B,2018,'MY DATA'!$H:$H,Sheet1!$A7))*24+HOUR(SUMIFS('MY DATA'!$E:$E,'MY DATA'!$D:$D,AG$1,'MY DATA'!$B:$B,2018,'MY DATA'!$H:$H,Sheet1!$A7))+MINUTE(SUMIFS('MY DATA'!$E:$E,'MY DATA'!$D:$D,AG$1,'MY DATA'!$B:$B,2018,'MY DATA'!$H:$H,Sheet1!$A7))/60</f>
        <v>0</v>
      </c>
      <c r="AH7" s="79">
        <f>DAY(SUMIFS('MY DATA'!$E:$E,'MY DATA'!$D:$D,AH$1,'MY DATA'!$B:$B,2018,'MY DATA'!$H:$H,Sheet1!$A7))*24+HOUR(SUMIFS('MY DATA'!$E:$E,'MY DATA'!$D:$D,AH$1,'MY DATA'!$B:$B,2018,'MY DATA'!$H:$H,Sheet1!$A7))+MINUTE(SUMIFS('MY DATA'!$E:$E,'MY DATA'!$D:$D,AH$1,'MY DATA'!$B:$B,2018,'MY DATA'!$H:$H,Sheet1!$A7))/60</f>
        <v>0</v>
      </c>
      <c r="AI7" s="79">
        <f>DAY(SUMIFS('MY DATA'!$E:$E,'MY DATA'!$D:$D,AI$1,'MY DATA'!$B:$B,2018,'MY DATA'!$H:$H,Sheet1!$A7))*24+HOUR(SUMIFS('MY DATA'!$E:$E,'MY DATA'!$D:$D,AI$1,'MY DATA'!$B:$B,2018,'MY DATA'!$H:$H,Sheet1!$A7))+MINUTE(SUMIFS('MY DATA'!$E:$E,'MY DATA'!$D:$D,AI$1,'MY DATA'!$B:$B,2018,'MY DATA'!$H:$H,Sheet1!$A7))/60</f>
        <v>0</v>
      </c>
      <c r="AJ7" s="79">
        <f>DAY(SUMIFS('MY DATA'!$E:$E,'MY DATA'!$D:$D,AJ$1,'MY DATA'!$B:$B,2018,'MY DATA'!$H:$H,Sheet1!$A7))*24+HOUR(SUMIFS('MY DATA'!$E:$E,'MY DATA'!$D:$D,AJ$1,'MY DATA'!$B:$B,2018,'MY DATA'!$H:$H,Sheet1!$A7))+MINUTE(SUMIFS('MY DATA'!$E:$E,'MY DATA'!$D:$D,AJ$1,'MY DATA'!$B:$B,2018,'MY DATA'!$H:$H,Sheet1!$A7))/60</f>
        <v>0</v>
      </c>
      <c r="AK7" s="79">
        <f>DAY(SUMIFS('MY DATA'!$E:$E,'MY DATA'!$D:$D,AK$1,'MY DATA'!$B:$B,2018,'MY DATA'!$H:$H,Sheet1!$A7))*24+HOUR(SUMIFS('MY DATA'!$E:$E,'MY DATA'!$D:$D,AK$1,'MY DATA'!$B:$B,2018,'MY DATA'!$H:$H,Sheet1!$A7))+MINUTE(SUMIFS('MY DATA'!$E:$E,'MY DATA'!$D:$D,AK$1,'MY DATA'!$B:$B,2018,'MY DATA'!$H:$H,Sheet1!$A7))/60</f>
        <v>0</v>
      </c>
      <c r="AL7" s="79">
        <f>DAY(SUMIFS('MY DATA'!$E:$E,'MY DATA'!$D:$D,AL$1,'MY DATA'!$B:$B,2018,'MY DATA'!$H:$H,Sheet1!$A7))*24+HOUR(SUMIFS('MY DATA'!$E:$E,'MY DATA'!$D:$D,AL$1,'MY DATA'!$B:$B,2018,'MY DATA'!$H:$H,Sheet1!$A7))+MINUTE(SUMIFS('MY DATA'!$E:$E,'MY DATA'!$D:$D,AL$1,'MY DATA'!$B:$B,2018,'MY DATA'!$H:$H,Sheet1!$A7))/60</f>
        <v>0</v>
      </c>
      <c r="AM7" s="79">
        <f>DAY(SUMIFS('MY DATA'!$E:$E,'MY DATA'!$D:$D,AM$1,'MY DATA'!$B:$B,2018,'MY DATA'!$H:$H,Sheet1!$A7))*24+HOUR(SUMIFS('MY DATA'!$E:$E,'MY DATA'!$D:$D,AM$1,'MY DATA'!$B:$B,2018,'MY DATA'!$H:$H,Sheet1!$A7))+MINUTE(SUMIFS('MY DATA'!$E:$E,'MY DATA'!$D:$D,AM$1,'MY DATA'!$B:$B,2018,'MY DATA'!$H:$H,Sheet1!$A7))/60</f>
        <v>0</v>
      </c>
      <c r="AN7" s="79">
        <f>DAY(SUMIFS('MY DATA'!$E:$E,'MY DATA'!$D:$D,AN$1,'MY DATA'!$B:$B,2018,'MY DATA'!$H:$H,Sheet1!$A7))*24+HOUR(SUMIFS('MY DATA'!$E:$E,'MY DATA'!$D:$D,AN$1,'MY DATA'!$B:$B,2018,'MY DATA'!$H:$H,Sheet1!$A7))+MINUTE(SUMIFS('MY DATA'!$E:$E,'MY DATA'!$D:$D,AN$1,'MY DATA'!$B:$B,2018,'MY DATA'!$H:$H,Sheet1!$A7))/60</f>
        <v>0</v>
      </c>
      <c r="AO7" s="79">
        <f>DAY(SUMIFS('MY DATA'!$E:$E,'MY DATA'!$D:$D,AO$1,'MY DATA'!$B:$B,2018,'MY DATA'!$H:$H,Sheet1!$A7))*24+HOUR(SUMIFS('MY DATA'!$E:$E,'MY DATA'!$D:$D,AO$1,'MY DATA'!$B:$B,2018,'MY DATA'!$H:$H,Sheet1!$A7))+MINUTE(SUMIFS('MY DATA'!$E:$E,'MY DATA'!$D:$D,AO$1,'MY DATA'!$B:$B,2018,'MY DATA'!$H:$H,Sheet1!$A7))/60</f>
        <v>0</v>
      </c>
      <c r="AP7" s="79">
        <f>DAY(SUMIFS('MY DATA'!$E:$E,'MY DATA'!$D:$D,AP$1,'MY DATA'!$B:$B,2018,'MY DATA'!$H:$H,Sheet1!$A7))*24+HOUR(SUMIFS('MY DATA'!$E:$E,'MY DATA'!$D:$D,AP$1,'MY DATA'!$B:$B,2018,'MY DATA'!$H:$H,Sheet1!$A7))+MINUTE(SUMIFS('MY DATA'!$E:$E,'MY DATA'!$D:$D,AP$1,'MY DATA'!$B:$B,2018,'MY DATA'!$H:$H,Sheet1!$A7))/60</f>
        <v>0</v>
      </c>
      <c r="AQ7" s="79">
        <f>DAY(SUMIFS('MY DATA'!$E:$E,'MY DATA'!$D:$D,AQ$1,'MY DATA'!$B:$B,2018,'MY DATA'!$H:$H,Sheet1!$A7))*24+HOUR(SUMIFS('MY DATA'!$E:$E,'MY DATA'!$D:$D,AQ$1,'MY DATA'!$B:$B,2018,'MY DATA'!$H:$H,Sheet1!$A7))+MINUTE(SUMIFS('MY DATA'!$E:$E,'MY DATA'!$D:$D,AQ$1,'MY DATA'!$B:$B,2018,'MY DATA'!$H:$H,Sheet1!$A7))/60</f>
        <v>0</v>
      </c>
      <c r="AR7" s="79">
        <f>DAY(SUMIFS('MY DATA'!$E:$E,'MY DATA'!$D:$D,AR$1,'MY DATA'!$B:$B,2018,'MY DATA'!$H:$H,Sheet1!$A7))*24+HOUR(SUMIFS('MY DATA'!$E:$E,'MY DATA'!$D:$D,AR$1,'MY DATA'!$B:$B,2018,'MY DATA'!$H:$H,Sheet1!$A7))+MINUTE(SUMIFS('MY DATA'!$E:$E,'MY DATA'!$D:$D,AR$1,'MY DATA'!$B:$B,2018,'MY DATA'!$H:$H,Sheet1!$A7))/60</f>
        <v>0</v>
      </c>
      <c r="AS7" s="79">
        <f>DAY(SUMIFS('MY DATA'!$E:$E,'MY DATA'!$D:$D,AS$1,'MY DATA'!$B:$B,2018,'MY DATA'!$H:$H,Sheet1!$A7))*24+HOUR(SUMIFS('MY DATA'!$E:$E,'MY DATA'!$D:$D,AS$1,'MY DATA'!$B:$B,2018,'MY DATA'!$H:$H,Sheet1!$A7))+MINUTE(SUMIFS('MY DATA'!$E:$E,'MY DATA'!$D:$D,AS$1,'MY DATA'!$B:$B,2018,'MY DATA'!$H:$H,Sheet1!$A7))/60</f>
        <v>0</v>
      </c>
      <c r="AT7" s="79">
        <f>DAY(SUMIFS('MY DATA'!$E:$E,'MY DATA'!$D:$D,AT$1,'MY DATA'!$B:$B,2018,'MY DATA'!$H:$H,Sheet1!$A7))*24+HOUR(SUMIFS('MY DATA'!$E:$E,'MY DATA'!$D:$D,AT$1,'MY DATA'!$B:$B,2018,'MY DATA'!$H:$H,Sheet1!$A7))+MINUTE(SUMIFS('MY DATA'!$E:$E,'MY DATA'!$D:$D,AT$1,'MY DATA'!$B:$B,2018,'MY DATA'!$H:$H,Sheet1!$A7))/60</f>
        <v>0</v>
      </c>
      <c r="AU7" s="79">
        <f>DAY(SUMIFS('MY DATA'!$E:$E,'MY DATA'!$D:$D,AU$1,'MY DATA'!$B:$B,2018,'MY DATA'!$H:$H,Sheet1!$A7))*24+HOUR(SUMIFS('MY DATA'!$E:$E,'MY DATA'!$D:$D,AU$1,'MY DATA'!$B:$B,2018,'MY DATA'!$H:$H,Sheet1!$A7))+MINUTE(SUMIFS('MY DATA'!$E:$E,'MY DATA'!$D:$D,AU$1,'MY DATA'!$B:$B,2018,'MY DATA'!$H:$H,Sheet1!$A7))/60</f>
        <v>0</v>
      </c>
      <c r="AV7" s="79">
        <f>DAY(SUMIFS('MY DATA'!$E:$E,'MY DATA'!$D:$D,AV$1,'MY DATA'!$B:$B,2018,'MY DATA'!$H:$H,Sheet1!$A7))*24+HOUR(SUMIFS('MY DATA'!$E:$E,'MY DATA'!$D:$D,AV$1,'MY DATA'!$B:$B,2018,'MY DATA'!$H:$H,Sheet1!$A7))+MINUTE(SUMIFS('MY DATA'!$E:$E,'MY DATA'!$D:$D,AV$1,'MY DATA'!$B:$B,2018,'MY DATA'!$H:$H,Sheet1!$A7))/60</f>
        <v>0</v>
      </c>
      <c r="AW7" s="79">
        <f>DAY(SUMIFS('MY DATA'!$E:$E,'MY DATA'!$D:$D,AW$1,'MY DATA'!$B:$B,2018,'MY DATA'!$H:$H,Sheet1!$A7))*24+HOUR(SUMIFS('MY DATA'!$E:$E,'MY DATA'!$D:$D,AW$1,'MY DATA'!$B:$B,2018,'MY DATA'!$H:$H,Sheet1!$A7))+MINUTE(SUMIFS('MY DATA'!$E:$E,'MY DATA'!$D:$D,AW$1,'MY DATA'!$B:$B,2018,'MY DATA'!$H:$H,Sheet1!$A7))/60</f>
        <v>0</v>
      </c>
      <c r="AX7" s="79">
        <f>DAY(SUMIFS('MY DATA'!$E:$E,'MY DATA'!$D:$D,AX$1,'MY DATA'!$B:$B,2018,'MY DATA'!$H:$H,Sheet1!$A7))*24+HOUR(SUMIFS('MY DATA'!$E:$E,'MY DATA'!$D:$D,AX$1,'MY DATA'!$B:$B,2018,'MY DATA'!$H:$H,Sheet1!$A7))+MINUTE(SUMIFS('MY DATA'!$E:$E,'MY DATA'!$D:$D,AX$1,'MY DATA'!$B:$B,2018,'MY DATA'!$H:$H,Sheet1!$A7))/60</f>
        <v>0</v>
      </c>
      <c r="AY7" s="79">
        <f>DAY(SUMIFS('MY DATA'!$E:$E,'MY DATA'!$D:$D,AY$1,'MY DATA'!$B:$B,2018,'MY DATA'!$H:$H,Sheet1!$A7))*24+HOUR(SUMIFS('MY DATA'!$E:$E,'MY DATA'!$D:$D,AY$1,'MY DATA'!$B:$B,2018,'MY DATA'!$H:$H,Sheet1!$A7))+MINUTE(SUMIFS('MY DATA'!$E:$E,'MY DATA'!$D:$D,AY$1,'MY DATA'!$B:$B,2018,'MY DATA'!$H:$H,Sheet1!$A7))/60</f>
        <v>0</v>
      </c>
      <c r="AZ7" s="79">
        <f>DAY(SUMIFS('MY DATA'!$E:$E,'MY DATA'!$D:$D,AZ$1,'MY DATA'!$B:$B,2018,'MY DATA'!$H:$H,Sheet1!$A7))*24+HOUR(SUMIFS('MY DATA'!$E:$E,'MY DATA'!$D:$D,AZ$1,'MY DATA'!$B:$B,2018,'MY DATA'!$H:$H,Sheet1!$A7))+MINUTE(SUMIFS('MY DATA'!$E:$E,'MY DATA'!$D:$D,AZ$1,'MY DATA'!$B:$B,2018,'MY DATA'!$H:$H,Sheet1!$A7))/60</f>
        <v>0</v>
      </c>
      <c r="BA7" s="79">
        <f>DAY(SUMIFS('MY DATA'!$E:$E,'MY DATA'!$D:$D,BA$1,'MY DATA'!$B:$B,2018,'MY DATA'!$H:$H,Sheet1!$A7))*24+HOUR(SUMIFS('MY DATA'!$E:$E,'MY DATA'!$D:$D,BA$1,'MY DATA'!$B:$B,2018,'MY DATA'!$H:$H,Sheet1!$A7))+MINUTE(SUMIFS('MY DATA'!$E:$E,'MY DATA'!$D:$D,BA$1,'MY DATA'!$B:$B,2018,'MY DATA'!$H:$H,Sheet1!$A7))/60</f>
        <v>0</v>
      </c>
    </row>
    <row r="8" spans="1:53" x14ac:dyDescent="0.25">
      <c r="A8" s="76" t="s">
        <v>147</v>
      </c>
      <c r="B8" s="79">
        <f>DAY(SUMIFS('MY DATA'!$E:$E,'MY DATA'!$D:$D,B$1,'MY DATA'!$B:$B,2018,'MY DATA'!$H:$H,Sheet1!$A8))*24+HOUR(SUMIFS('MY DATA'!$E:$E,'MY DATA'!$D:$D,B$1,'MY DATA'!$B:$B,2018,'MY DATA'!$H:$H,Sheet1!$A8))+MINUTE(SUMIFS('MY DATA'!$E:$E,'MY DATA'!$D:$D,B$1,'MY DATA'!$B:$B,2018,'MY DATA'!$H:$H,Sheet1!$A8))/60</f>
        <v>0</v>
      </c>
      <c r="C8" s="79">
        <f>DAY(SUMIFS('MY DATA'!$E:$E,'MY DATA'!$D:$D,C$1,'MY DATA'!$B:$B,2018,'MY DATA'!$H:$H,Sheet1!$A8))*24+HOUR(SUMIFS('MY DATA'!$E:$E,'MY DATA'!$D:$D,C$1,'MY DATA'!$B:$B,2018,'MY DATA'!$H:$H,Sheet1!$A8))+MINUTE(SUMIFS('MY DATA'!$E:$E,'MY DATA'!$D:$D,C$1,'MY DATA'!$B:$B,2018,'MY DATA'!$H:$H,Sheet1!$A8))/60</f>
        <v>0</v>
      </c>
      <c r="D8" s="79">
        <f>DAY(SUMIFS('MY DATA'!$E:$E,'MY DATA'!$D:$D,D$1,'MY DATA'!$B:$B,2018,'MY DATA'!$H:$H,Sheet1!$A8))*24+HOUR(SUMIFS('MY DATA'!$E:$E,'MY DATA'!$D:$D,D$1,'MY DATA'!$B:$B,2018,'MY DATA'!$H:$H,Sheet1!$A8))+MINUTE(SUMIFS('MY DATA'!$E:$E,'MY DATA'!$D:$D,D$1,'MY DATA'!$B:$B,2018,'MY DATA'!$H:$H,Sheet1!$A8))/60</f>
        <v>0</v>
      </c>
      <c r="E8" s="79">
        <f>DAY(SUMIFS('MY DATA'!$E:$E,'MY DATA'!$D:$D,E$1,'MY DATA'!$B:$B,2018,'MY DATA'!$H:$H,Sheet1!$A8))*24+HOUR(SUMIFS('MY DATA'!$E:$E,'MY DATA'!$D:$D,E$1,'MY DATA'!$B:$B,2018,'MY DATA'!$H:$H,Sheet1!$A8))+MINUTE(SUMIFS('MY DATA'!$E:$E,'MY DATA'!$D:$D,E$1,'MY DATA'!$B:$B,2018,'MY DATA'!$H:$H,Sheet1!$A8))/60</f>
        <v>0</v>
      </c>
      <c r="F8" s="79">
        <f>DAY(SUMIFS('MY DATA'!$E:$E,'MY DATA'!$D:$D,F$1,'MY DATA'!$B:$B,2018,'MY DATA'!$H:$H,Sheet1!$A8))*24+HOUR(SUMIFS('MY DATA'!$E:$E,'MY DATA'!$D:$D,F$1,'MY DATA'!$B:$B,2018,'MY DATA'!$H:$H,Sheet1!$A8))+MINUTE(SUMIFS('MY DATA'!$E:$E,'MY DATA'!$D:$D,F$1,'MY DATA'!$B:$B,2018,'MY DATA'!$H:$H,Sheet1!$A8))/60</f>
        <v>0</v>
      </c>
      <c r="G8" s="79">
        <f>DAY(SUMIFS('MY DATA'!$E:$E,'MY DATA'!$D:$D,G$1,'MY DATA'!$B:$B,2018,'MY DATA'!$H:$H,Sheet1!$A8))*24+HOUR(SUMIFS('MY DATA'!$E:$E,'MY DATA'!$D:$D,G$1,'MY DATA'!$B:$B,2018,'MY DATA'!$H:$H,Sheet1!$A8))+MINUTE(SUMIFS('MY DATA'!$E:$E,'MY DATA'!$D:$D,G$1,'MY DATA'!$B:$B,2018,'MY DATA'!$H:$H,Sheet1!$A8))/60</f>
        <v>0</v>
      </c>
      <c r="H8" s="79">
        <f>DAY(SUMIFS('MY DATA'!$E:$E,'MY DATA'!$D:$D,H$1,'MY DATA'!$B:$B,2018,'MY DATA'!$H:$H,Sheet1!$A8))*24+HOUR(SUMIFS('MY DATA'!$E:$E,'MY DATA'!$D:$D,H$1,'MY DATA'!$B:$B,2018,'MY DATA'!$H:$H,Sheet1!$A8))+MINUTE(SUMIFS('MY DATA'!$E:$E,'MY DATA'!$D:$D,H$1,'MY DATA'!$B:$B,2018,'MY DATA'!$H:$H,Sheet1!$A8))/60</f>
        <v>0</v>
      </c>
      <c r="I8" s="79">
        <f>DAY(SUMIFS('MY DATA'!$E:$E,'MY DATA'!$D:$D,I$1,'MY DATA'!$B:$B,2018,'MY DATA'!$H:$H,Sheet1!$A8))*24+HOUR(SUMIFS('MY DATA'!$E:$E,'MY DATA'!$D:$D,I$1,'MY DATA'!$B:$B,2018,'MY DATA'!$H:$H,Sheet1!$A8))+MINUTE(SUMIFS('MY DATA'!$E:$E,'MY DATA'!$D:$D,I$1,'MY DATA'!$B:$B,2018,'MY DATA'!$H:$H,Sheet1!$A8))/60</f>
        <v>0</v>
      </c>
      <c r="J8" s="79">
        <f>DAY(SUMIFS('MY DATA'!$E:$E,'MY DATA'!$D:$D,J$1,'MY DATA'!$B:$B,2018,'MY DATA'!$H:$H,Sheet1!$A8))*24+HOUR(SUMIFS('MY DATA'!$E:$E,'MY DATA'!$D:$D,J$1,'MY DATA'!$B:$B,2018,'MY DATA'!$H:$H,Sheet1!$A8))+MINUTE(SUMIFS('MY DATA'!$E:$E,'MY DATA'!$D:$D,J$1,'MY DATA'!$B:$B,2018,'MY DATA'!$H:$H,Sheet1!$A8))/60</f>
        <v>0</v>
      </c>
      <c r="K8" s="79">
        <f>DAY(SUMIFS('MY DATA'!$E:$E,'MY DATA'!$D:$D,K$1,'MY DATA'!$B:$B,2018,'MY DATA'!$H:$H,Sheet1!$A8))*24+HOUR(SUMIFS('MY DATA'!$E:$E,'MY DATA'!$D:$D,K$1,'MY DATA'!$B:$B,2018,'MY DATA'!$H:$H,Sheet1!$A8))+MINUTE(SUMIFS('MY DATA'!$E:$E,'MY DATA'!$D:$D,K$1,'MY DATA'!$B:$B,2018,'MY DATA'!$H:$H,Sheet1!$A8))/60</f>
        <v>0</v>
      </c>
      <c r="L8" s="79">
        <f>DAY(SUMIFS('MY DATA'!$E:$E,'MY DATA'!$D:$D,L$1,'MY DATA'!$B:$B,2018,'MY DATA'!$H:$H,Sheet1!$A8))*24+HOUR(SUMIFS('MY DATA'!$E:$E,'MY DATA'!$D:$D,L$1,'MY DATA'!$B:$B,2018,'MY DATA'!$H:$H,Sheet1!$A8))+MINUTE(SUMIFS('MY DATA'!$E:$E,'MY DATA'!$D:$D,L$1,'MY DATA'!$B:$B,2018,'MY DATA'!$H:$H,Sheet1!$A8))/60</f>
        <v>0</v>
      </c>
      <c r="M8" s="79">
        <f>DAY(SUMIFS('MY DATA'!$E:$E,'MY DATA'!$D:$D,M$1,'MY DATA'!$B:$B,2018,'MY DATA'!$H:$H,Sheet1!$A8))*24+HOUR(SUMIFS('MY DATA'!$E:$E,'MY DATA'!$D:$D,M$1,'MY DATA'!$B:$B,2018,'MY DATA'!$H:$H,Sheet1!$A8))+MINUTE(SUMIFS('MY DATA'!$E:$E,'MY DATA'!$D:$D,M$1,'MY DATA'!$B:$B,2018,'MY DATA'!$H:$H,Sheet1!$A8))/60</f>
        <v>0</v>
      </c>
      <c r="N8" s="79">
        <f>DAY(SUMIFS('MY DATA'!$E:$E,'MY DATA'!$D:$D,N$1,'MY DATA'!$B:$B,2018,'MY DATA'!$H:$H,Sheet1!$A8))*24+HOUR(SUMIFS('MY DATA'!$E:$E,'MY DATA'!$D:$D,N$1,'MY DATA'!$B:$B,2018,'MY DATA'!$H:$H,Sheet1!$A8))+MINUTE(SUMIFS('MY DATA'!$E:$E,'MY DATA'!$D:$D,N$1,'MY DATA'!$B:$B,2018,'MY DATA'!$H:$H,Sheet1!$A8))/60</f>
        <v>0</v>
      </c>
      <c r="O8" s="79">
        <f>DAY(SUMIFS('MY DATA'!$E:$E,'MY DATA'!$D:$D,O$1,'MY DATA'!$B:$B,2018,'MY DATA'!$H:$H,Sheet1!$A8))*24+HOUR(SUMIFS('MY DATA'!$E:$E,'MY DATA'!$D:$D,O$1,'MY DATA'!$B:$B,2018,'MY DATA'!$H:$H,Sheet1!$A8))+MINUTE(SUMIFS('MY DATA'!$E:$E,'MY DATA'!$D:$D,O$1,'MY DATA'!$B:$B,2018,'MY DATA'!$H:$H,Sheet1!$A8))/60</f>
        <v>0</v>
      </c>
      <c r="P8" s="79">
        <f>DAY(SUMIFS('MY DATA'!$E:$E,'MY DATA'!$D:$D,P$1,'MY DATA'!$B:$B,2018,'MY DATA'!$H:$H,Sheet1!$A8))*24+HOUR(SUMIFS('MY DATA'!$E:$E,'MY DATA'!$D:$D,P$1,'MY DATA'!$B:$B,2018,'MY DATA'!$H:$H,Sheet1!$A8))+MINUTE(SUMIFS('MY DATA'!$E:$E,'MY DATA'!$D:$D,P$1,'MY DATA'!$B:$B,2018,'MY DATA'!$H:$H,Sheet1!$A8))/60</f>
        <v>0</v>
      </c>
      <c r="Q8" s="79">
        <f>DAY(SUMIFS('MY DATA'!$E:$E,'MY DATA'!$D:$D,Q$1,'MY DATA'!$B:$B,2018,'MY DATA'!$H:$H,Sheet1!$A8))*24+HOUR(SUMIFS('MY DATA'!$E:$E,'MY DATA'!$D:$D,Q$1,'MY DATA'!$B:$B,2018,'MY DATA'!$H:$H,Sheet1!$A8))+MINUTE(SUMIFS('MY DATA'!$E:$E,'MY DATA'!$D:$D,Q$1,'MY DATA'!$B:$B,2018,'MY DATA'!$H:$H,Sheet1!$A8))/60</f>
        <v>0</v>
      </c>
      <c r="R8" s="79">
        <f>DAY(SUMIFS('MY DATA'!$E:$E,'MY DATA'!$D:$D,R$1,'MY DATA'!$B:$B,2018,'MY DATA'!$H:$H,Sheet1!$A8))*24+HOUR(SUMIFS('MY DATA'!$E:$E,'MY DATA'!$D:$D,R$1,'MY DATA'!$B:$B,2018,'MY DATA'!$H:$H,Sheet1!$A8))+MINUTE(SUMIFS('MY DATA'!$E:$E,'MY DATA'!$D:$D,R$1,'MY DATA'!$B:$B,2018,'MY DATA'!$H:$H,Sheet1!$A8))/60</f>
        <v>0</v>
      </c>
      <c r="S8" s="79">
        <f>DAY(SUMIFS('MY DATA'!$E:$E,'MY DATA'!$D:$D,S$1,'MY DATA'!$B:$B,2018,'MY DATA'!$H:$H,Sheet1!$A8))*24+HOUR(SUMIFS('MY DATA'!$E:$E,'MY DATA'!$D:$D,S$1,'MY DATA'!$B:$B,2018,'MY DATA'!$H:$H,Sheet1!$A8))+MINUTE(SUMIFS('MY DATA'!$E:$E,'MY DATA'!$D:$D,S$1,'MY DATA'!$B:$B,2018,'MY DATA'!$H:$H,Sheet1!$A8))/60</f>
        <v>0</v>
      </c>
      <c r="T8" s="79">
        <f>DAY(SUMIFS('MY DATA'!$E:$E,'MY DATA'!$D:$D,T$1,'MY DATA'!$B:$B,2018,'MY DATA'!$H:$H,Sheet1!$A8))*24+HOUR(SUMIFS('MY DATA'!$E:$E,'MY DATA'!$D:$D,T$1,'MY DATA'!$B:$B,2018,'MY DATA'!$H:$H,Sheet1!$A8))+MINUTE(SUMIFS('MY DATA'!$E:$E,'MY DATA'!$D:$D,T$1,'MY DATA'!$B:$B,2018,'MY DATA'!$H:$H,Sheet1!$A8))/60</f>
        <v>0</v>
      </c>
      <c r="U8" s="79">
        <f>DAY(SUMIFS('MY DATA'!$E:$E,'MY DATA'!$D:$D,U$1,'MY DATA'!$B:$B,2018,'MY DATA'!$H:$H,Sheet1!$A8))*24+HOUR(SUMIFS('MY DATA'!$E:$E,'MY DATA'!$D:$D,U$1,'MY DATA'!$B:$B,2018,'MY DATA'!$H:$H,Sheet1!$A8))+MINUTE(SUMIFS('MY DATA'!$E:$E,'MY DATA'!$D:$D,U$1,'MY DATA'!$B:$B,2018,'MY DATA'!$H:$H,Sheet1!$A8))/60</f>
        <v>0</v>
      </c>
      <c r="V8" s="79">
        <f>DAY(SUMIFS('MY DATA'!$E:$E,'MY DATA'!$D:$D,V$1,'MY DATA'!$B:$B,2018,'MY DATA'!$H:$H,Sheet1!$A8))*24+HOUR(SUMIFS('MY DATA'!$E:$E,'MY DATA'!$D:$D,V$1,'MY DATA'!$B:$B,2018,'MY DATA'!$H:$H,Sheet1!$A8))+MINUTE(SUMIFS('MY DATA'!$E:$E,'MY DATA'!$D:$D,V$1,'MY DATA'!$B:$B,2018,'MY DATA'!$H:$H,Sheet1!$A8))/60</f>
        <v>0</v>
      </c>
      <c r="W8" s="79">
        <f>DAY(SUMIFS('MY DATA'!$E:$E,'MY DATA'!$D:$D,W$1,'MY DATA'!$B:$B,2018,'MY DATA'!$H:$H,Sheet1!$A8))*24+HOUR(SUMIFS('MY DATA'!$E:$E,'MY DATA'!$D:$D,W$1,'MY DATA'!$B:$B,2018,'MY DATA'!$H:$H,Sheet1!$A8))+MINUTE(SUMIFS('MY DATA'!$E:$E,'MY DATA'!$D:$D,W$1,'MY DATA'!$B:$B,2018,'MY DATA'!$H:$H,Sheet1!$A8))/60</f>
        <v>17.916666666666668</v>
      </c>
      <c r="X8" s="79">
        <f>DAY(SUMIFS('MY DATA'!$E:$E,'MY DATA'!$D:$D,X$1,'MY DATA'!$B:$B,2018,'MY DATA'!$H:$H,Sheet1!$A8))*24+HOUR(SUMIFS('MY DATA'!$E:$E,'MY DATA'!$D:$D,X$1,'MY DATA'!$B:$B,2018,'MY DATA'!$H:$H,Sheet1!$A8))+MINUTE(SUMIFS('MY DATA'!$E:$E,'MY DATA'!$D:$D,X$1,'MY DATA'!$B:$B,2018,'MY DATA'!$H:$H,Sheet1!$A8))/60</f>
        <v>32.666666666666664</v>
      </c>
      <c r="Y8" s="79">
        <f>DAY(SUMIFS('MY DATA'!$E:$E,'MY DATA'!$D:$D,Y$1,'MY DATA'!$B:$B,2018,'MY DATA'!$H:$H,Sheet1!$A8))*24+HOUR(SUMIFS('MY DATA'!$E:$E,'MY DATA'!$D:$D,Y$1,'MY DATA'!$B:$B,2018,'MY DATA'!$H:$H,Sheet1!$A8))+MINUTE(SUMIFS('MY DATA'!$E:$E,'MY DATA'!$D:$D,Y$1,'MY DATA'!$B:$B,2018,'MY DATA'!$H:$H,Sheet1!$A8))/60</f>
        <v>12.75</v>
      </c>
      <c r="Z8" s="79">
        <f>DAY(SUMIFS('MY DATA'!$E:$E,'MY DATA'!$D:$D,Z$1,'MY DATA'!$B:$B,2018,'MY DATA'!$H:$H,Sheet1!$A8))*24+HOUR(SUMIFS('MY DATA'!$E:$E,'MY DATA'!$D:$D,Z$1,'MY DATA'!$B:$B,2018,'MY DATA'!$H:$H,Sheet1!$A8))+MINUTE(SUMIFS('MY DATA'!$E:$E,'MY DATA'!$D:$D,Z$1,'MY DATA'!$B:$B,2018,'MY DATA'!$H:$H,Sheet1!$A8))/60</f>
        <v>21.416666666666668</v>
      </c>
      <c r="AA8" s="79">
        <f>DAY(SUMIFS('MY DATA'!$E:$E,'MY DATA'!$D:$D,AA$1,'MY DATA'!$B:$B,2018,'MY DATA'!$H:$H,Sheet1!$A8))*24+HOUR(SUMIFS('MY DATA'!$E:$E,'MY DATA'!$D:$D,AA$1,'MY DATA'!$B:$B,2018,'MY DATA'!$H:$H,Sheet1!$A8))+MINUTE(SUMIFS('MY DATA'!$E:$E,'MY DATA'!$D:$D,AA$1,'MY DATA'!$B:$B,2018,'MY DATA'!$H:$H,Sheet1!$A8))/60</f>
        <v>16.416666666666668</v>
      </c>
      <c r="AB8" s="79">
        <f>DAY(SUMIFS('MY DATA'!$E:$E,'MY DATA'!$D:$D,AB$1,'MY DATA'!$B:$B,2018,'MY DATA'!$H:$H,Sheet1!$A8))*24+HOUR(SUMIFS('MY DATA'!$E:$E,'MY DATA'!$D:$D,AB$1,'MY DATA'!$B:$B,2018,'MY DATA'!$H:$H,Sheet1!$A8))+MINUTE(SUMIFS('MY DATA'!$E:$E,'MY DATA'!$D:$D,AB$1,'MY DATA'!$B:$B,2018,'MY DATA'!$H:$H,Sheet1!$A8))/60</f>
        <v>0</v>
      </c>
      <c r="AC8" s="79">
        <f>DAY(SUMIFS('MY DATA'!$E:$E,'MY DATA'!$D:$D,AC$1,'MY DATA'!$B:$B,2018,'MY DATA'!$H:$H,Sheet1!$A8))*24+HOUR(SUMIFS('MY DATA'!$E:$E,'MY DATA'!$D:$D,AC$1,'MY DATA'!$B:$B,2018,'MY DATA'!$H:$H,Sheet1!$A8))+MINUTE(SUMIFS('MY DATA'!$E:$E,'MY DATA'!$D:$D,AC$1,'MY DATA'!$B:$B,2018,'MY DATA'!$H:$H,Sheet1!$A8))/60</f>
        <v>0</v>
      </c>
      <c r="AD8" s="79">
        <f>DAY(SUMIFS('MY DATA'!$E:$E,'MY DATA'!$D:$D,AD$1,'MY DATA'!$B:$B,2018,'MY DATA'!$H:$H,Sheet1!$A8))*24+HOUR(SUMIFS('MY DATA'!$E:$E,'MY DATA'!$D:$D,AD$1,'MY DATA'!$B:$B,2018,'MY DATA'!$H:$H,Sheet1!$A8))+MINUTE(SUMIFS('MY DATA'!$E:$E,'MY DATA'!$D:$D,AD$1,'MY DATA'!$B:$B,2018,'MY DATA'!$H:$H,Sheet1!$A8))/60</f>
        <v>0</v>
      </c>
      <c r="AE8" s="79">
        <f>DAY(SUMIFS('MY DATA'!$E:$E,'MY DATA'!$D:$D,AE$1,'MY DATA'!$B:$B,2018,'MY DATA'!$H:$H,Sheet1!$A8))*24+HOUR(SUMIFS('MY DATA'!$E:$E,'MY DATA'!$D:$D,AE$1,'MY DATA'!$B:$B,2018,'MY DATA'!$H:$H,Sheet1!$A8))+MINUTE(SUMIFS('MY DATA'!$E:$E,'MY DATA'!$D:$D,AE$1,'MY DATA'!$B:$B,2018,'MY DATA'!$H:$H,Sheet1!$A8))/60</f>
        <v>0</v>
      </c>
      <c r="AF8" s="79">
        <f>DAY(SUMIFS('MY DATA'!$E:$E,'MY DATA'!$D:$D,AF$1,'MY DATA'!$B:$B,2018,'MY DATA'!$H:$H,Sheet1!$A8))*24+HOUR(SUMIFS('MY DATA'!$E:$E,'MY DATA'!$D:$D,AF$1,'MY DATA'!$B:$B,2018,'MY DATA'!$H:$H,Sheet1!$A8))+MINUTE(SUMIFS('MY DATA'!$E:$E,'MY DATA'!$D:$D,AF$1,'MY DATA'!$B:$B,2018,'MY DATA'!$H:$H,Sheet1!$A8))/60</f>
        <v>0</v>
      </c>
      <c r="AG8" s="79">
        <f>DAY(SUMIFS('MY DATA'!$E:$E,'MY DATA'!$D:$D,AG$1,'MY DATA'!$B:$B,2018,'MY DATA'!$H:$H,Sheet1!$A8))*24+HOUR(SUMIFS('MY DATA'!$E:$E,'MY DATA'!$D:$D,AG$1,'MY DATA'!$B:$B,2018,'MY DATA'!$H:$H,Sheet1!$A8))+MINUTE(SUMIFS('MY DATA'!$E:$E,'MY DATA'!$D:$D,AG$1,'MY DATA'!$B:$B,2018,'MY DATA'!$H:$H,Sheet1!$A8))/60</f>
        <v>0</v>
      </c>
      <c r="AH8" s="79">
        <f>DAY(SUMIFS('MY DATA'!$E:$E,'MY DATA'!$D:$D,AH$1,'MY DATA'!$B:$B,2018,'MY DATA'!$H:$H,Sheet1!$A8))*24+HOUR(SUMIFS('MY DATA'!$E:$E,'MY DATA'!$D:$D,AH$1,'MY DATA'!$B:$B,2018,'MY DATA'!$H:$H,Sheet1!$A8))+MINUTE(SUMIFS('MY DATA'!$E:$E,'MY DATA'!$D:$D,AH$1,'MY DATA'!$B:$B,2018,'MY DATA'!$H:$H,Sheet1!$A8))/60</f>
        <v>0</v>
      </c>
      <c r="AI8" s="79">
        <f>DAY(SUMIFS('MY DATA'!$E:$E,'MY DATA'!$D:$D,AI$1,'MY DATA'!$B:$B,2018,'MY DATA'!$H:$H,Sheet1!$A8))*24+HOUR(SUMIFS('MY DATA'!$E:$E,'MY DATA'!$D:$D,AI$1,'MY DATA'!$B:$B,2018,'MY DATA'!$H:$H,Sheet1!$A8))+MINUTE(SUMIFS('MY DATA'!$E:$E,'MY DATA'!$D:$D,AI$1,'MY DATA'!$B:$B,2018,'MY DATA'!$H:$H,Sheet1!$A8))/60</f>
        <v>0</v>
      </c>
      <c r="AJ8" s="79">
        <f>DAY(SUMIFS('MY DATA'!$E:$E,'MY DATA'!$D:$D,AJ$1,'MY DATA'!$B:$B,2018,'MY DATA'!$H:$H,Sheet1!$A8))*24+HOUR(SUMIFS('MY DATA'!$E:$E,'MY DATA'!$D:$D,AJ$1,'MY DATA'!$B:$B,2018,'MY DATA'!$H:$H,Sheet1!$A8))+MINUTE(SUMIFS('MY DATA'!$E:$E,'MY DATA'!$D:$D,AJ$1,'MY DATA'!$B:$B,2018,'MY DATA'!$H:$H,Sheet1!$A8))/60</f>
        <v>0</v>
      </c>
      <c r="AK8" s="79">
        <f>DAY(SUMIFS('MY DATA'!$E:$E,'MY DATA'!$D:$D,AK$1,'MY DATA'!$B:$B,2018,'MY DATA'!$H:$H,Sheet1!$A8))*24+HOUR(SUMIFS('MY DATA'!$E:$E,'MY DATA'!$D:$D,AK$1,'MY DATA'!$B:$B,2018,'MY DATA'!$H:$H,Sheet1!$A8))+MINUTE(SUMIFS('MY DATA'!$E:$E,'MY DATA'!$D:$D,AK$1,'MY DATA'!$B:$B,2018,'MY DATA'!$H:$H,Sheet1!$A8))/60</f>
        <v>0</v>
      </c>
      <c r="AL8" s="79">
        <f>DAY(SUMIFS('MY DATA'!$E:$E,'MY DATA'!$D:$D,AL$1,'MY DATA'!$B:$B,2018,'MY DATA'!$H:$H,Sheet1!$A8))*24+HOUR(SUMIFS('MY DATA'!$E:$E,'MY DATA'!$D:$D,AL$1,'MY DATA'!$B:$B,2018,'MY DATA'!$H:$H,Sheet1!$A8))+MINUTE(SUMIFS('MY DATA'!$E:$E,'MY DATA'!$D:$D,AL$1,'MY DATA'!$B:$B,2018,'MY DATA'!$H:$H,Sheet1!$A8))/60</f>
        <v>0</v>
      </c>
      <c r="AM8" s="79">
        <f>DAY(SUMIFS('MY DATA'!$E:$E,'MY DATA'!$D:$D,AM$1,'MY DATA'!$B:$B,2018,'MY DATA'!$H:$H,Sheet1!$A8))*24+HOUR(SUMIFS('MY DATA'!$E:$E,'MY DATA'!$D:$D,AM$1,'MY DATA'!$B:$B,2018,'MY DATA'!$H:$H,Sheet1!$A8))+MINUTE(SUMIFS('MY DATA'!$E:$E,'MY DATA'!$D:$D,AM$1,'MY DATA'!$B:$B,2018,'MY DATA'!$H:$H,Sheet1!$A8))/60</f>
        <v>0</v>
      </c>
      <c r="AN8" s="79">
        <f>DAY(SUMIFS('MY DATA'!$E:$E,'MY DATA'!$D:$D,AN$1,'MY DATA'!$B:$B,2018,'MY DATA'!$H:$H,Sheet1!$A8))*24+HOUR(SUMIFS('MY DATA'!$E:$E,'MY DATA'!$D:$D,AN$1,'MY DATA'!$B:$B,2018,'MY DATA'!$H:$H,Sheet1!$A8))+MINUTE(SUMIFS('MY DATA'!$E:$E,'MY DATA'!$D:$D,AN$1,'MY DATA'!$B:$B,2018,'MY DATA'!$H:$H,Sheet1!$A8))/60</f>
        <v>0</v>
      </c>
      <c r="AO8" s="79">
        <f>DAY(SUMIFS('MY DATA'!$E:$E,'MY DATA'!$D:$D,AO$1,'MY DATA'!$B:$B,2018,'MY DATA'!$H:$H,Sheet1!$A8))*24+HOUR(SUMIFS('MY DATA'!$E:$E,'MY DATA'!$D:$D,AO$1,'MY DATA'!$B:$B,2018,'MY DATA'!$H:$H,Sheet1!$A8))+MINUTE(SUMIFS('MY DATA'!$E:$E,'MY DATA'!$D:$D,AO$1,'MY DATA'!$B:$B,2018,'MY DATA'!$H:$H,Sheet1!$A8))/60</f>
        <v>0</v>
      </c>
      <c r="AP8" s="79">
        <f>DAY(SUMIFS('MY DATA'!$E:$E,'MY DATA'!$D:$D,AP$1,'MY DATA'!$B:$B,2018,'MY DATA'!$H:$H,Sheet1!$A8))*24+HOUR(SUMIFS('MY DATA'!$E:$E,'MY DATA'!$D:$D,AP$1,'MY DATA'!$B:$B,2018,'MY DATA'!$H:$H,Sheet1!$A8))+MINUTE(SUMIFS('MY DATA'!$E:$E,'MY DATA'!$D:$D,AP$1,'MY DATA'!$B:$B,2018,'MY DATA'!$H:$H,Sheet1!$A8))/60</f>
        <v>0</v>
      </c>
      <c r="AQ8" s="79">
        <f>DAY(SUMIFS('MY DATA'!$E:$E,'MY DATA'!$D:$D,AQ$1,'MY DATA'!$B:$B,2018,'MY DATA'!$H:$H,Sheet1!$A8))*24+HOUR(SUMIFS('MY DATA'!$E:$E,'MY DATA'!$D:$D,AQ$1,'MY DATA'!$B:$B,2018,'MY DATA'!$H:$H,Sheet1!$A8))+MINUTE(SUMIFS('MY DATA'!$E:$E,'MY DATA'!$D:$D,AQ$1,'MY DATA'!$B:$B,2018,'MY DATA'!$H:$H,Sheet1!$A8))/60</f>
        <v>0</v>
      </c>
      <c r="AR8" s="79">
        <f>DAY(SUMIFS('MY DATA'!$E:$E,'MY DATA'!$D:$D,AR$1,'MY DATA'!$B:$B,2018,'MY DATA'!$H:$H,Sheet1!$A8))*24+HOUR(SUMIFS('MY DATA'!$E:$E,'MY DATA'!$D:$D,AR$1,'MY DATA'!$B:$B,2018,'MY DATA'!$H:$H,Sheet1!$A8))+MINUTE(SUMIFS('MY DATA'!$E:$E,'MY DATA'!$D:$D,AR$1,'MY DATA'!$B:$B,2018,'MY DATA'!$H:$H,Sheet1!$A8))/60</f>
        <v>0</v>
      </c>
      <c r="AS8" s="79">
        <f>DAY(SUMIFS('MY DATA'!$E:$E,'MY DATA'!$D:$D,AS$1,'MY DATA'!$B:$B,2018,'MY DATA'!$H:$H,Sheet1!$A8))*24+HOUR(SUMIFS('MY DATA'!$E:$E,'MY DATA'!$D:$D,AS$1,'MY DATA'!$B:$B,2018,'MY DATA'!$H:$H,Sheet1!$A8))+MINUTE(SUMIFS('MY DATA'!$E:$E,'MY DATA'!$D:$D,AS$1,'MY DATA'!$B:$B,2018,'MY DATA'!$H:$H,Sheet1!$A8))/60</f>
        <v>0</v>
      </c>
      <c r="AT8" s="79">
        <f>DAY(SUMIFS('MY DATA'!$E:$E,'MY DATA'!$D:$D,AT$1,'MY DATA'!$B:$B,2018,'MY DATA'!$H:$H,Sheet1!$A8))*24+HOUR(SUMIFS('MY DATA'!$E:$E,'MY DATA'!$D:$D,AT$1,'MY DATA'!$B:$B,2018,'MY DATA'!$H:$H,Sheet1!$A8))+MINUTE(SUMIFS('MY DATA'!$E:$E,'MY DATA'!$D:$D,AT$1,'MY DATA'!$B:$B,2018,'MY DATA'!$H:$H,Sheet1!$A8))/60</f>
        <v>0</v>
      </c>
      <c r="AU8" s="79">
        <f>DAY(SUMIFS('MY DATA'!$E:$E,'MY DATA'!$D:$D,AU$1,'MY DATA'!$B:$B,2018,'MY DATA'!$H:$H,Sheet1!$A8))*24+HOUR(SUMIFS('MY DATA'!$E:$E,'MY DATA'!$D:$D,AU$1,'MY DATA'!$B:$B,2018,'MY DATA'!$H:$H,Sheet1!$A8))+MINUTE(SUMIFS('MY DATA'!$E:$E,'MY DATA'!$D:$D,AU$1,'MY DATA'!$B:$B,2018,'MY DATA'!$H:$H,Sheet1!$A8))/60</f>
        <v>0</v>
      </c>
      <c r="AV8" s="79">
        <f>DAY(SUMIFS('MY DATA'!$E:$E,'MY DATA'!$D:$D,AV$1,'MY DATA'!$B:$B,2018,'MY DATA'!$H:$H,Sheet1!$A8))*24+HOUR(SUMIFS('MY DATA'!$E:$E,'MY DATA'!$D:$D,AV$1,'MY DATA'!$B:$B,2018,'MY DATA'!$H:$H,Sheet1!$A8))+MINUTE(SUMIFS('MY DATA'!$E:$E,'MY DATA'!$D:$D,AV$1,'MY DATA'!$B:$B,2018,'MY DATA'!$H:$H,Sheet1!$A8))/60</f>
        <v>0</v>
      </c>
      <c r="AW8" s="79">
        <f>DAY(SUMIFS('MY DATA'!$E:$E,'MY DATA'!$D:$D,AW$1,'MY DATA'!$B:$B,2018,'MY DATA'!$H:$H,Sheet1!$A8))*24+HOUR(SUMIFS('MY DATA'!$E:$E,'MY DATA'!$D:$D,AW$1,'MY DATA'!$B:$B,2018,'MY DATA'!$H:$H,Sheet1!$A8))+MINUTE(SUMIFS('MY DATA'!$E:$E,'MY DATA'!$D:$D,AW$1,'MY DATA'!$B:$B,2018,'MY DATA'!$H:$H,Sheet1!$A8))/60</f>
        <v>0</v>
      </c>
      <c r="AX8" s="79">
        <f>DAY(SUMIFS('MY DATA'!$E:$E,'MY DATA'!$D:$D,AX$1,'MY DATA'!$B:$B,2018,'MY DATA'!$H:$H,Sheet1!$A8))*24+HOUR(SUMIFS('MY DATA'!$E:$E,'MY DATA'!$D:$D,AX$1,'MY DATA'!$B:$B,2018,'MY DATA'!$H:$H,Sheet1!$A8))+MINUTE(SUMIFS('MY DATA'!$E:$E,'MY DATA'!$D:$D,AX$1,'MY DATA'!$B:$B,2018,'MY DATA'!$H:$H,Sheet1!$A8))/60</f>
        <v>0</v>
      </c>
      <c r="AY8" s="79">
        <f>DAY(SUMIFS('MY DATA'!$E:$E,'MY DATA'!$D:$D,AY$1,'MY DATA'!$B:$B,2018,'MY DATA'!$H:$H,Sheet1!$A8))*24+HOUR(SUMIFS('MY DATA'!$E:$E,'MY DATA'!$D:$D,AY$1,'MY DATA'!$B:$B,2018,'MY DATA'!$H:$H,Sheet1!$A8))+MINUTE(SUMIFS('MY DATA'!$E:$E,'MY DATA'!$D:$D,AY$1,'MY DATA'!$B:$B,2018,'MY DATA'!$H:$H,Sheet1!$A8))/60</f>
        <v>0</v>
      </c>
      <c r="AZ8" s="79">
        <f>DAY(SUMIFS('MY DATA'!$E:$E,'MY DATA'!$D:$D,AZ$1,'MY DATA'!$B:$B,2018,'MY DATA'!$H:$H,Sheet1!$A8))*24+HOUR(SUMIFS('MY DATA'!$E:$E,'MY DATA'!$D:$D,AZ$1,'MY DATA'!$B:$B,2018,'MY DATA'!$H:$H,Sheet1!$A8))+MINUTE(SUMIFS('MY DATA'!$E:$E,'MY DATA'!$D:$D,AZ$1,'MY DATA'!$B:$B,2018,'MY DATA'!$H:$H,Sheet1!$A8))/60</f>
        <v>0</v>
      </c>
      <c r="BA8" s="79">
        <f>DAY(SUMIFS('MY DATA'!$E:$E,'MY DATA'!$D:$D,BA$1,'MY DATA'!$B:$B,2018,'MY DATA'!$H:$H,Sheet1!$A8))*24+HOUR(SUMIFS('MY DATA'!$E:$E,'MY DATA'!$D:$D,BA$1,'MY DATA'!$B:$B,2018,'MY DATA'!$H:$H,Sheet1!$A8))+MINUTE(SUMIFS('MY DATA'!$E:$E,'MY DATA'!$D:$D,BA$1,'MY DATA'!$B:$B,2018,'MY DATA'!$H:$H,Sheet1!$A8))/60</f>
        <v>0</v>
      </c>
    </row>
    <row r="9" spans="1:53" x14ac:dyDescent="0.25">
      <c r="A9" s="76" t="s">
        <v>120</v>
      </c>
      <c r="B9" s="79">
        <f>DAY(SUMIFS('MY DATA'!$E:$E,'MY DATA'!$D:$D,B$1,'MY DATA'!$B:$B,2018,'MY DATA'!$H:$H,Sheet1!$A9))*24+HOUR(SUMIFS('MY DATA'!$E:$E,'MY DATA'!$D:$D,B$1,'MY DATA'!$B:$B,2018,'MY DATA'!$H:$H,Sheet1!$A9))+MINUTE(SUMIFS('MY DATA'!$E:$E,'MY DATA'!$D:$D,B$1,'MY DATA'!$B:$B,2018,'MY DATA'!$H:$H,Sheet1!$A9))/60</f>
        <v>0</v>
      </c>
      <c r="C9" s="79">
        <f>DAY(SUMIFS('MY DATA'!$E:$E,'MY DATA'!$D:$D,C$1,'MY DATA'!$B:$B,2018,'MY DATA'!$H:$H,Sheet1!$A9))*24+HOUR(SUMIFS('MY DATA'!$E:$E,'MY DATA'!$D:$D,C$1,'MY DATA'!$B:$B,2018,'MY DATA'!$H:$H,Sheet1!$A9))+MINUTE(SUMIFS('MY DATA'!$E:$E,'MY DATA'!$D:$D,C$1,'MY DATA'!$B:$B,2018,'MY DATA'!$H:$H,Sheet1!$A9))/60</f>
        <v>0</v>
      </c>
      <c r="D9" s="79">
        <f>DAY(SUMIFS('MY DATA'!$E:$E,'MY DATA'!$D:$D,D$1,'MY DATA'!$B:$B,2018,'MY DATA'!$H:$H,Sheet1!$A9))*24+HOUR(SUMIFS('MY DATA'!$E:$E,'MY DATA'!$D:$D,D$1,'MY DATA'!$B:$B,2018,'MY DATA'!$H:$H,Sheet1!$A9))+MINUTE(SUMIFS('MY DATA'!$E:$E,'MY DATA'!$D:$D,D$1,'MY DATA'!$B:$B,2018,'MY DATA'!$H:$H,Sheet1!$A9))/60</f>
        <v>0</v>
      </c>
      <c r="E9" s="79">
        <f>DAY(SUMIFS('MY DATA'!$E:$E,'MY DATA'!$D:$D,E$1,'MY DATA'!$B:$B,2018,'MY DATA'!$H:$H,Sheet1!$A9))*24+HOUR(SUMIFS('MY DATA'!$E:$E,'MY DATA'!$D:$D,E$1,'MY DATA'!$B:$B,2018,'MY DATA'!$H:$H,Sheet1!$A9))+MINUTE(SUMIFS('MY DATA'!$E:$E,'MY DATA'!$D:$D,E$1,'MY DATA'!$B:$B,2018,'MY DATA'!$H:$H,Sheet1!$A9))/60</f>
        <v>0</v>
      </c>
      <c r="F9" s="79">
        <f>DAY(SUMIFS('MY DATA'!$E:$E,'MY DATA'!$D:$D,F$1,'MY DATA'!$B:$B,2018,'MY DATA'!$H:$H,Sheet1!$A9))*24+HOUR(SUMIFS('MY DATA'!$E:$E,'MY DATA'!$D:$D,F$1,'MY DATA'!$B:$B,2018,'MY DATA'!$H:$H,Sheet1!$A9))+MINUTE(SUMIFS('MY DATA'!$E:$E,'MY DATA'!$D:$D,F$1,'MY DATA'!$B:$B,2018,'MY DATA'!$H:$H,Sheet1!$A9))/60</f>
        <v>0</v>
      </c>
      <c r="G9" s="79">
        <f>DAY(SUMIFS('MY DATA'!$E:$E,'MY DATA'!$D:$D,G$1,'MY DATA'!$B:$B,2018,'MY DATA'!$H:$H,Sheet1!$A9))*24+HOUR(SUMIFS('MY DATA'!$E:$E,'MY DATA'!$D:$D,G$1,'MY DATA'!$B:$B,2018,'MY DATA'!$H:$H,Sheet1!$A9))+MINUTE(SUMIFS('MY DATA'!$E:$E,'MY DATA'!$D:$D,G$1,'MY DATA'!$B:$B,2018,'MY DATA'!$H:$H,Sheet1!$A9))/60</f>
        <v>0</v>
      </c>
      <c r="H9" s="79">
        <f>DAY(SUMIFS('MY DATA'!$E:$E,'MY DATA'!$D:$D,H$1,'MY DATA'!$B:$B,2018,'MY DATA'!$H:$H,Sheet1!$A9))*24+HOUR(SUMIFS('MY DATA'!$E:$E,'MY DATA'!$D:$D,H$1,'MY DATA'!$B:$B,2018,'MY DATA'!$H:$H,Sheet1!$A9))+MINUTE(SUMIFS('MY DATA'!$E:$E,'MY DATA'!$D:$D,H$1,'MY DATA'!$B:$B,2018,'MY DATA'!$H:$H,Sheet1!$A9))/60</f>
        <v>0</v>
      </c>
      <c r="I9" s="79">
        <f>DAY(SUMIFS('MY DATA'!$E:$E,'MY DATA'!$D:$D,I$1,'MY DATA'!$B:$B,2018,'MY DATA'!$H:$H,Sheet1!$A9))*24+HOUR(SUMIFS('MY DATA'!$E:$E,'MY DATA'!$D:$D,I$1,'MY DATA'!$B:$B,2018,'MY DATA'!$H:$H,Sheet1!$A9))+MINUTE(SUMIFS('MY DATA'!$E:$E,'MY DATA'!$D:$D,I$1,'MY DATA'!$B:$B,2018,'MY DATA'!$H:$H,Sheet1!$A9))/60</f>
        <v>0</v>
      </c>
      <c r="J9" s="79">
        <f>DAY(SUMIFS('MY DATA'!$E:$E,'MY DATA'!$D:$D,J$1,'MY DATA'!$B:$B,2018,'MY DATA'!$H:$H,Sheet1!$A9))*24+HOUR(SUMIFS('MY DATA'!$E:$E,'MY DATA'!$D:$D,J$1,'MY DATA'!$B:$B,2018,'MY DATA'!$H:$H,Sheet1!$A9))+MINUTE(SUMIFS('MY DATA'!$E:$E,'MY DATA'!$D:$D,J$1,'MY DATA'!$B:$B,2018,'MY DATA'!$H:$H,Sheet1!$A9))/60</f>
        <v>0</v>
      </c>
      <c r="K9" s="79">
        <f>DAY(SUMIFS('MY DATA'!$E:$E,'MY DATA'!$D:$D,K$1,'MY DATA'!$B:$B,2018,'MY DATA'!$H:$H,Sheet1!$A9))*24+HOUR(SUMIFS('MY DATA'!$E:$E,'MY DATA'!$D:$D,K$1,'MY DATA'!$B:$B,2018,'MY DATA'!$H:$H,Sheet1!$A9))+MINUTE(SUMIFS('MY DATA'!$E:$E,'MY DATA'!$D:$D,K$1,'MY DATA'!$B:$B,2018,'MY DATA'!$H:$H,Sheet1!$A9))/60</f>
        <v>0</v>
      </c>
      <c r="L9" s="79">
        <f>DAY(SUMIFS('MY DATA'!$E:$E,'MY DATA'!$D:$D,L$1,'MY DATA'!$B:$B,2018,'MY DATA'!$H:$H,Sheet1!$A9))*24+HOUR(SUMIFS('MY DATA'!$E:$E,'MY DATA'!$D:$D,L$1,'MY DATA'!$B:$B,2018,'MY DATA'!$H:$H,Sheet1!$A9))+MINUTE(SUMIFS('MY DATA'!$E:$E,'MY DATA'!$D:$D,L$1,'MY DATA'!$B:$B,2018,'MY DATA'!$H:$H,Sheet1!$A9))/60</f>
        <v>0</v>
      </c>
      <c r="M9" s="79">
        <f>DAY(SUMIFS('MY DATA'!$E:$E,'MY DATA'!$D:$D,M$1,'MY DATA'!$B:$B,2018,'MY DATA'!$H:$H,Sheet1!$A9))*24+HOUR(SUMIFS('MY DATA'!$E:$E,'MY DATA'!$D:$D,M$1,'MY DATA'!$B:$B,2018,'MY DATA'!$H:$H,Sheet1!$A9))+MINUTE(SUMIFS('MY DATA'!$E:$E,'MY DATA'!$D:$D,M$1,'MY DATA'!$B:$B,2018,'MY DATA'!$H:$H,Sheet1!$A9))/60</f>
        <v>0</v>
      </c>
      <c r="N9" s="79">
        <f>DAY(SUMIFS('MY DATA'!$E:$E,'MY DATA'!$D:$D,N$1,'MY DATA'!$B:$B,2018,'MY DATA'!$H:$H,Sheet1!$A9))*24+HOUR(SUMIFS('MY DATA'!$E:$E,'MY DATA'!$D:$D,N$1,'MY DATA'!$B:$B,2018,'MY DATA'!$H:$H,Sheet1!$A9))+MINUTE(SUMIFS('MY DATA'!$E:$E,'MY DATA'!$D:$D,N$1,'MY DATA'!$B:$B,2018,'MY DATA'!$H:$H,Sheet1!$A9))/60</f>
        <v>0</v>
      </c>
      <c r="O9" s="79">
        <f>DAY(SUMIFS('MY DATA'!$E:$E,'MY DATA'!$D:$D,O$1,'MY DATA'!$B:$B,2018,'MY DATA'!$H:$H,Sheet1!$A9))*24+HOUR(SUMIFS('MY DATA'!$E:$E,'MY DATA'!$D:$D,O$1,'MY DATA'!$B:$B,2018,'MY DATA'!$H:$H,Sheet1!$A9))+MINUTE(SUMIFS('MY DATA'!$E:$E,'MY DATA'!$D:$D,O$1,'MY DATA'!$B:$B,2018,'MY DATA'!$H:$H,Sheet1!$A9))/60</f>
        <v>0</v>
      </c>
      <c r="P9" s="79">
        <f>DAY(SUMIFS('MY DATA'!$E:$E,'MY DATA'!$D:$D,P$1,'MY DATA'!$B:$B,2018,'MY DATA'!$H:$H,Sheet1!$A9))*24+HOUR(SUMIFS('MY DATA'!$E:$E,'MY DATA'!$D:$D,P$1,'MY DATA'!$B:$B,2018,'MY DATA'!$H:$H,Sheet1!$A9))+MINUTE(SUMIFS('MY DATA'!$E:$E,'MY DATA'!$D:$D,P$1,'MY DATA'!$B:$B,2018,'MY DATA'!$H:$H,Sheet1!$A9))/60</f>
        <v>0</v>
      </c>
      <c r="Q9" s="79">
        <f>DAY(SUMIFS('MY DATA'!$E:$E,'MY DATA'!$D:$D,Q$1,'MY DATA'!$B:$B,2018,'MY DATA'!$H:$H,Sheet1!$A9))*24+HOUR(SUMIFS('MY DATA'!$E:$E,'MY DATA'!$D:$D,Q$1,'MY DATA'!$B:$B,2018,'MY DATA'!$H:$H,Sheet1!$A9))+MINUTE(SUMIFS('MY DATA'!$E:$E,'MY DATA'!$D:$D,Q$1,'MY DATA'!$B:$B,2018,'MY DATA'!$H:$H,Sheet1!$A9))/60</f>
        <v>0</v>
      </c>
      <c r="R9" s="79">
        <f>DAY(SUMIFS('MY DATA'!$E:$E,'MY DATA'!$D:$D,R$1,'MY DATA'!$B:$B,2018,'MY DATA'!$H:$H,Sheet1!$A9))*24+HOUR(SUMIFS('MY DATA'!$E:$E,'MY DATA'!$D:$D,R$1,'MY DATA'!$B:$B,2018,'MY DATA'!$H:$H,Sheet1!$A9))+MINUTE(SUMIFS('MY DATA'!$E:$E,'MY DATA'!$D:$D,R$1,'MY DATA'!$B:$B,2018,'MY DATA'!$H:$H,Sheet1!$A9))/60</f>
        <v>0</v>
      </c>
      <c r="S9" s="79">
        <f>DAY(SUMIFS('MY DATA'!$E:$E,'MY DATA'!$D:$D,S$1,'MY DATA'!$B:$B,2018,'MY DATA'!$H:$H,Sheet1!$A9))*24+HOUR(SUMIFS('MY DATA'!$E:$E,'MY DATA'!$D:$D,S$1,'MY DATA'!$B:$B,2018,'MY DATA'!$H:$H,Sheet1!$A9))+MINUTE(SUMIFS('MY DATA'!$E:$E,'MY DATA'!$D:$D,S$1,'MY DATA'!$B:$B,2018,'MY DATA'!$H:$H,Sheet1!$A9))/60</f>
        <v>0</v>
      </c>
      <c r="T9" s="79">
        <f>DAY(SUMIFS('MY DATA'!$E:$E,'MY DATA'!$D:$D,T$1,'MY DATA'!$B:$B,2018,'MY DATA'!$H:$H,Sheet1!$A9))*24+HOUR(SUMIFS('MY DATA'!$E:$E,'MY DATA'!$D:$D,T$1,'MY DATA'!$B:$B,2018,'MY DATA'!$H:$H,Sheet1!$A9))+MINUTE(SUMIFS('MY DATA'!$E:$E,'MY DATA'!$D:$D,T$1,'MY DATA'!$B:$B,2018,'MY DATA'!$H:$H,Sheet1!$A9))/60</f>
        <v>0</v>
      </c>
      <c r="U9" s="79">
        <f>DAY(SUMIFS('MY DATA'!$E:$E,'MY DATA'!$D:$D,U$1,'MY DATA'!$B:$B,2018,'MY DATA'!$H:$H,Sheet1!$A9))*24+HOUR(SUMIFS('MY DATA'!$E:$E,'MY DATA'!$D:$D,U$1,'MY DATA'!$B:$B,2018,'MY DATA'!$H:$H,Sheet1!$A9))+MINUTE(SUMIFS('MY DATA'!$E:$E,'MY DATA'!$D:$D,U$1,'MY DATA'!$B:$B,2018,'MY DATA'!$H:$H,Sheet1!$A9))/60</f>
        <v>0</v>
      </c>
      <c r="V9" s="79">
        <f>DAY(SUMIFS('MY DATA'!$E:$E,'MY DATA'!$D:$D,V$1,'MY DATA'!$B:$B,2018,'MY DATA'!$H:$H,Sheet1!$A9))*24+HOUR(SUMIFS('MY DATA'!$E:$E,'MY DATA'!$D:$D,V$1,'MY DATA'!$B:$B,2018,'MY DATA'!$H:$H,Sheet1!$A9))+MINUTE(SUMIFS('MY DATA'!$E:$E,'MY DATA'!$D:$D,V$1,'MY DATA'!$B:$B,2018,'MY DATA'!$H:$H,Sheet1!$A9))/60</f>
        <v>0</v>
      </c>
      <c r="W9" s="79">
        <f>DAY(SUMIFS('MY DATA'!$E:$E,'MY DATA'!$D:$D,W$1,'MY DATA'!$B:$B,2018,'MY DATA'!$H:$H,Sheet1!$A9))*24+HOUR(SUMIFS('MY DATA'!$E:$E,'MY DATA'!$D:$D,W$1,'MY DATA'!$B:$B,2018,'MY DATA'!$H:$H,Sheet1!$A9))+MINUTE(SUMIFS('MY DATA'!$E:$E,'MY DATA'!$D:$D,W$1,'MY DATA'!$B:$B,2018,'MY DATA'!$H:$H,Sheet1!$A9))/60</f>
        <v>0</v>
      </c>
      <c r="X9" s="79">
        <f>DAY(SUMIFS('MY DATA'!$E:$E,'MY DATA'!$D:$D,X$1,'MY DATA'!$B:$B,2018,'MY DATA'!$H:$H,Sheet1!$A9))*24+HOUR(SUMIFS('MY DATA'!$E:$E,'MY DATA'!$D:$D,X$1,'MY DATA'!$B:$B,2018,'MY DATA'!$H:$H,Sheet1!$A9))+MINUTE(SUMIFS('MY DATA'!$E:$E,'MY DATA'!$D:$D,X$1,'MY DATA'!$B:$B,2018,'MY DATA'!$H:$H,Sheet1!$A9))/60</f>
        <v>0</v>
      </c>
      <c r="Y9" s="79">
        <f>DAY(SUMIFS('MY DATA'!$E:$E,'MY DATA'!$D:$D,Y$1,'MY DATA'!$B:$B,2018,'MY DATA'!$H:$H,Sheet1!$A9))*24+HOUR(SUMIFS('MY DATA'!$E:$E,'MY DATA'!$D:$D,Y$1,'MY DATA'!$B:$B,2018,'MY DATA'!$H:$H,Sheet1!$A9))+MINUTE(SUMIFS('MY DATA'!$E:$E,'MY DATA'!$D:$D,Y$1,'MY DATA'!$B:$B,2018,'MY DATA'!$H:$H,Sheet1!$A9))/60</f>
        <v>0</v>
      </c>
      <c r="Z9" s="79">
        <f>DAY(SUMIFS('MY DATA'!$E:$E,'MY DATA'!$D:$D,Z$1,'MY DATA'!$B:$B,2018,'MY DATA'!$H:$H,Sheet1!$A9))*24+HOUR(SUMIFS('MY DATA'!$E:$E,'MY DATA'!$D:$D,Z$1,'MY DATA'!$B:$B,2018,'MY DATA'!$H:$H,Sheet1!$A9))+MINUTE(SUMIFS('MY DATA'!$E:$E,'MY DATA'!$D:$D,Z$1,'MY DATA'!$B:$B,2018,'MY DATA'!$H:$H,Sheet1!$A9))/60</f>
        <v>0</v>
      </c>
      <c r="AA9" s="79">
        <f>DAY(SUMIFS('MY DATA'!$E:$E,'MY DATA'!$D:$D,AA$1,'MY DATA'!$B:$B,2018,'MY DATA'!$H:$H,Sheet1!$A9))*24+HOUR(SUMIFS('MY DATA'!$E:$E,'MY DATA'!$D:$D,AA$1,'MY DATA'!$B:$B,2018,'MY DATA'!$H:$H,Sheet1!$A9))+MINUTE(SUMIFS('MY DATA'!$E:$E,'MY DATA'!$D:$D,AA$1,'MY DATA'!$B:$B,2018,'MY DATA'!$H:$H,Sheet1!$A9))/60</f>
        <v>0</v>
      </c>
      <c r="AB9" s="79">
        <f>DAY(SUMIFS('MY DATA'!$E:$E,'MY DATA'!$D:$D,AB$1,'MY DATA'!$B:$B,2018,'MY DATA'!$H:$H,Sheet1!$A9))*24+HOUR(SUMIFS('MY DATA'!$E:$E,'MY DATA'!$D:$D,AB$1,'MY DATA'!$B:$B,2018,'MY DATA'!$H:$H,Sheet1!$A9))+MINUTE(SUMIFS('MY DATA'!$E:$E,'MY DATA'!$D:$D,AB$1,'MY DATA'!$B:$B,2018,'MY DATA'!$H:$H,Sheet1!$A9))/60</f>
        <v>0</v>
      </c>
      <c r="AC9" s="79">
        <f>DAY(SUMIFS('MY DATA'!$E:$E,'MY DATA'!$D:$D,AC$1,'MY DATA'!$B:$B,2018,'MY DATA'!$H:$H,Sheet1!$A9))*24+HOUR(SUMIFS('MY DATA'!$E:$E,'MY DATA'!$D:$D,AC$1,'MY DATA'!$B:$B,2018,'MY DATA'!$H:$H,Sheet1!$A9))+MINUTE(SUMIFS('MY DATA'!$E:$E,'MY DATA'!$D:$D,AC$1,'MY DATA'!$B:$B,2018,'MY DATA'!$H:$H,Sheet1!$A9))/60</f>
        <v>0</v>
      </c>
      <c r="AD9" s="79">
        <f>DAY(SUMIFS('MY DATA'!$E:$E,'MY DATA'!$D:$D,AD$1,'MY DATA'!$B:$B,2018,'MY DATA'!$H:$H,Sheet1!$A9))*24+HOUR(SUMIFS('MY DATA'!$E:$E,'MY DATA'!$D:$D,AD$1,'MY DATA'!$B:$B,2018,'MY DATA'!$H:$H,Sheet1!$A9))+MINUTE(SUMIFS('MY DATA'!$E:$E,'MY DATA'!$D:$D,AD$1,'MY DATA'!$B:$B,2018,'MY DATA'!$H:$H,Sheet1!$A9))/60</f>
        <v>0</v>
      </c>
      <c r="AE9" s="79">
        <f>DAY(SUMIFS('MY DATA'!$E:$E,'MY DATA'!$D:$D,AE$1,'MY DATA'!$B:$B,2018,'MY DATA'!$H:$H,Sheet1!$A9))*24+HOUR(SUMIFS('MY DATA'!$E:$E,'MY DATA'!$D:$D,AE$1,'MY DATA'!$B:$B,2018,'MY DATA'!$H:$H,Sheet1!$A9))+MINUTE(SUMIFS('MY DATA'!$E:$E,'MY DATA'!$D:$D,AE$1,'MY DATA'!$B:$B,2018,'MY DATA'!$H:$H,Sheet1!$A9))/60</f>
        <v>0</v>
      </c>
      <c r="AF9" s="79">
        <f>DAY(SUMIFS('MY DATA'!$E:$E,'MY DATA'!$D:$D,AF$1,'MY DATA'!$B:$B,2018,'MY DATA'!$H:$H,Sheet1!$A9))*24+HOUR(SUMIFS('MY DATA'!$E:$E,'MY DATA'!$D:$D,AF$1,'MY DATA'!$B:$B,2018,'MY DATA'!$H:$H,Sheet1!$A9))+MINUTE(SUMIFS('MY DATA'!$E:$E,'MY DATA'!$D:$D,AF$1,'MY DATA'!$B:$B,2018,'MY DATA'!$H:$H,Sheet1!$A9))/60</f>
        <v>0</v>
      </c>
      <c r="AG9" s="79">
        <f>DAY(SUMIFS('MY DATA'!$E:$E,'MY DATA'!$D:$D,AG$1,'MY DATA'!$B:$B,2018,'MY DATA'!$H:$H,Sheet1!$A9))*24+HOUR(SUMIFS('MY DATA'!$E:$E,'MY DATA'!$D:$D,AG$1,'MY DATA'!$B:$B,2018,'MY DATA'!$H:$H,Sheet1!$A9))+MINUTE(SUMIFS('MY DATA'!$E:$E,'MY DATA'!$D:$D,AG$1,'MY DATA'!$B:$B,2018,'MY DATA'!$H:$H,Sheet1!$A9))/60</f>
        <v>0</v>
      </c>
      <c r="AH9" s="79">
        <f>DAY(SUMIFS('MY DATA'!$E:$E,'MY DATA'!$D:$D,AH$1,'MY DATA'!$B:$B,2018,'MY DATA'!$H:$H,Sheet1!$A9))*24+HOUR(SUMIFS('MY DATA'!$E:$E,'MY DATA'!$D:$D,AH$1,'MY DATA'!$B:$B,2018,'MY DATA'!$H:$H,Sheet1!$A9))+MINUTE(SUMIFS('MY DATA'!$E:$E,'MY DATA'!$D:$D,AH$1,'MY DATA'!$B:$B,2018,'MY DATA'!$H:$H,Sheet1!$A9))/60</f>
        <v>0</v>
      </c>
      <c r="AI9" s="79">
        <f>DAY(SUMIFS('MY DATA'!$E:$E,'MY DATA'!$D:$D,AI$1,'MY DATA'!$B:$B,2018,'MY DATA'!$H:$H,Sheet1!$A9))*24+HOUR(SUMIFS('MY DATA'!$E:$E,'MY DATA'!$D:$D,AI$1,'MY DATA'!$B:$B,2018,'MY DATA'!$H:$H,Sheet1!$A9))+MINUTE(SUMIFS('MY DATA'!$E:$E,'MY DATA'!$D:$D,AI$1,'MY DATA'!$B:$B,2018,'MY DATA'!$H:$H,Sheet1!$A9))/60</f>
        <v>0</v>
      </c>
      <c r="AJ9" s="79">
        <f>DAY(SUMIFS('MY DATA'!$E:$E,'MY DATA'!$D:$D,AJ$1,'MY DATA'!$B:$B,2018,'MY DATA'!$H:$H,Sheet1!$A9))*24+HOUR(SUMIFS('MY DATA'!$E:$E,'MY DATA'!$D:$D,AJ$1,'MY DATA'!$B:$B,2018,'MY DATA'!$H:$H,Sheet1!$A9))+MINUTE(SUMIFS('MY DATA'!$E:$E,'MY DATA'!$D:$D,AJ$1,'MY DATA'!$B:$B,2018,'MY DATA'!$H:$H,Sheet1!$A9))/60</f>
        <v>0</v>
      </c>
      <c r="AK9" s="79">
        <f>DAY(SUMIFS('MY DATA'!$E:$E,'MY DATA'!$D:$D,AK$1,'MY DATA'!$B:$B,2018,'MY DATA'!$H:$H,Sheet1!$A9))*24+HOUR(SUMIFS('MY DATA'!$E:$E,'MY DATA'!$D:$D,AK$1,'MY DATA'!$B:$B,2018,'MY DATA'!$H:$H,Sheet1!$A9))+MINUTE(SUMIFS('MY DATA'!$E:$E,'MY DATA'!$D:$D,AK$1,'MY DATA'!$B:$B,2018,'MY DATA'!$H:$H,Sheet1!$A9))/60</f>
        <v>0</v>
      </c>
      <c r="AL9" s="79">
        <f>DAY(SUMIFS('MY DATA'!$E:$E,'MY DATA'!$D:$D,AL$1,'MY DATA'!$B:$B,2018,'MY DATA'!$H:$H,Sheet1!$A9))*24+HOUR(SUMIFS('MY DATA'!$E:$E,'MY DATA'!$D:$D,AL$1,'MY DATA'!$B:$B,2018,'MY DATA'!$H:$H,Sheet1!$A9))+MINUTE(SUMIFS('MY DATA'!$E:$E,'MY DATA'!$D:$D,AL$1,'MY DATA'!$B:$B,2018,'MY DATA'!$H:$H,Sheet1!$A9))/60</f>
        <v>0</v>
      </c>
      <c r="AM9" s="79">
        <f>DAY(SUMIFS('MY DATA'!$E:$E,'MY DATA'!$D:$D,AM$1,'MY DATA'!$B:$B,2018,'MY DATA'!$H:$H,Sheet1!$A9))*24+HOUR(SUMIFS('MY DATA'!$E:$E,'MY DATA'!$D:$D,AM$1,'MY DATA'!$B:$B,2018,'MY DATA'!$H:$H,Sheet1!$A9))+MINUTE(SUMIFS('MY DATA'!$E:$E,'MY DATA'!$D:$D,AM$1,'MY DATA'!$B:$B,2018,'MY DATA'!$H:$H,Sheet1!$A9))/60</f>
        <v>0</v>
      </c>
      <c r="AN9" s="79">
        <f>DAY(SUMIFS('MY DATA'!$E:$E,'MY DATA'!$D:$D,AN$1,'MY DATA'!$B:$B,2018,'MY DATA'!$H:$H,Sheet1!$A9))*24+HOUR(SUMIFS('MY DATA'!$E:$E,'MY DATA'!$D:$D,AN$1,'MY DATA'!$B:$B,2018,'MY DATA'!$H:$H,Sheet1!$A9))+MINUTE(SUMIFS('MY DATA'!$E:$E,'MY DATA'!$D:$D,AN$1,'MY DATA'!$B:$B,2018,'MY DATA'!$H:$H,Sheet1!$A9))/60</f>
        <v>0</v>
      </c>
      <c r="AO9" s="79">
        <f>DAY(SUMIFS('MY DATA'!$E:$E,'MY DATA'!$D:$D,AO$1,'MY DATA'!$B:$B,2018,'MY DATA'!$H:$H,Sheet1!$A9))*24+HOUR(SUMIFS('MY DATA'!$E:$E,'MY DATA'!$D:$D,AO$1,'MY DATA'!$B:$B,2018,'MY DATA'!$H:$H,Sheet1!$A9))+MINUTE(SUMIFS('MY DATA'!$E:$E,'MY DATA'!$D:$D,AO$1,'MY DATA'!$B:$B,2018,'MY DATA'!$H:$H,Sheet1!$A9))/60</f>
        <v>0</v>
      </c>
      <c r="AP9" s="79">
        <f>DAY(SUMIFS('MY DATA'!$E:$E,'MY DATA'!$D:$D,AP$1,'MY DATA'!$B:$B,2018,'MY DATA'!$H:$H,Sheet1!$A9))*24+HOUR(SUMIFS('MY DATA'!$E:$E,'MY DATA'!$D:$D,AP$1,'MY DATA'!$B:$B,2018,'MY DATA'!$H:$H,Sheet1!$A9))+MINUTE(SUMIFS('MY DATA'!$E:$E,'MY DATA'!$D:$D,AP$1,'MY DATA'!$B:$B,2018,'MY DATA'!$H:$H,Sheet1!$A9))/60</f>
        <v>0</v>
      </c>
      <c r="AQ9" s="79">
        <f>DAY(SUMIFS('MY DATA'!$E:$E,'MY DATA'!$D:$D,AQ$1,'MY DATA'!$B:$B,2018,'MY DATA'!$H:$H,Sheet1!$A9))*24+HOUR(SUMIFS('MY DATA'!$E:$E,'MY DATA'!$D:$D,AQ$1,'MY DATA'!$B:$B,2018,'MY DATA'!$H:$H,Sheet1!$A9))+MINUTE(SUMIFS('MY DATA'!$E:$E,'MY DATA'!$D:$D,AQ$1,'MY DATA'!$B:$B,2018,'MY DATA'!$H:$H,Sheet1!$A9))/60</f>
        <v>0</v>
      </c>
      <c r="AR9" s="79">
        <f>DAY(SUMIFS('MY DATA'!$E:$E,'MY DATA'!$D:$D,AR$1,'MY DATA'!$B:$B,2018,'MY DATA'!$H:$H,Sheet1!$A9))*24+HOUR(SUMIFS('MY DATA'!$E:$E,'MY DATA'!$D:$D,AR$1,'MY DATA'!$B:$B,2018,'MY DATA'!$H:$H,Sheet1!$A9))+MINUTE(SUMIFS('MY DATA'!$E:$E,'MY DATA'!$D:$D,AR$1,'MY DATA'!$B:$B,2018,'MY DATA'!$H:$H,Sheet1!$A9))/60</f>
        <v>0</v>
      </c>
      <c r="AS9" s="79">
        <f>DAY(SUMIFS('MY DATA'!$E:$E,'MY DATA'!$D:$D,AS$1,'MY DATA'!$B:$B,2018,'MY DATA'!$H:$H,Sheet1!$A9))*24+HOUR(SUMIFS('MY DATA'!$E:$E,'MY DATA'!$D:$D,AS$1,'MY DATA'!$B:$B,2018,'MY DATA'!$H:$H,Sheet1!$A9))+MINUTE(SUMIFS('MY DATA'!$E:$E,'MY DATA'!$D:$D,AS$1,'MY DATA'!$B:$B,2018,'MY DATA'!$H:$H,Sheet1!$A9))/60</f>
        <v>0</v>
      </c>
      <c r="AT9" s="79">
        <f>DAY(SUMIFS('MY DATA'!$E:$E,'MY DATA'!$D:$D,AT$1,'MY DATA'!$B:$B,2018,'MY DATA'!$H:$H,Sheet1!$A9))*24+HOUR(SUMIFS('MY DATA'!$E:$E,'MY DATA'!$D:$D,AT$1,'MY DATA'!$B:$B,2018,'MY DATA'!$H:$H,Sheet1!$A9))+MINUTE(SUMIFS('MY DATA'!$E:$E,'MY DATA'!$D:$D,AT$1,'MY DATA'!$B:$B,2018,'MY DATA'!$H:$H,Sheet1!$A9))/60</f>
        <v>0</v>
      </c>
      <c r="AU9" s="79">
        <f>DAY(SUMIFS('MY DATA'!$E:$E,'MY DATA'!$D:$D,AU$1,'MY DATA'!$B:$B,2018,'MY DATA'!$H:$H,Sheet1!$A9))*24+HOUR(SUMIFS('MY DATA'!$E:$E,'MY DATA'!$D:$D,AU$1,'MY DATA'!$B:$B,2018,'MY DATA'!$H:$H,Sheet1!$A9))+MINUTE(SUMIFS('MY DATA'!$E:$E,'MY DATA'!$D:$D,AU$1,'MY DATA'!$B:$B,2018,'MY DATA'!$H:$H,Sheet1!$A9))/60</f>
        <v>0</v>
      </c>
      <c r="AV9" s="79">
        <f>DAY(SUMIFS('MY DATA'!$E:$E,'MY DATA'!$D:$D,AV$1,'MY DATA'!$B:$B,2018,'MY DATA'!$H:$H,Sheet1!$A9))*24+HOUR(SUMIFS('MY DATA'!$E:$E,'MY DATA'!$D:$D,AV$1,'MY DATA'!$B:$B,2018,'MY DATA'!$H:$H,Sheet1!$A9))+MINUTE(SUMIFS('MY DATA'!$E:$E,'MY DATA'!$D:$D,AV$1,'MY DATA'!$B:$B,2018,'MY DATA'!$H:$H,Sheet1!$A9))/60</f>
        <v>0</v>
      </c>
      <c r="AW9" s="79">
        <f>DAY(SUMIFS('MY DATA'!$E:$E,'MY DATA'!$D:$D,AW$1,'MY DATA'!$B:$B,2018,'MY DATA'!$H:$H,Sheet1!$A9))*24+HOUR(SUMIFS('MY DATA'!$E:$E,'MY DATA'!$D:$D,AW$1,'MY DATA'!$B:$B,2018,'MY DATA'!$H:$H,Sheet1!$A9))+MINUTE(SUMIFS('MY DATA'!$E:$E,'MY DATA'!$D:$D,AW$1,'MY DATA'!$B:$B,2018,'MY DATA'!$H:$H,Sheet1!$A9))/60</f>
        <v>0</v>
      </c>
      <c r="AX9" s="79">
        <f>DAY(SUMIFS('MY DATA'!$E:$E,'MY DATA'!$D:$D,AX$1,'MY DATA'!$B:$B,2018,'MY DATA'!$H:$H,Sheet1!$A9))*24+HOUR(SUMIFS('MY DATA'!$E:$E,'MY DATA'!$D:$D,AX$1,'MY DATA'!$B:$B,2018,'MY DATA'!$H:$H,Sheet1!$A9))+MINUTE(SUMIFS('MY DATA'!$E:$E,'MY DATA'!$D:$D,AX$1,'MY DATA'!$B:$B,2018,'MY DATA'!$H:$H,Sheet1!$A9))/60</f>
        <v>0</v>
      </c>
      <c r="AY9" s="79">
        <f>DAY(SUMIFS('MY DATA'!$E:$E,'MY DATA'!$D:$D,AY$1,'MY DATA'!$B:$B,2018,'MY DATA'!$H:$H,Sheet1!$A9))*24+HOUR(SUMIFS('MY DATA'!$E:$E,'MY DATA'!$D:$D,AY$1,'MY DATA'!$B:$B,2018,'MY DATA'!$H:$H,Sheet1!$A9))+MINUTE(SUMIFS('MY DATA'!$E:$E,'MY DATA'!$D:$D,AY$1,'MY DATA'!$B:$B,2018,'MY DATA'!$H:$H,Sheet1!$A9))/60</f>
        <v>0</v>
      </c>
      <c r="AZ9" s="79">
        <f>DAY(SUMIFS('MY DATA'!$E:$E,'MY DATA'!$D:$D,AZ$1,'MY DATA'!$B:$B,2018,'MY DATA'!$H:$H,Sheet1!$A9))*24+HOUR(SUMIFS('MY DATA'!$E:$E,'MY DATA'!$D:$D,AZ$1,'MY DATA'!$B:$B,2018,'MY DATA'!$H:$H,Sheet1!$A9))+MINUTE(SUMIFS('MY DATA'!$E:$E,'MY DATA'!$D:$D,AZ$1,'MY DATA'!$B:$B,2018,'MY DATA'!$H:$H,Sheet1!$A9))/60</f>
        <v>0</v>
      </c>
      <c r="BA9" s="79">
        <f>DAY(SUMIFS('MY DATA'!$E:$E,'MY DATA'!$D:$D,BA$1,'MY DATA'!$B:$B,2018,'MY DATA'!$H:$H,Sheet1!$A9))*24+HOUR(SUMIFS('MY DATA'!$E:$E,'MY DATA'!$D:$D,BA$1,'MY DATA'!$B:$B,2018,'MY DATA'!$H:$H,Sheet1!$A9))+MINUTE(SUMIFS('MY DATA'!$E:$E,'MY DATA'!$D:$D,BA$1,'MY DATA'!$B:$B,2018,'MY DATA'!$H:$H,Sheet1!$A9))/60</f>
        <v>0</v>
      </c>
    </row>
    <row r="10" spans="1:53" x14ac:dyDescent="0.25">
      <c r="A10" s="76" t="s">
        <v>121</v>
      </c>
      <c r="B10" s="79">
        <f>DAY(SUMIFS('MY DATA'!$E:$E,'MY DATA'!$D:$D,B$1,'MY DATA'!$B:$B,2018,'MY DATA'!$H:$H,$A10))*24+HOUR(SUMIFS('MY DATA'!$E:$E,'MY DATA'!$D:$D,B$1,'MY DATA'!$B:$B,2018,'MY DATA'!$H:$H,Sheet1!$A10))+MINUTE(SUMIFS('MY DATA'!$E:$E,'MY DATA'!$D:$D,B$1,'MY DATA'!$B:$B,2018,'MY DATA'!$H:$H,Sheet1!$A10))/60</f>
        <v>0</v>
      </c>
      <c r="C10" s="79">
        <f>DAY(SUMIFS('MY DATA'!$E:$E,'MY DATA'!$D:$D,C$1,'MY DATA'!$B:$B,2018,'MY DATA'!$H:$H,$A10))*24+HOUR(SUMIFS('MY DATA'!$E:$E,'MY DATA'!$D:$D,C$1,'MY DATA'!$B:$B,2018,'MY DATA'!$H:$H,Sheet1!$A10))+MINUTE(SUMIFS('MY DATA'!$E:$E,'MY DATA'!$D:$D,C$1,'MY DATA'!$B:$B,2018,'MY DATA'!$H:$H,Sheet1!$A10))/60</f>
        <v>0</v>
      </c>
      <c r="D10" s="79">
        <f>DAY(SUMIFS('MY DATA'!$E:$E,'MY DATA'!$D:$D,D$1,'MY DATA'!$B:$B,2018,'MY DATA'!$H:$H,$A10))*24+HOUR(SUMIFS('MY DATA'!$E:$E,'MY DATA'!$D:$D,D$1,'MY DATA'!$B:$B,2018,'MY DATA'!$H:$H,Sheet1!$A10))+MINUTE(SUMIFS('MY DATA'!$E:$E,'MY DATA'!$D:$D,D$1,'MY DATA'!$B:$B,2018,'MY DATA'!$H:$H,Sheet1!$A10))/60</f>
        <v>0</v>
      </c>
      <c r="E10" s="79">
        <f>DAY(SUMIFS('MY DATA'!$E:$E,'MY DATA'!$D:$D,E$1,'MY DATA'!$B:$B,2018,'MY DATA'!$H:$H,$A10))*24+HOUR(SUMIFS('MY DATA'!$E:$E,'MY DATA'!$D:$D,E$1,'MY DATA'!$B:$B,2018,'MY DATA'!$H:$H,Sheet1!$A10))+MINUTE(SUMIFS('MY DATA'!$E:$E,'MY DATA'!$D:$D,E$1,'MY DATA'!$B:$B,2018,'MY DATA'!$H:$H,Sheet1!$A10))/60</f>
        <v>0</v>
      </c>
      <c r="F10" s="79">
        <f>DAY(SUMIFS('MY DATA'!$E:$E,'MY DATA'!$D:$D,F$1,'MY DATA'!$B:$B,2018,'MY DATA'!$H:$H,$A10))*24+HOUR(SUMIFS('MY DATA'!$E:$E,'MY DATA'!$D:$D,F$1,'MY DATA'!$B:$B,2018,'MY DATA'!$H:$H,Sheet1!$A10))+MINUTE(SUMIFS('MY DATA'!$E:$E,'MY DATA'!$D:$D,F$1,'MY DATA'!$B:$B,2018,'MY DATA'!$H:$H,Sheet1!$A10))/60</f>
        <v>0</v>
      </c>
      <c r="G10" s="79">
        <f>DAY(SUMIFS('MY DATA'!$E:$E,'MY DATA'!$D:$D,G$1,'MY DATA'!$B:$B,2018,'MY DATA'!$H:$H,$A10))*24+HOUR(SUMIFS('MY DATA'!$E:$E,'MY DATA'!$D:$D,G$1,'MY DATA'!$B:$B,2018,'MY DATA'!$H:$H,Sheet1!$A10))+MINUTE(SUMIFS('MY DATA'!$E:$E,'MY DATA'!$D:$D,G$1,'MY DATA'!$B:$B,2018,'MY DATA'!$H:$H,Sheet1!$A10))/60</f>
        <v>0</v>
      </c>
      <c r="H10" s="79">
        <f>DAY(SUMIFS('MY DATA'!$E:$E,'MY DATA'!$D:$D,H$1,'MY DATA'!$B:$B,2018,'MY DATA'!$H:$H,$A10))*24+HOUR(SUMIFS('MY DATA'!$E:$E,'MY DATA'!$D:$D,H$1,'MY DATA'!$B:$B,2018,'MY DATA'!$H:$H,Sheet1!$A10))+MINUTE(SUMIFS('MY DATA'!$E:$E,'MY DATA'!$D:$D,H$1,'MY DATA'!$B:$B,2018,'MY DATA'!$H:$H,Sheet1!$A10))/60</f>
        <v>0</v>
      </c>
      <c r="I10" s="79">
        <f>DAY(SUMIFS('MY DATA'!$E:$E,'MY DATA'!$D:$D,I$1,'MY DATA'!$B:$B,2018,'MY DATA'!$H:$H,$A10))*24+HOUR(SUMIFS('MY DATA'!$E:$E,'MY DATA'!$D:$D,I$1,'MY DATA'!$B:$B,2018,'MY DATA'!$H:$H,Sheet1!$A10))+MINUTE(SUMIFS('MY DATA'!$E:$E,'MY DATA'!$D:$D,I$1,'MY DATA'!$B:$B,2018,'MY DATA'!$H:$H,Sheet1!$A10))/60</f>
        <v>0</v>
      </c>
      <c r="J10" s="79">
        <f>DAY(SUMIFS('MY DATA'!$E:$E,'MY DATA'!$D:$D,J$1,'MY DATA'!$B:$B,2018,'MY DATA'!$H:$H,$A10))*24+HOUR(SUMIFS('MY DATA'!$E:$E,'MY DATA'!$D:$D,J$1,'MY DATA'!$B:$B,2018,'MY DATA'!$H:$H,Sheet1!$A10))+MINUTE(SUMIFS('MY DATA'!$E:$E,'MY DATA'!$D:$D,J$1,'MY DATA'!$B:$B,2018,'MY DATA'!$H:$H,Sheet1!$A10))/60</f>
        <v>0</v>
      </c>
      <c r="K10" s="79">
        <f>DAY(SUMIFS('MY DATA'!$E:$E,'MY DATA'!$D:$D,K$1,'MY DATA'!$B:$B,2018,'MY DATA'!$H:$H,$A10))*24+HOUR(SUMIFS('MY DATA'!$E:$E,'MY DATA'!$D:$D,K$1,'MY DATA'!$B:$B,2018,'MY DATA'!$H:$H,Sheet1!$A10))+MINUTE(SUMIFS('MY DATA'!$E:$E,'MY DATA'!$D:$D,K$1,'MY DATA'!$B:$B,2018,'MY DATA'!$H:$H,Sheet1!$A10))/60</f>
        <v>0</v>
      </c>
      <c r="L10" s="79">
        <f>DAY(SUMIFS('MY DATA'!$E:$E,'MY DATA'!$D:$D,L$1,'MY DATA'!$B:$B,2018,'MY DATA'!$H:$H,$A10))*24+HOUR(SUMIFS('MY DATA'!$E:$E,'MY DATA'!$D:$D,L$1,'MY DATA'!$B:$B,2018,'MY DATA'!$H:$H,Sheet1!$A10))+MINUTE(SUMIFS('MY DATA'!$E:$E,'MY DATA'!$D:$D,L$1,'MY DATA'!$B:$B,2018,'MY DATA'!$H:$H,Sheet1!$A10))/60</f>
        <v>0</v>
      </c>
      <c r="M10" s="79">
        <f>DAY(SUMIFS('MY DATA'!$E:$E,'MY DATA'!$D:$D,M$1,'MY DATA'!$B:$B,2018,'MY DATA'!$H:$H,$A10))*24+HOUR(SUMIFS('MY DATA'!$E:$E,'MY DATA'!$D:$D,M$1,'MY DATA'!$B:$B,2018,'MY DATA'!$H:$H,Sheet1!$A10))+MINUTE(SUMIFS('MY DATA'!$E:$E,'MY DATA'!$D:$D,M$1,'MY DATA'!$B:$B,2018,'MY DATA'!$H:$H,Sheet1!$A10))/60</f>
        <v>0</v>
      </c>
      <c r="N10" s="79">
        <f>DAY(SUMIFS('MY DATA'!$E:$E,'MY DATA'!$D:$D,N$1,'MY DATA'!$B:$B,2018,'MY DATA'!$H:$H,$A10))*24+HOUR(SUMIFS('MY DATA'!$E:$E,'MY DATA'!$D:$D,N$1,'MY DATA'!$B:$B,2018,'MY DATA'!$H:$H,Sheet1!$A10))+MINUTE(SUMIFS('MY DATA'!$E:$E,'MY DATA'!$D:$D,N$1,'MY DATA'!$B:$B,2018,'MY DATA'!$H:$H,Sheet1!$A10))/60</f>
        <v>0</v>
      </c>
      <c r="O10" s="79">
        <f>DAY(SUMIFS('MY DATA'!$E:$E,'MY DATA'!$D:$D,O$1,'MY DATA'!$B:$B,2018,'MY DATA'!$H:$H,$A10))*24+HOUR(SUMIFS('MY DATA'!$E:$E,'MY DATA'!$D:$D,O$1,'MY DATA'!$B:$B,2018,'MY DATA'!$H:$H,Sheet1!$A10))+MINUTE(SUMIFS('MY DATA'!$E:$E,'MY DATA'!$D:$D,O$1,'MY DATA'!$B:$B,2018,'MY DATA'!$H:$H,Sheet1!$A10))/60</f>
        <v>0</v>
      </c>
      <c r="P10" s="79">
        <f>DAY(SUMIFS('MY DATA'!$E:$E,'MY DATA'!$D:$D,P$1,'MY DATA'!$B:$B,2018,'MY DATA'!$H:$H,$A10))*24+HOUR(SUMIFS('MY DATA'!$E:$E,'MY DATA'!$D:$D,P$1,'MY DATA'!$B:$B,2018,'MY DATA'!$H:$H,Sheet1!$A10))+MINUTE(SUMIFS('MY DATA'!$E:$E,'MY DATA'!$D:$D,P$1,'MY DATA'!$B:$B,2018,'MY DATA'!$H:$H,Sheet1!$A10))/60</f>
        <v>0</v>
      </c>
      <c r="Q10" s="79">
        <f>DAY(SUMIFS('MY DATA'!$E:$E,'MY DATA'!$D:$D,Q$1,'MY DATA'!$B:$B,2018,'MY DATA'!$H:$H,$A10))*24+HOUR(SUMIFS('MY DATA'!$E:$E,'MY DATA'!$D:$D,Q$1,'MY DATA'!$B:$B,2018,'MY DATA'!$H:$H,Sheet1!$A10))+MINUTE(SUMIFS('MY DATA'!$E:$E,'MY DATA'!$D:$D,Q$1,'MY DATA'!$B:$B,2018,'MY DATA'!$H:$H,Sheet1!$A10))/60</f>
        <v>14.5</v>
      </c>
      <c r="R10" s="79">
        <f>DAY(SUMIFS('MY DATA'!$E:$E,'MY DATA'!$D:$D,R$1,'MY DATA'!$B:$B,2018,'MY DATA'!$H:$H,$A10))*24+HOUR(SUMIFS('MY DATA'!$E:$E,'MY DATA'!$D:$D,R$1,'MY DATA'!$B:$B,2018,'MY DATA'!$H:$H,Sheet1!$A10))+MINUTE(SUMIFS('MY DATA'!$E:$E,'MY DATA'!$D:$D,R$1,'MY DATA'!$B:$B,2018,'MY DATA'!$H:$H,Sheet1!$A10))/60</f>
        <v>5.833333333333333</v>
      </c>
      <c r="S10" s="79">
        <f>DAY(SUMIFS('MY DATA'!$E:$E,'MY DATA'!$D:$D,S$1,'MY DATA'!$B:$B,2018,'MY DATA'!$H:$H,$A10))*24+HOUR(SUMIFS('MY DATA'!$E:$E,'MY DATA'!$D:$D,S$1,'MY DATA'!$B:$B,2018,'MY DATA'!$H:$H,Sheet1!$A10))+MINUTE(SUMIFS('MY DATA'!$E:$E,'MY DATA'!$D:$D,S$1,'MY DATA'!$B:$B,2018,'MY DATA'!$H:$H,Sheet1!$A10))/60</f>
        <v>3.4166666666666665</v>
      </c>
      <c r="T10" s="79">
        <f>DAY(SUMIFS('MY DATA'!$E:$E,'MY DATA'!$D:$D,T$1,'MY DATA'!$B:$B,2018,'MY DATA'!$H:$H,$A10))*24+HOUR(SUMIFS('MY DATA'!$E:$E,'MY DATA'!$D:$D,T$1,'MY DATA'!$B:$B,2018,'MY DATA'!$H:$H,Sheet1!$A10))+MINUTE(SUMIFS('MY DATA'!$E:$E,'MY DATA'!$D:$D,T$1,'MY DATA'!$B:$B,2018,'MY DATA'!$H:$H,Sheet1!$A10))/60</f>
        <v>5.666666666666667</v>
      </c>
      <c r="U10" s="79">
        <f>DAY(SUMIFS('MY DATA'!$E:$E,'MY DATA'!$D:$D,U$1,'MY DATA'!$B:$B,2018,'MY DATA'!$H:$H,$A10))*24+HOUR(SUMIFS('MY DATA'!$E:$E,'MY DATA'!$D:$D,U$1,'MY DATA'!$B:$B,2018,'MY DATA'!$H:$H,Sheet1!$A10))+MINUTE(SUMIFS('MY DATA'!$E:$E,'MY DATA'!$D:$D,U$1,'MY DATA'!$B:$B,2018,'MY DATA'!$H:$H,Sheet1!$A10))/60</f>
        <v>5.666666666666667</v>
      </c>
      <c r="V10" s="79">
        <f>DAY(SUMIFS('MY DATA'!$E:$E,'MY DATA'!$D:$D,V$1,'MY DATA'!$B:$B,2018,'MY DATA'!$H:$H,$A10))*24+HOUR(SUMIFS('MY DATA'!$E:$E,'MY DATA'!$D:$D,V$1,'MY DATA'!$B:$B,2018,'MY DATA'!$H:$H,Sheet1!$A10))+MINUTE(SUMIFS('MY DATA'!$E:$E,'MY DATA'!$D:$D,V$1,'MY DATA'!$B:$B,2018,'MY DATA'!$H:$H,Sheet1!$A10))/60</f>
        <v>5.5</v>
      </c>
      <c r="W10" s="79">
        <f>DAY(SUMIFS('MY DATA'!$E:$E,'MY DATA'!$D:$D,W$1,'MY DATA'!$B:$B,2018,'MY DATA'!$H:$H,$A10))*24+HOUR(SUMIFS('MY DATA'!$E:$E,'MY DATA'!$D:$D,W$1,'MY DATA'!$B:$B,2018,'MY DATA'!$H:$H,Sheet1!$A10))+MINUTE(SUMIFS('MY DATA'!$E:$E,'MY DATA'!$D:$D,W$1,'MY DATA'!$B:$B,2018,'MY DATA'!$H:$H,Sheet1!$A10))/60</f>
        <v>3.25</v>
      </c>
      <c r="X10" s="79">
        <f>DAY(SUMIFS('MY DATA'!$E:$E,'MY DATA'!$D:$D,X$1,'MY DATA'!$B:$B,2018,'MY DATA'!$H:$H,$A10))*24+HOUR(SUMIFS('MY DATA'!$E:$E,'MY DATA'!$D:$D,X$1,'MY DATA'!$B:$B,2018,'MY DATA'!$H:$H,Sheet1!$A10))+MINUTE(SUMIFS('MY DATA'!$E:$E,'MY DATA'!$D:$D,X$1,'MY DATA'!$B:$B,2018,'MY DATA'!$H:$H,Sheet1!$A10))/60</f>
        <v>3.75</v>
      </c>
      <c r="Y10" s="79">
        <f>DAY(SUMIFS('MY DATA'!$E:$E,'MY DATA'!$D:$D,Y$1,'MY DATA'!$B:$B,2018,'MY DATA'!$H:$H,$A10))*24+HOUR(SUMIFS('MY DATA'!$E:$E,'MY DATA'!$D:$D,Y$1,'MY DATA'!$B:$B,2018,'MY DATA'!$H:$H,Sheet1!$A10))+MINUTE(SUMIFS('MY DATA'!$E:$E,'MY DATA'!$D:$D,Y$1,'MY DATA'!$B:$B,2018,'MY DATA'!$H:$H,Sheet1!$A10))/60</f>
        <v>1.75</v>
      </c>
      <c r="Z10" s="79">
        <f>DAY(SUMIFS('MY DATA'!$E:$E,'MY DATA'!$D:$D,Z$1,'MY DATA'!$B:$B,2018,'MY DATA'!$H:$H,$A10))*24+HOUR(SUMIFS('MY DATA'!$E:$E,'MY DATA'!$D:$D,Z$1,'MY DATA'!$B:$B,2018,'MY DATA'!$H:$H,Sheet1!$A10))+MINUTE(SUMIFS('MY DATA'!$E:$E,'MY DATA'!$D:$D,Z$1,'MY DATA'!$B:$B,2018,'MY DATA'!$H:$H,Sheet1!$A10))/60</f>
        <v>17.416666666666668</v>
      </c>
      <c r="AA10" s="79">
        <f>DAY(SUMIFS('MY DATA'!$E:$E,'MY DATA'!$D:$D,AA$1,'MY DATA'!$B:$B,2018,'MY DATA'!$H:$H,$A10))*24+HOUR(SUMIFS('MY DATA'!$E:$E,'MY DATA'!$D:$D,AA$1,'MY DATA'!$B:$B,2018,'MY DATA'!$H:$H,Sheet1!$A10))+MINUTE(SUMIFS('MY DATA'!$E:$E,'MY DATA'!$D:$D,AA$1,'MY DATA'!$B:$B,2018,'MY DATA'!$H:$H,Sheet1!$A10))/60</f>
        <v>8.1666666666666661</v>
      </c>
      <c r="AB10" s="79">
        <f>DAY(SUMIFS('MY DATA'!$E:$E,'MY DATA'!$D:$D,AB$1,'MY DATA'!$B:$B,2018,'MY DATA'!$H:$H,$A10))*24+HOUR(SUMIFS('MY DATA'!$E:$E,'MY DATA'!$D:$D,AB$1,'MY DATA'!$B:$B,2018,'MY DATA'!$H:$H,Sheet1!$A10))+MINUTE(SUMIFS('MY DATA'!$E:$E,'MY DATA'!$D:$D,AB$1,'MY DATA'!$B:$B,2018,'MY DATA'!$H:$H,Sheet1!$A10))/60</f>
        <v>5.583333333333333</v>
      </c>
      <c r="AC10" s="79">
        <f>DAY(SUMIFS('MY DATA'!$E:$E,'MY DATA'!$D:$D,AC$1,'MY DATA'!$B:$B,2018,'MY DATA'!$H:$H,$A10))*24+HOUR(SUMIFS('MY DATA'!$E:$E,'MY DATA'!$D:$D,AC$1,'MY DATA'!$B:$B,2018,'MY DATA'!$H:$H,Sheet1!$A10))+MINUTE(SUMIFS('MY DATA'!$E:$E,'MY DATA'!$D:$D,AC$1,'MY DATA'!$B:$B,2018,'MY DATA'!$H:$H,Sheet1!$A10))/60</f>
        <v>2.75</v>
      </c>
      <c r="AD10" s="79">
        <f>DAY(SUMIFS('MY DATA'!$E:$E,'MY DATA'!$D:$D,AD$1,'MY DATA'!$B:$B,2018,'MY DATA'!$H:$H,$A10))*24+HOUR(SUMIFS('MY DATA'!$E:$E,'MY DATA'!$D:$D,AD$1,'MY DATA'!$B:$B,2018,'MY DATA'!$H:$H,Sheet1!$A10))+MINUTE(SUMIFS('MY DATA'!$E:$E,'MY DATA'!$D:$D,AD$1,'MY DATA'!$B:$B,2018,'MY DATA'!$H:$H,Sheet1!$A10))/60</f>
        <v>7.5</v>
      </c>
      <c r="AE10" s="79">
        <f>DAY(SUMIFS('MY DATA'!$E:$E,'MY DATA'!$D:$D,AE$1,'MY DATA'!$B:$B,2018,'MY DATA'!$H:$H,$A10))*24+HOUR(SUMIFS('MY DATA'!$E:$E,'MY DATA'!$D:$D,AE$1,'MY DATA'!$B:$B,2018,'MY DATA'!$H:$H,Sheet1!$A10))+MINUTE(SUMIFS('MY DATA'!$E:$E,'MY DATA'!$D:$D,AE$1,'MY DATA'!$B:$B,2018,'MY DATA'!$H:$H,Sheet1!$A10))/60</f>
        <v>9.9166666666666661</v>
      </c>
      <c r="AF10" s="79">
        <f>DAY(SUMIFS('MY DATA'!$E:$E,'MY DATA'!$D:$D,AF$1,'MY DATA'!$B:$B,2018,'MY DATA'!$H:$H,$A10))*24+HOUR(SUMIFS('MY DATA'!$E:$E,'MY DATA'!$D:$D,AF$1,'MY DATA'!$B:$B,2018,'MY DATA'!$H:$H,Sheet1!$A10))+MINUTE(SUMIFS('MY DATA'!$E:$E,'MY DATA'!$D:$D,AF$1,'MY DATA'!$B:$B,2018,'MY DATA'!$H:$H,Sheet1!$A10))/60</f>
        <v>5</v>
      </c>
      <c r="AG10" s="79">
        <f>DAY(SUMIFS('MY DATA'!$E:$E,'MY DATA'!$D:$D,AG$1,'MY DATA'!$B:$B,2018,'MY DATA'!$H:$H,$A10))*24+HOUR(SUMIFS('MY DATA'!$E:$E,'MY DATA'!$D:$D,AG$1,'MY DATA'!$B:$B,2018,'MY DATA'!$H:$H,Sheet1!$A10))+MINUTE(SUMIFS('MY DATA'!$E:$E,'MY DATA'!$D:$D,AG$1,'MY DATA'!$B:$B,2018,'MY DATA'!$H:$H,Sheet1!$A10))/60</f>
        <v>0</v>
      </c>
      <c r="AH10" s="79">
        <f>DAY(SUMIFS('MY DATA'!$E:$E,'MY DATA'!$D:$D,AH$1,'MY DATA'!$B:$B,2018,'MY DATA'!$H:$H,$A10))*24+HOUR(SUMIFS('MY DATA'!$E:$E,'MY DATA'!$D:$D,AH$1,'MY DATA'!$B:$B,2018,'MY DATA'!$H:$H,Sheet1!$A10))+MINUTE(SUMIFS('MY DATA'!$E:$E,'MY DATA'!$D:$D,AH$1,'MY DATA'!$B:$B,2018,'MY DATA'!$H:$H,Sheet1!$A10))/60</f>
        <v>0</v>
      </c>
      <c r="AI10" s="79">
        <f>DAY(SUMIFS('MY DATA'!$E:$E,'MY DATA'!$D:$D,AI$1,'MY DATA'!$B:$B,2018,'MY DATA'!$H:$H,$A10))*24+HOUR(SUMIFS('MY DATA'!$E:$E,'MY DATA'!$D:$D,AI$1,'MY DATA'!$B:$B,2018,'MY DATA'!$H:$H,Sheet1!$A10))+MINUTE(SUMIFS('MY DATA'!$E:$E,'MY DATA'!$D:$D,AI$1,'MY DATA'!$B:$B,2018,'MY DATA'!$H:$H,Sheet1!$A10))/60</f>
        <v>0</v>
      </c>
      <c r="AJ10" s="79">
        <f>DAY(SUMIFS('MY DATA'!$E:$E,'MY DATA'!$D:$D,AJ$1,'MY DATA'!$B:$B,2018,'MY DATA'!$H:$H,$A10))*24+HOUR(SUMIFS('MY DATA'!$E:$E,'MY DATA'!$D:$D,AJ$1,'MY DATA'!$B:$B,2018,'MY DATA'!$H:$H,Sheet1!$A10))+MINUTE(SUMIFS('MY DATA'!$E:$E,'MY DATA'!$D:$D,AJ$1,'MY DATA'!$B:$B,2018,'MY DATA'!$H:$H,Sheet1!$A10))/60</f>
        <v>0</v>
      </c>
      <c r="AK10" s="79">
        <f>DAY(SUMIFS('MY DATA'!$E:$E,'MY DATA'!$D:$D,AK$1,'MY DATA'!$B:$B,2018,'MY DATA'!$H:$H,$A10))*24+HOUR(SUMIFS('MY DATA'!$E:$E,'MY DATA'!$D:$D,AK$1,'MY DATA'!$B:$B,2018,'MY DATA'!$H:$H,Sheet1!$A10))+MINUTE(SUMIFS('MY DATA'!$E:$E,'MY DATA'!$D:$D,AK$1,'MY DATA'!$B:$B,2018,'MY DATA'!$H:$H,Sheet1!$A10))/60</f>
        <v>0</v>
      </c>
      <c r="AL10" s="79">
        <f>DAY(SUMIFS('MY DATA'!$E:$E,'MY DATA'!$D:$D,AL$1,'MY DATA'!$B:$B,2018,'MY DATA'!$H:$H,$A10))*24+HOUR(SUMIFS('MY DATA'!$E:$E,'MY DATA'!$D:$D,AL$1,'MY DATA'!$B:$B,2018,'MY DATA'!$H:$H,Sheet1!$A10))+MINUTE(SUMIFS('MY DATA'!$E:$E,'MY DATA'!$D:$D,AL$1,'MY DATA'!$B:$B,2018,'MY DATA'!$H:$H,Sheet1!$A10))/60</f>
        <v>0</v>
      </c>
      <c r="AM10" s="79">
        <f>DAY(SUMIFS('MY DATA'!$E:$E,'MY DATA'!$D:$D,AM$1,'MY DATA'!$B:$B,2018,'MY DATA'!$H:$H,$A10))*24+HOUR(SUMIFS('MY DATA'!$E:$E,'MY DATA'!$D:$D,AM$1,'MY DATA'!$B:$B,2018,'MY DATA'!$H:$H,Sheet1!$A10))+MINUTE(SUMIFS('MY DATA'!$E:$E,'MY DATA'!$D:$D,AM$1,'MY DATA'!$B:$B,2018,'MY DATA'!$H:$H,Sheet1!$A10))/60</f>
        <v>0</v>
      </c>
      <c r="AN10" s="79">
        <f>DAY(SUMIFS('MY DATA'!$E:$E,'MY DATA'!$D:$D,AN$1,'MY DATA'!$B:$B,2018,'MY DATA'!$H:$H,$A10))*24+HOUR(SUMIFS('MY DATA'!$E:$E,'MY DATA'!$D:$D,AN$1,'MY DATA'!$B:$B,2018,'MY DATA'!$H:$H,Sheet1!$A10))+MINUTE(SUMIFS('MY DATA'!$E:$E,'MY DATA'!$D:$D,AN$1,'MY DATA'!$B:$B,2018,'MY DATA'!$H:$H,Sheet1!$A10))/60</f>
        <v>0</v>
      </c>
      <c r="AO10" s="79">
        <f>DAY(SUMIFS('MY DATA'!$E:$E,'MY DATA'!$D:$D,AO$1,'MY DATA'!$B:$B,2018,'MY DATA'!$H:$H,$A10))*24+HOUR(SUMIFS('MY DATA'!$E:$E,'MY DATA'!$D:$D,AO$1,'MY DATA'!$B:$B,2018,'MY DATA'!$H:$H,Sheet1!$A10))+MINUTE(SUMIFS('MY DATA'!$E:$E,'MY DATA'!$D:$D,AO$1,'MY DATA'!$B:$B,2018,'MY DATA'!$H:$H,Sheet1!$A10))/60</f>
        <v>0</v>
      </c>
      <c r="AP10" s="79">
        <f>DAY(SUMIFS('MY DATA'!$E:$E,'MY DATA'!$D:$D,AP$1,'MY DATA'!$B:$B,2018,'MY DATA'!$H:$H,$A10))*24+HOUR(SUMIFS('MY DATA'!$E:$E,'MY DATA'!$D:$D,AP$1,'MY DATA'!$B:$B,2018,'MY DATA'!$H:$H,Sheet1!$A10))+MINUTE(SUMIFS('MY DATA'!$E:$E,'MY DATA'!$D:$D,AP$1,'MY DATA'!$B:$B,2018,'MY DATA'!$H:$H,Sheet1!$A10))/60</f>
        <v>0</v>
      </c>
      <c r="AQ10" s="79">
        <f>DAY(SUMIFS('MY DATA'!$E:$E,'MY DATA'!$D:$D,AQ$1,'MY DATA'!$B:$B,2018,'MY DATA'!$H:$H,$A10))*24+HOUR(SUMIFS('MY DATA'!$E:$E,'MY DATA'!$D:$D,AQ$1,'MY DATA'!$B:$B,2018,'MY DATA'!$H:$H,Sheet1!$A10))+MINUTE(SUMIFS('MY DATA'!$E:$E,'MY DATA'!$D:$D,AQ$1,'MY DATA'!$B:$B,2018,'MY DATA'!$H:$H,Sheet1!$A10))/60</f>
        <v>0</v>
      </c>
      <c r="AR10" s="79">
        <f>DAY(SUMIFS('MY DATA'!$E:$E,'MY DATA'!$D:$D,AR$1,'MY DATA'!$B:$B,2018,'MY DATA'!$H:$H,$A10))*24+HOUR(SUMIFS('MY DATA'!$E:$E,'MY DATA'!$D:$D,AR$1,'MY DATA'!$B:$B,2018,'MY DATA'!$H:$H,Sheet1!$A10))+MINUTE(SUMIFS('MY DATA'!$E:$E,'MY DATA'!$D:$D,AR$1,'MY DATA'!$B:$B,2018,'MY DATA'!$H:$H,Sheet1!$A10))/60</f>
        <v>0</v>
      </c>
      <c r="AS10" s="79">
        <f>DAY(SUMIFS('MY DATA'!$E:$E,'MY DATA'!$D:$D,AS$1,'MY DATA'!$B:$B,2018,'MY DATA'!$H:$H,$A10))*24+HOUR(SUMIFS('MY DATA'!$E:$E,'MY DATA'!$D:$D,AS$1,'MY DATA'!$B:$B,2018,'MY DATA'!$H:$H,Sheet1!$A10))+MINUTE(SUMIFS('MY DATA'!$E:$E,'MY DATA'!$D:$D,AS$1,'MY DATA'!$B:$B,2018,'MY DATA'!$H:$H,Sheet1!$A10))/60</f>
        <v>0</v>
      </c>
      <c r="AT10" s="79">
        <f>DAY(SUMIFS('MY DATA'!$E:$E,'MY DATA'!$D:$D,AT$1,'MY DATA'!$B:$B,2018,'MY DATA'!$H:$H,$A10))*24+HOUR(SUMIFS('MY DATA'!$E:$E,'MY DATA'!$D:$D,AT$1,'MY DATA'!$B:$B,2018,'MY DATA'!$H:$H,Sheet1!$A10))+MINUTE(SUMIFS('MY DATA'!$E:$E,'MY DATA'!$D:$D,AT$1,'MY DATA'!$B:$B,2018,'MY DATA'!$H:$H,Sheet1!$A10))/60</f>
        <v>0</v>
      </c>
      <c r="AU10" s="79">
        <f>DAY(SUMIFS('MY DATA'!$E:$E,'MY DATA'!$D:$D,AU$1,'MY DATA'!$B:$B,2018,'MY DATA'!$H:$H,$A10))*24+HOUR(SUMIFS('MY DATA'!$E:$E,'MY DATA'!$D:$D,AU$1,'MY DATA'!$B:$B,2018,'MY DATA'!$H:$H,Sheet1!$A10))+MINUTE(SUMIFS('MY DATA'!$E:$E,'MY DATA'!$D:$D,AU$1,'MY DATA'!$B:$B,2018,'MY DATA'!$H:$H,Sheet1!$A10))/60</f>
        <v>0</v>
      </c>
      <c r="AV10" s="79">
        <f>DAY(SUMIFS('MY DATA'!$E:$E,'MY DATA'!$D:$D,AV$1,'MY DATA'!$B:$B,2018,'MY DATA'!$H:$H,$A10))*24+HOUR(SUMIFS('MY DATA'!$E:$E,'MY DATA'!$D:$D,AV$1,'MY DATA'!$B:$B,2018,'MY DATA'!$H:$H,Sheet1!$A10))+MINUTE(SUMIFS('MY DATA'!$E:$E,'MY DATA'!$D:$D,AV$1,'MY DATA'!$B:$B,2018,'MY DATA'!$H:$H,Sheet1!$A10))/60</f>
        <v>0</v>
      </c>
      <c r="AW10" s="79">
        <f>DAY(SUMIFS('MY DATA'!$E:$E,'MY DATA'!$D:$D,AW$1,'MY DATA'!$B:$B,2018,'MY DATA'!$H:$H,$A10))*24+HOUR(SUMIFS('MY DATA'!$E:$E,'MY DATA'!$D:$D,AW$1,'MY DATA'!$B:$B,2018,'MY DATA'!$H:$H,Sheet1!$A10))+MINUTE(SUMIFS('MY DATA'!$E:$E,'MY DATA'!$D:$D,AW$1,'MY DATA'!$B:$B,2018,'MY DATA'!$H:$H,Sheet1!$A10))/60</f>
        <v>0</v>
      </c>
      <c r="AX10" s="79">
        <f>DAY(SUMIFS('MY DATA'!$E:$E,'MY DATA'!$D:$D,AX$1,'MY DATA'!$B:$B,2018,'MY DATA'!$H:$H,$A10))*24+HOUR(SUMIFS('MY DATA'!$E:$E,'MY DATA'!$D:$D,AX$1,'MY DATA'!$B:$B,2018,'MY DATA'!$H:$H,Sheet1!$A10))+MINUTE(SUMIFS('MY DATA'!$E:$E,'MY DATA'!$D:$D,AX$1,'MY DATA'!$B:$B,2018,'MY DATA'!$H:$H,Sheet1!$A10))/60</f>
        <v>0</v>
      </c>
      <c r="AY10" s="79">
        <f>DAY(SUMIFS('MY DATA'!$E:$E,'MY DATA'!$D:$D,AY$1,'MY DATA'!$B:$B,2018,'MY DATA'!$H:$H,$A10))*24+HOUR(SUMIFS('MY DATA'!$E:$E,'MY DATA'!$D:$D,AY$1,'MY DATA'!$B:$B,2018,'MY DATA'!$H:$H,Sheet1!$A10))+MINUTE(SUMIFS('MY DATA'!$E:$E,'MY DATA'!$D:$D,AY$1,'MY DATA'!$B:$B,2018,'MY DATA'!$H:$H,Sheet1!$A10))/60</f>
        <v>0</v>
      </c>
      <c r="AZ10" s="79">
        <f>DAY(SUMIFS('MY DATA'!$E:$E,'MY DATA'!$D:$D,AZ$1,'MY DATA'!$B:$B,2018,'MY DATA'!$H:$H,$A10))*24+HOUR(SUMIFS('MY DATA'!$E:$E,'MY DATA'!$D:$D,AZ$1,'MY DATA'!$B:$B,2018,'MY DATA'!$H:$H,Sheet1!$A10))+MINUTE(SUMIFS('MY DATA'!$E:$E,'MY DATA'!$D:$D,AZ$1,'MY DATA'!$B:$B,2018,'MY DATA'!$H:$H,Sheet1!$A10))/60</f>
        <v>0</v>
      </c>
      <c r="BA10" s="79">
        <f>DAY(SUMIFS('MY DATA'!$E:$E,'MY DATA'!$D:$D,BA$1,'MY DATA'!$B:$B,2018,'MY DATA'!$H:$H,$A10))*24+HOUR(SUMIFS('MY DATA'!$E:$E,'MY DATA'!$D:$D,BA$1,'MY DATA'!$B:$B,2018,'MY DATA'!$H:$H,Sheet1!$A10))+MINUTE(SUMIFS('MY DATA'!$E:$E,'MY DATA'!$D:$D,BA$1,'MY DATA'!$B:$B,2018,'MY DATA'!$H:$H,Sheet1!$A10))/60</f>
        <v>0</v>
      </c>
    </row>
    <row r="11" spans="1:53" ht="17.25" x14ac:dyDescent="0.25">
      <c r="A11" s="68" t="s">
        <v>7</v>
      </c>
      <c r="B11" s="80">
        <f>DAY(SUMIFS('MY DATA'!$E:$E,'MY DATA'!$D:$D,B$1,'MY DATA'!$B:$B,2018,'MY DATA'!$F:$F,Sheet1!$A11))*24+HOUR(SUMIFS('MY DATA'!$E:$E,'MY DATA'!$D:$D,B$1,'MY DATA'!$B:$B,2018,'MY DATA'!$F:$F,Sheet1!$A11))+MINUTE(SUMIFS('MY DATA'!$E:$E,'MY DATA'!$D:$D,B$1,'MY DATA'!$B:$B,2018,'MY DATA'!$F:$F,Sheet1!$A11))/60</f>
        <v>0</v>
      </c>
      <c r="C11" s="80">
        <f>DAY(SUMIFS('MY DATA'!$E:$E,'MY DATA'!$D:$D,C$1,'MY DATA'!$B:$B,2018,'MY DATA'!$F:$F,Sheet1!$A11))*24+HOUR(SUMIFS('MY DATA'!$E:$E,'MY DATA'!$D:$D,C$1,'MY DATA'!$B:$B,2018,'MY DATA'!$F:$F,Sheet1!$A11))+MINUTE(SUMIFS('MY DATA'!$E:$E,'MY DATA'!$D:$D,C$1,'MY DATA'!$B:$B,2018,'MY DATA'!$F:$F,Sheet1!$A11))/60</f>
        <v>0</v>
      </c>
      <c r="D11" s="80">
        <f>DAY(SUMIFS('MY DATA'!$E:$E,'MY DATA'!$D:$D,D$1,'MY DATA'!$B:$B,2018,'MY DATA'!$F:$F,Sheet1!$A11))*24+HOUR(SUMIFS('MY DATA'!$E:$E,'MY DATA'!$D:$D,D$1,'MY DATA'!$B:$B,2018,'MY DATA'!$F:$F,Sheet1!$A11))+MINUTE(SUMIFS('MY DATA'!$E:$E,'MY DATA'!$D:$D,D$1,'MY DATA'!$B:$B,2018,'MY DATA'!$F:$F,Sheet1!$A11))/60</f>
        <v>0</v>
      </c>
      <c r="E11" s="80">
        <f>DAY(SUMIFS('MY DATA'!$E:$E,'MY DATA'!$D:$D,E$1,'MY DATA'!$B:$B,2018,'MY DATA'!$F:$F,Sheet1!$A11))*24+HOUR(SUMIFS('MY DATA'!$E:$E,'MY DATA'!$D:$D,E$1,'MY DATA'!$B:$B,2018,'MY DATA'!$F:$F,Sheet1!$A11))+MINUTE(SUMIFS('MY DATA'!$E:$E,'MY DATA'!$D:$D,E$1,'MY DATA'!$B:$B,2018,'MY DATA'!$F:$F,Sheet1!$A11))/60</f>
        <v>0</v>
      </c>
      <c r="F11" s="80">
        <f>DAY(SUMIFS('MY DATA'!$E:$E,'MY DATA'!$D:$D,F$1,'MY DATA'!$B:$B,2018,'MY DATA'!$F:$F,Sheet1!$A11))*24+HOUR(SUMIFS('MY DATA'!$E:$E,'MY DATA'!$D:$D,F$1,'MY DATA'!$B:$B,2018,'MY DATA'!$F:$F,Sheet1!$A11))+MINUTE(SUMIFS('MY DATA'!$E:$E,'MY DATA'!$D:$D,F$1,'MY DATA'!$B:$B,2018,'MY DATA'!$F:$F,Sheet1!$A11))/60</f>
        <v>0</v>
      </c>
      <c r="G11" s="80">
        <f>DAY(SUMIFS('MY DATA'!$E:$E,'MY DATA'!$D:$D,G$1,'MY DATA'!$B:$B,2018,'MY DATA'!$F:$F,Sheet1!$A11))*24+HOUR(SUMIFS('MY DATA'!$E:$E,'MY DATA'!$D:$D,G$1,'MY DATA'!$B:$B,2018,'MY DATA'!$F:$F,Sheet1!$A11))+MINUTE(SUMIFS('MY DATA'!$E:$E,'MY DATA'!$D:$D,G$1,'MY DATA'!$B:$B,2018,'MY DATA'!$F:$F,Sheet1!$A11))/60</f>
        <v>0</v>
      </c>
      <c r="H11" s="80">
        <f>DAY(SUMIFS('MY DATA'!$E:$E,'MY DATA'!$D:$D,H$1,'MY DATA'!$B:$B,2018,'MY DATA'!$F:$F,Sheet1!$A11))*24+HOUR(SUMIFS('MY DATA'!$E:$E,'MY DATA'!$D:$D,H$1,'MY DATA'!$B:$B,2018,'MY DATA'!$F:$F,Sheet1!$A11))+MINUTE(SUMIFS('MY DATA'!$E:$E,'MY DATA'!$D:$D,H$1,'MY DATA'!$B:$B,2018,'MY DATA'!$F:$F,Sheet1!$A11))/60</f>
        <v>0</v>
      </c>
      <c r="I11" s="80">
        <f>DAY(SUMIFS('MY DATA'!$E:$E,'MY DATA'!$D:$D,I$1,'MY DATA'!$B:$B,2018,'MY DATA'!$F:$F,Sheet1!$A11))*24+HOUR(SUMIFS('MY DATA'!$E:$E,'MY DATA'!$D:$D,I$1,'MY DATA'!$B:$B,2018,'MY DATA'!$F:$F,Sheet1!$A11))+MINUTE(SUMIFS('MY DATA'!$E:$E,'MY DATA'!$D:$D,I$1,'MY DATA'!$B:$B,2018,'MY DATA'!$F:$F,Sheet1!$A11))/60</f>
        <v>0</v>
      </c>
      <c r="J11" s="80">
        <f>DAY(SUMIFS('MY DATA'!$E:$E,'MY DATA'!$D:$D,J$1,'MY DATA'!$B:$B,2018,'MY DATA'!$F:$F,Sheet1!$A11))*24+HOUR(SUMIFS('MY DATA'!$E:$E,'MY DATA'!$D:$D,J$1,'MY DATA'!$B:$B,2018,'MY DATA'!$F:$F,Sheet1!$A11))+MINUTE(SUMIFS('MY DATA'!$E:$E,'MY DATA'!$D:$D,J$1,'MY DATA'!$B:$B,2018,'MY DATA'!$F:$F,Sheet1!$A11))/60</f>
        <v>0</v>
      </c>
      <c r="K11" s="80">
        <f>DAY(SUMIFS('MY DATA'!$E:$E,'MY DATA'!$D:$D,K$1,'MY DATA'!$B:$B,2018,'MY DATA'!$F:$F,Sheet1!$A11))*24+HOUR(SUMIFS('MY DATA'!$E:$E,'MY DATA'!$D:$D,K$1,'MY DATA'!$B:$B,2018,'MY DATA'!$F:$F,Sheet1!$A11))+MINUTE(SUMIFS('MY DATA'!$E:$E,'MY DATA'!$D:$D,K$1,'MY DATA'!$B:$B,2018,'MY DATA'!$F:$F,Sheet1!$A11))/60</f>
        <v>47.583333333333336</v>
      </c>
      <c r="L11" s="80">
        <f>DAY(SUMIFS('MY DATA'!$E:$E,'MY DATA'!$D:$D,L$1,'MY DATA'!$B:$B,2018,'MY DATA'!$F:$F,Sheet1!$A11))*24+HOUR(SUMIFS('MY DATA'!$E:$E,'MY DATA'!$D:$D,L$1,'MY DATA'!$B:$B,2018,'MY DATA'!$F:$F,Sheet1!$A11))+MINUTE(SUMIFS('MY DATA'!$E:$E,'MY DATA'!$D:$D,L$1,'MY DATA'!$B:$B,2018,'MY DATA'!$F:$F,Sheet1!$A11))/60</f>
        <v>4</v>
      </c>
      <c r="M11" s="80">
        <f>DAY(SUMIFS('MY DATA'!$E:$E,'MY DATA'!$D:$D,M$1,'MY DATA'!$B:$B,2018,'MY DATA'!$F:$F,Sheet1!$A11))*24+HOUR(SUMIFS('MY DATA'!$E:$E,'MY DATA'!$D:$D,M$1,'MY DATA'!$B:$B,2018,'MY DATA'!$F:$F,Sheet1!$A11))+MINUTE(SUMIFS('MY DATA'!$E:$E,'MY DATA'!$D:$D,M$1,'MY DATA'!$B:$B,2018,'MY DATA'!$F:$F,Sheet1!$A11))/60</f>
        <v>7</v>
      </c>
      <c r="N11" s="80">
        <f>DAY(SUMIFS('MY DATA'!$E:$E,'MY DATA'!$D:$D,N$1,'MY DATA'!$B:$B,2018,'MY DATA'!$F:$F,Sheet1!$A11))*24+HOUR(SUMIFS('MY DATA'!$E:$E,'MY DATA'!$D:$D,N$1,'MY DATA'!$B:$B,2018,'MY DATA'!$F:$F,Sheet1!$A11))+MINUTE(SUMIFS('MY DATA'!$E:$E,'MY DATA'!$D:$D,N$1,'MY DATA'!$B:$B,2018,'MY DATA'!$F:$F,Sheet1!$A11))/60</f>
        <v>3</v>
      </c>
      <c r="O11" s="80">
        <f>DAY(SUMIFS('MY DATA'!$E:$E,'MY DATA'!$D:$D,O$1,'MY DATA'!$B:$B,2018,'MY DATA'!$F:$F,Sheet1!$A11))*24+HOUR(SUMIFS('MY DATA'!$E:$E,'MY DATA'!$D:$D,O$1,'MY DATA'!$B:$B,2018,'MY DATA'!$F:$F,Sheet1!$A11))+MINUTE(SUMIFS('MY DATA'!$E:$E,'MY DATA'!$D:$D,O$1,'MY DATA'!$B:$B,2018,'MY DATA'!$F:$F,Sheet1!$A11))/60</f>
        <v>6.5</v>
      </c>
      <c r="P11" s="80">
        <f>DAY(SUMIFS('MY DATA'!$E:$E,'MY DATA'!$D:$D,P$1,'MY DATA'!$B:$B,2018,'MY DATA'!$F:$F,Sheet1!$A11))*24+HOUR(SUMIFS('MY DATA'!$E:$E,'MY DATA'!$D:$D,P$1,'MY DATA'!$B:$B,2018,'MY DATA'!$F:$F,Sheet1!$A11))+MINUTE(SUMIFS('MY DATA'!$E:$E,'MY DATA'!$D:$D,P$1,'MY DATA'!$B:$B,2018,'MY DATA'!$F:$F,Sheet1!$A11))/60</f>
        <v>14.416666666666666</v>
      </c>
      <c r="Q11" s="80">
        <f>DAY(SUMIFS('MY DATA'!$E:$E,'MY DATA'!$D:$D,Q$1,'MY DATA'!$B:$B,2018,'MY DATA'!$F:$F,Sheet1!$A11))*24+HOUR(SUMIFS('MY DATA'!$E:$E,'MY DATA'!$D:$D,Q$1,'MY DATA'!$B:$B,2018,'MY DATA'!$F:$F,Sheet1!$A11))+MINUTE(SUMIFS('MY DATA'!$E:$E,'MY DATA'!$D:$D,Q$1,'MY DATA'!$B:$B,2018,'MY DATA'!$F:$F,Sheet1!$A11))/60</f>
        <v>7.916666666666667</v>
      </c>
      <c r="R11" s="80">
        <f>DAY(SUMIFS('MY DATA'!$E:$E,'MY DATA'!$D:$D,R$1,'MY DATA'!$B:$B,2018,'MY DATA'!$F:$F,Sheet1!$A11))*24+HOUR(SUMIFS('MY DATA'!$E:$E,'MY DATA'!$D:$D,R$1,'MY DATA'!$B:$B,2018,'MY DATA'!$F:$F,Sheet1!$A11))+MINUTE(SUMIFS('MY DATA'!$E:$E,'MY DATA'!$D:$D,R$1,'MY DATA'!$B:$B,2018,'MY DATA'!$F:$F,Sheet1!$A11))/60</f>
        <v>4</v>
      </c>
      <c r="S11" s="80">
        <f>DAY(SUMIFS('MY DATA'!$E:$E,'MY DATA'!$D:$D,S$1,'MY DATA'!$B:$B,2018,'MY DATA'!$F:$F,Sheet1!$A11))*24+HOUR(SUMIFS('MY DATA'!$E:$E,'MY DATA'!$D:$D,S$1,'MY DATA'!$B:$B,2018,'MY DATA'!$F:$F,Sheet1!$A11))+MINUTE(SUMIFS('MY DATA'!$E:$E,'MY DATA'!$D:$D,S$1,'MY DATA'!$B:$B,2018,'MY DATA'!$F:$F,Sheet1!$A11))/60</f>
        <v>3.5</v>
      </c>
      <c r="T11" s="80">
        <f>DAY(SUMIFS('MY DATA'!$E:$E,'MY DATA'!$D:$D,T$1,'MY DATA'!$B:$B,2018,'MY DATA'!$F:$F,Sheet1!$A11))*24+HOUR(SUMIFS('MY DATA'!$E:$E,'MY DATA'!$D:$D,T$1,'MY DATA'!$B:$B,2018,'MY DATA'!$F:$F,Sheet1!$A11))+MINUTE(SUMIFS('MY DATA'!$E:$E,'MY DATA'!$D:$D,T$1,'MY DATA'!$B:$B,2018,'MY DATA'!$F:$F,Sheet1!$A11))/60</f>
        <v>4</v>
      </c>
      <c r="U11" s="80">
        <f>DAY(SUMIFS('MY DATA'!$E:$E,'MY DATA'!$D:$D,U$1,'MY DATA'!$B:$B,2018,'MY DATA'!$F:$F,Sheet1!$A11))*24+HOUR(SUMIFS('MY DATA'!$E:$E,'MY DATA'!$D:$D,U$1,'MY DATA'!$B:$B,2018,'MY DATA'!$F:$F,Sheet1!$A11))+MINUTE(SUMIFS('MY DATA'!$E:$E,'MY DATA'!$D:$D,U$1,'MY DATA'!$B:$B,2018,'MY DATA'!$F:$F,Sheet1!$A11))/60</f>
        <v>1.5</v>
      </c>
      <c r="V11" s="80">
        <f>DAY(SUMIFS('MY DATA'!$E:$E,'MY DATA'!$D:$D,V$1,'MY DATA'!$B:$B,2018,'MY DATA'!$F:$F,Sheet1!$A11))*24+HOUR(SUMIFS('MY DATA'!$E:$E,'MY DATA'!$D:$D,V$1,'MY DATA'!$B:$B,2018,'MY DATA'!$F:$F,Sheet1!$A11))+MINUTE(SUMIFS('MY DATA'!$E:$E,'MY DATA'!$D:$D,V$1,'MY DATA'!$B:$B,2018,'MY DATA'!$F:$F,Sheet1!$A11))/60</f>
        <v>1.5</v>
      </c>
      <c r="W11" s="80">
        <f>DAY(SUMIFS('MY DATA'!$E:$E,'MY DATA'!$D:$D,W$1,'MY DATA'!$B:$B,2018,'MY DATA'!$F:$F,Sheet1!$A11))*24+HOUR(SUMIFS('MY DATA'!$E:$E,'MY DATA'!$D:$D,W$1,'MY DATA'!$B:$B,2018,'MY DATA'!$F:$F,Sheet1!$A11))+MINUTE(SUMIFS('MY DATA'!$E:$E,'MY DATA'!$D:$D,W$1,'MY DATA'!$B:$B,2018,'MY DATA'!$F:$F,Sheet1!$A11))/60</f>
        <v>8.0833333333333339</v>
      </c>
      <c r="X11" s="80">
        <f>DAY(SUMIFS('MY DATA'!$E:$E,'MY DATA'!$D:$D,X$1,'MY DATA'!$B:$B,2018,'MY DATA'!$F:$F,Sheet1!$A11))*24+HOUR(SUMIFS('MY DATA'!$E:$E,'MY DATA'!$D:$D,X$1,'MY DATA'!$B:$B,2018,'MY DATA'!$F:$F,Sheet1!$A11))+MINUTE(SUMIFS('MY DATA'!$E:$E,'MY DATA'!$D:$D,X$1,'MY DATA'!$B:$B,2018,'MY DATA'!$F:$F,Sheet1!$A11))/60</f>
        <v>3</v>
      </c>
      <c r="Y11" s="80">
        <f>DAY(SUMIFS('MY DATA'!$E:$E,'MY DATA'!$D:$D,Y$1,'MY DATA'!$B:$B,2018,'MY DATA'!$F:$F,Sheet1!$A11))*24+HOUR(SUMIFS('MY DATA'!$E:$E,'MY DATA'!$D:$D,Y$1,'MY DATA'!$B:$B,2018,'MY DATA'!$F:$F,Sheet1!$A11))+MINUTE(SUMIFS('MY DATA'!$E:$E,'MY DATA'!$D:$D,Y$1,'MY DATA'!$B:$B,2018,'MY DATA'!$F:$F,Sheet1!$A11))/60</f>
        <v>1</v>
      </c>
      <c r="Z11" s="80">
        <f>DAY(SUMIFS('MY DATA'!$E:$E,'MY DATA'!$D:$D,Z$1,'MY DATA'!$B:$B,2018,'MY DATA'!$F:$F,Sheet1!$A11))*24+HOUR(SUMIFS('MY DATA'!$E:$E,'MY DATA'!$D:$D,Z$1,'MY DATA'!$B:$B,2018,'MY DATA'!$F:$F,Sheet1!$A11))+MINUTE(SUMIFS('MY DATA'!$E:$E,'MY DATA'!$D:$D,Z$1,'MY DATA'!$B:$B,2018,'MY DATA'!$F:$F,Sheet1!$A11))/60</f>
        <v>8.25</v>
      </c>
      <c r="AA11" s="80">
        <f>DAY(SUMIFS('MY DATA'!$E:$E,'MY DATA'!$D:$D,AA$1,'MY DATA'!$B:$B,2018,'MY DATA'!$F:$F,Sheet1!$A11))*24+HOUR(SUMIFS('MY DATA'!$E:$E,'MY DATA'!$D:$D,AA$1,'MY DATA'!$B:$B,2018,'MY DATA'!$F:$F,Sheet1!$A11))+MINUTE(SUMIFS('MY DATA'!$E:$E,'MY DATA'!$D:$D,AA$1,'MY DATA'!$B:$B,2018,'MY DATA'!$F:$F,Sheet1!$A11))/60</f>
        <v>11.416666666666666</v>
      </c>
      <c r="AB11" s="80">
        <f>DAY(SUMIFS('MY DATA'!$E:$E,'MY DATA'!$D:$D,AB$1,'MY DATA'!$B:$B,2018,'MY DATA'!$F:$F,Sheet1!$A11))*24+HOUR(SUMIFS('MY DATA'!$E:$E,'MY DATA'!$D:$D,AB$1,'MY DATA'!$B:$B,2018,'MY DATA'!$F:$F,Sheet1!$A11))+MINUTE(SUMIFS('MY DATA'!$E:$E,'MY DATA'!$D:$D,AB$1,'MY DATA'!$B:$B,2018,'MY DATA'!$F:$F,Sheet1!$A11))/60</f>
        <v>3</v>
      </c>
      <c r="AC11" s="80">
        <f>DAY(SUMIFS('MY DATA'!$E:$E,'MY DATA'!$D:$D,AC$1,'MY DATA'!$B:$B,2018,'MY DATA'!$F:$F,Sheet1!$A11))*24+HOUR(SUMIFS('MY DATA'!$E:$E,'MY DATA'!$D:$D,AC$1,'MY DATA'!$B:$B,2018,'MY DATA'!$F:$F,Sheet1!$A11))+MINUTE(SUMIFS('MY DATA'!$E:$E,'MY DATA'!$D:$D,AC$1,'MY DATA'!$B:$B,2018,'MY DATA'!$F:$F,Sheet1!$A11))/60</f>
        <v>6.25</v>
      </c>
      <c r="AD11" s="80">
        <f>DAY(SUMIFS('MY DATA'!$E:$E,'MY DATA'!$D:$D,AD$1,'MY DATA'!$B:$B,2018,'MY DATA'!$F:$F,Sheet1!$A11))*24+HOUR(SUMIFS('MY DATA'!$E:$E,'MY DATA'!$D:$D,AD$1,'MY DATA'!$B:$B,2018,'MY DATA'!$F:$F,Sheet1!$A11))+MINUTE(SUMIFS('MY DATA'!$E:$E,'MY DATA'!$D:$D,AD$1,'MY DATA'!$B:$B,2018,'MY DATA'!$F:$F,Sheet1!$A11))/60</f>
        <v>4.5</v>
      </c>
      <c r="AE11" s="80">
        <f>DAY(SUMIFS('MY DATA'!$E:$E,'MY DATA'!$D:$D,AE$1,'MY DATA'!$B:$B,2018,'MY DATA'!$F:$F,Sheet1!$A11))*24+HOUR(SUMIFS('MY DATA'!$E:$E,'MY DATA'!$D:$D,AE$1,'MY DATA'!$B:$B,2018,'MY DATA'!$F:$F,Sheet1!$A11))+MINUTE(SUMIFS('MY DATA'!$E:$E,'MY DATA'!$D:$D,AE$1,'MY DATA'!$B:$B,2018,'MY DATA'!$F:$F,Sheet1!$A11))/60</f>
        <v>2</v>
      </c>
      <c r="AF11" s="80">
        <f>DAY(SUMIFS('MY DATA'!$E:$E,'MY DATA'!$D:$D,AF$1,'MY DATA'!$B:$B,2018,'MY DATA'!$F:$F,Sheet1!$A11))*24+HOUR(SUMIFS('MY DATA'!$E:$E,'MY DATA'!$D:$D,AF$1,'MY DATA'!$B:$B,2018,'MY DATA'!$F:$F,Sheet1!$A11))+MINUTE(SUMIFS('MY DATA'!$E:$E,'MY DATA'!$D:$D,AF$1,'MY DATA'!$B:$B,2018,'MY DATA'!$F:$F,Sheet1!$A11))/60</f>
        <v>1</v>
      </c>
      <c r="AG11" s="80">
        <f>DAY(SUMIFS('MY DATA'!$E:$E,'MY DATA'!$D:$D,AG$1,'MY DATA'!$B:$B,2018,'MY DATA'!$F:$F,Sheet1!$A11))*24+HOUR(SUMIFS('MY DATA'!$E:$E,'MY DATA'!$D:$D,AG$1,'MY DATA'!$B:$B,2018,'MY DATA'!$F:$F,Sheet1!$A11))+MINUTE(SUMIFS('MY DATA'!$E:$E,'MY DATA'!$D:$D,AG$1,'MY DATA'!$B:$B,2018,'MY DATA'!$F:$F,Sheet1!$A11))/60</f>
        <v>0</v>
      </c>
      <c r="AH11" s="80">
        <f>DAY(SUMIFS('MY DATA'!$E:$E,'MY DATA'!$D:$D,AH$1,'MY DATA'!$B:$B,2018,'MY DATA'!$F:$F,Sheet1!$A11))*24+HOUR(SUMIFS('MY DATA'!$E:$E,'MY DATA'!$D:$D,AH$1,'MY DATA'!$B:$B,2018,'MY DATA'!$F:$F,Sheet1!$A11))+MINUTE(SUMIFS('MY DATA'!$E:$E,'MY DATA'!$D:$D,AH$1,'MY DATA'!$B:$B,2018,'MY DATA'!$F:$F,Sheet1!$A11))/60</f>
        <v>0</v>
      </c>
      <c r="AI11" s="80">
        <f>DAY(SUMIFS('MY DATA'!$E:$E,'MY DATA'!$D:$D,AI$1,'MY DATA'!$B:$B,2018,'MY DATA'!$F:$F,Sheet1!$A11))*24+HOUR(SUMIFS('MY DATA'!$E:$E,'MY DATA'!$D:$D,AI$1,'MY DATA'!$B:$B,2018,'MY DATA'!$F:$F,Sheet1!$A11))+MINUTE(SUMIFS('MY DATA'!$E:$E,'MY DATA'!$D:$D,AI$1,'MY DATA'!$B:$B,2018,'MY DATA'!$F:$F,Sheet1!$A11))/60</f>
        <v>0</v>
      </c>
      <c r="AJ11" s="80">
        <f>DAY(SUMIFS('MY DATA'!$E:$E,'MY DATA'!$D:$D,AJ$1,'MY DATA'!$B:$B,2018,'MY DATA'!$F:$F,Sheet1!$A11))*24+HOUR(SUMIFS('MY DATA'!$E:$E,'MY DATA'!$D:$D,AJ$1,'MY DATA'!$B:$B,2018,'MY DATA'!$F:$F,Sheet1!$A11))+MINUTE(SUMIFS('MY DATA'!$E:$E,'MY DATA'!$D:$D,AJ$1,'MY DATA'!$B:$B,2018,'MY DATA'!$F:$F,Sheet1!$A11))/60</f>
        <v>0</v>
      </c>
      <c r="AK11" s="80">
        <f>DAY(SUMIFS('MY DATA'!$E:$E,'MY DATA'!$D:$D,AK$1,'MY DATA'!$B:$B,2018,'MY DATA'!$F:$F,Sheet1!$A11))*24+HOUR(SUMIFS('MY DATA'!$E:$E,'MY DATA'!$D:$D,AK$1,'MY DATA'!$B:$B,2018,'MY DATA'!$F:$F,Sheet1!$A11))+MINUTE(SUMIFS('MY DATA'!$E:$E,'MY DATA'!$D:$D,AK$1,'MY DATA'!$B:$B,2018,'MY DATA'!$F:$F,Sheet1!$A11))/60</f>
        <v>0</v>
      </c>
      <c r="AL11" s="80">
        <f>DAY(SUMIFS('MY DATA'!$E:$E,'MY DATA'!$D:$D,AL$1,'MY DATA'!$B:$B,2018,'MY DATA'!$F:$F,Sheet1!$A11))*24+HOUR(SUMIFS('MY DATA'!$E:$E,'MY DATA'!$D:$D,AL$1,'MY DATA'!$B:$B,2018,'MY DATA'!$F:$F,Sheet1!$A11))+MINUTE(SUMIFS('MY DATA'!$E:$E,'MY DATA'!$D:$D,AL$1,'MY DATA'!$B:$B,2018,'MY DATA'!$F:$F,Sheet1!$A11))/60</f>
        <v>0</v>
      </c>
      <c r="AM11" s="80">
        <f>DAY(SUMIFS('MY DATA'!$E:$E,'MY DATA'!$D:$D,AM$1,'MY DATA'!$B:$B,2018,'MY DATA'!$F:$F,Sheet1!$A11))*24+HOUR(SUMIFS('MY DATA'!$E:$E,'MY DATA'!$D:$D,AM$1,'MY DATA'!$B:$B,2018,'MY DATA'!$F:$F,Sheet1!$A11))+MINUTE(SUMIFS('MY DATA'!$E:$E,'MY DATA'!$D:$D,AM$1,'MY DATA'!$B:$B,2018,'MY DATA'!$F:$F,Sheet1!$A11))/60</f>
        <v>0</v>
      </c>
      <c r="AN11" s="80">
        <f>DAY(SUMIFS('MY DATA'!$E:$E,'MY DATA'!$D:$D,AN$1,'MY DATA'!$B:$B,2018,'MY DATA'!$F:$F,Sheet1!$A11))*24+HOUR(SUMIFS('MY DATA'!$E:$E,'MY DATA'!$D:$D,AN$1,'MY DATA'!$B:$B,2018,'MY DATA'!$F:$F,Sheet1!$A11))+MINUTE(SUMIFS('MY DATA'!$E:$E,'MY DATA'!$D:$D,AN$1,'MY DATA'!$B:$B,2018,'MY DATA'!$F:$F,Sheet1!$A11))/60</f>
        <v>0</v>
      </c>
      <c r="AO11" s="80">
        <f>DAY(SUMIFS('MY DATA'!$E:$E,'MY DATA'!$D:$D,AO$1,'MY DATA'!$B:$B,2018,'MY DATA'!$F:$F,Sheet1!$A11))*24+HOUR(SUMIFS('MY DATA'!$E:$E,'MY DATA'!$D:$D,AO$1,'MY DATA'!$B:$B,2018,'MY DATA'!$F:$F,Sheet1!$A11))+MINUTE(SUMIFS('MY DATA'!$E:$E,'MY DATA'!$D:$D,AO$1,'MY DATA'!$B:$B,2018,'MY DATA'!$F:$F,Sheet1!$A11))/60</f>
        <v>0</v>
      </c>
      <c r="AP11" s="80">
        <f>DAY(SUMIFS('MY DATA'!$E:$E,'MY DATA'!$D:$D,AP$1,'MY DATA'!$B:$B,2018,'MY DATA'!$F:$F,Sheet1!$A11))*24+HOUR(SUMIFS('MY DATA'!$E:$E,'MY DATA'!$D:$D,AP$1,'MY DATA'!$B:$B,2018,'MY DATA'!$F:$F,Sheet1!$A11))+MINUTE(SUMIFS('MY DATA'!$E:$E,'MY DATA'!$D:$D,AP$1,'MY DATA'!$B:$B,2018,'MY DATA'!$F:$F,Sheet1!$A11))/60</f>
        <v>0</v>
      </c>
      <c r="AQ11" s="80">
        <f>DAY(SUMIFS('MY DATA'!$E:$E,'MY DATA'!$D:$D,AQ$1,'MY DATA'!$B:$B,2018,'MY DATA'!$F:$F,Sheet1!$A11))*24+HOUR(SUMIFS('MY DATA'!$E:$E,'MY DATA'!$D:$D,AQ$1,'MY DATA'!$B:$B,2018,'MY DATA'!$F:$F,Sheet1!$A11))+MINUTE(SUMIFS('MY DATA'!$E:$E,'MY DATA'!$D:$D,AQ$1,'MY DATA'!$B:$B,2018,'MY DATA'!$F:$F,Sheet1!$A11))/60</f>
        <v>0</v>
      </c>
      <c r="AR11" s="80">
        <f>DAY(SUMIFS('MY DATA'!$E:$E,'MY DATA'!$D:$D,AR$1,'MY DATA'!$B:$B,2018,'MY DATA'!$F:$F,Sheet1!$A11))*24+HOUR(SUMIFS('MY DATA'!$E:$E,'MY DATA'!$D:$D,AR$1,'MY DATA'!$B:$B,2018,'MY DATA'!$F:$F,Sheet1!$A11))+MINUTE(SUMIFS('MY DATA'!$E:$E,'MY DATA'!$D:$D,AR$1,'MY DATA'!$B:$B,2018,'MY DATA'!$F:$F,Sheet1!$A11))/60</f>
        <v>0</v>
      </c>
      <c r="AS11" s="80">
        <f>DAY(SUMIFS('MY DATA'!$E:$E,'MY DATA'!$D:$D,AS$1,'MY DATA'!$B:$B,2018,'MY DATA'!$F:$F,Sheet1!$A11))*24+HOUR(SUMIFS('MY DATA'!$E:$E,'MY DATA'!$D:$D,AS$1,'MY DATA'!$B:$B,2018,'MY DATA'!$F:$F,Sheet1!$A11))+MINUTE(SUMIFS('MY DATA'!$E:$E,'MY DATA'!$D:$D,AS$1,'MY DATA'!$B:$B,2018,'MY DATA'!$F:$F,Sheet1!$A11))/60</f>
        <v>0</v>
      </c>
      <c r="AT11" s="80">
        <f>DAY(SUMIFS('MY DATA'!$E:$E,'MY DATA'!$D:$D,AT$1,'MY DATA'!$B:$B,2018,'MY DATA'!$F:$F,Sheet1!$A11))*24+HOUR(SUMIFS('MY DATA'!$E:$E,'MY DATA'!$D:$D,AT$1,'MY DATA'!$B:$B,2018,'MY DATA'!$F:$F,Sheet1!$A11))+MINUTE(SUMIFS('MY DATA'!$E:$E,'MY DATA'!$D:$D,AT$1,'MY DATA'!$B:$B,2018,'MY DATA'!$F:$F,Sheet1!$A11))/60</f>
        <v>0</v>
      </c>
      <c r="AU11" s="80">
        <f>DAY(SUMIFS('MY DATA'!$E:$E,'MY DATA'!$D:$D,AU$1,'MY DATA'!$B:$B,2018,'MY DATA'!$F:$F,Sheet1!$A11))*24+HOUR(SUMIFS('MY DATA'!$E:$E,'MY DATA'!$D:$D,AU$1,'MY DATA'!$B:$B,2018,'MY DATA'!$F:$F,Sheet1!$A11))+MINUTE(SUMIFS('MY DATA'!$E:$E,'MY DATA'!$D:$D,AU$1,'MY DATA'!$B:$B,2018,'MY DATA'!$F:$F,Sheet1!$A11))/60</f>
        <v>0</v>
      </c>
      <c r="AV11" s="80">
        <f>DAY(SUMIFS('MY DATA'!$E:$E,'MY DATA'!$D:$D,AV$1,'MY DATA'!$B:$B,2018,'MY DATA'!$F:$F,Sheet1!$A11))*24+HOUR(SUMIFS('MY DATA'!$E:$E,'MY DATA'!$D:$D,AV$1,'MY DATA'!$B:$B,2018,'MY DATA'!$F:$F,Sheet1!$A11))+MINUTE(SUMIFS('MY DATA'!$E:$E,'MY DATA'!$D:$D,AV$1,'MY DATA'!$B:$B,2018,'MY DATA'!$F:$F,Sheet1!$A11))/60</f>
        <v>0</v>
      </c>
      <c r="AW11" s="80">
        <f>DAY(SUMIFS('MY DATA'!$E:$E,'MY DATA'!$D:$D,AW$1,'MY DATA'!$B:$B,2018,'MY DATA'!$F:$F,Sheet1!$A11))*24+HOUR(SUMIFS('MY DATA'!$E:$E,'MY DATA'!$D:$D,AW$1,'MY DATA'!$B:$B,2018,'MY DATA'!$F:$F,Sheet1!$A11))+MINUTE(SUMIFS('MY DATA'!$E:$E,'MY DATA'!$D:$D,AW$1,'MY DATA'!$B:$B,2018,'MY DATA'!$F:$F,Sheet1!$A11))/60</f>
        <v>0</v>
      </c>
      <c r="AX11" s="80">
        <f>DAY(SUMIFS('MY DATA'!$E:$E,'MY DATA'!$D:$D,AX$1,'MY DATA'!$B:$B,2018,'MY DATA'!$F:$F,Sheet1!$A11))*24+HOUR(SUMIFS('MY DATA'!$E:$E,'MY DATA'!$D:$D,AX$1,'MY DATA'!$B:$B,2018,'MY DATA'!$F:$F,Sheet1!$A11))+MINUTE(SUMIFS('MY DATA'!$E:$E,'MY DATA'!$D:$D,AX$1,'MY DATA'!$B:$B,2018,'MY DATA'!$F:$F,Sheet1!$A11))/60</f>
        <v>0</v>
      </c>
      <c r="AY11" s="80">
        <f>DAY(SUMIFS('MY DATA'!$E:$E,'MY DATA'!$D:$D,AY$1,'MY DATA'!$B:$B,2018,'MY DATA'!$F:$F,Sheet1!$A11))*24+HOUR(SUMIFS('MY DATA'!$E:$E,'MY DATA'!$D:$D,AY$1,'MY DATA'!$B:$B,2018,'MY DATA'!$F:$F,Sheet1!$A11))+MINUTE(SUMIFS('MY DATA'!$E:$E,'MY DATA'!$D:$D,AY$1,'MY DATA'!$B:$B,2018,'MY DATA'!$F:$F,Sheet1!$A11))/60</f>
        <v>0</v>
      </c>
      <c r="AZ11" s="80">
        <f>DAY(SUMIFS('MY DATA'!$E:$E,'MY DATA'!$D:$D,AZ$1,'MY DATA'!$B:$B,2018,'MY DATA'!$F:$F,Sheet1!$A11))*24+HOUR(SUMIFS('MY DATA'!$E:$E,'MY DATA'!$D:$D,AZ$1,'MY DATA'!$B:$B,2018,'MY DATA'!$F:$F,Sheet1!$A11))+MINUTE(SUMIFS('MY DATA'!$E:$E,'MY DATA'!$D:$D,AZ$1,'MY DATA'!$B:$B,2018,'MY DATA'!$F:$F,Sheet1!$A11))/60</f>
        <v>0</v>
      </c>
      <c r="BA11" s="80">
        <f>DAY(SUMIFS('MY DATA'!$E:$E,'MY DATA'!$D:$D,BA$1,'MY DATA'!$B:$B,2018,'MY DATA'!$F:$F,Sheet1!$A11))*24+HOUR(SUMIFS('MY DATA'!$E:$E,'MY DATA'!$D:$D,BA$1,'MY DATA'!$B:$B,2018,'MY DATA'!$F:$F,Sheet1!$A11))+MINUTE(SUMIFS('MY DATA'!$E:$E,'MY DATA'!$D:$D,BA$1,'MY DATA'!$B:$B,2018,'MY DATA'!$F:$F,Sheet1!$A11))/60</f>
        <v>0</v>
      </c>
    </row>
    <row r="12" spans="1:53" ht="17.25" x14ac:dyDescent="0.25">
      <c r="A12" s="68"/>
      <c r="B12" s="80">
        <f>B11-SUM(B13:B17)</f>
        <v>0</v>
      </c>
      <c r="C12" s="80">
        <f t="shared" ref="C12:AZ12" si="1">C11-SUM(C13:C17)</f>
        <v>0</v>
      </c>
      <c r="D12" s="80">
        <f t="shared" si="1"/>
        <v>0</v>
      </c>
      <c r="E12" s="80">
        <f t="shared" si="1"/>
        <v>0</v>
      </c>
      <c r="F12" s="80">
        <f t="shared" si="1"/>
        <v>0</v>
      </c>
      <c r="G12" s="80">
        <f t="shared" si="1"/>
        <v>0</v>
      </c>
      <c r="H12" s="80">
        <f t="shared" si="1"/>
        <v>0</v>
      </c>
      <c r="I12" s="80">
        <f t="shared" si="1"/>
        <v>0</v>
      </c>
      <c r="J12" s="80">
        <f t="shared" si="1"/>
        <v>0</v>
      </c>
      <c r="K12" s="80">
        <f t="shared" si="1"/>
        <v>0</v>
      </c>
      <c r="L12" s="80">
        <f t="shared" si="1"/>
        <v>0</v>
      </c>
      <c r="M12" s="80">
        <f t="shared" si="1"/>
        <v>0</v>
      </c>
      <c r="N12" s="80">
        <f t="shared" si="1"/>
        <v>0</v>
      </c>
      <c r="O12" s="80">
        <f t="shared" si="1"/>
        <v>0</v>
      </c>
      <c r="P12" s="80">
        <f t="shared" si="1"/>
        <v>0</v>
      </c>
      <c r="Q12" s="80">
        <f t="shared" si="1"/>
        <v>0</v>
      </c>
      <c r="R12" s="80">
        <f t="shared" si="1"/>
        <v>0</v>
      </c>
      <c r="S12" s="80">
        <f t="shared" si="1"/>
        <v>0</v>
      </c>
      <c r="T12" s="80">
        <f t="shared" si="1"/>
        <v>0</v>
      </c>
      <c r="U12" s="80">
        <f t="shared" si="1"/>
        <v>0</v>
      </c>
      <c r="V12" s="80">
        <f t="shared" si="1"/>
        <v>0</v>
      </c>
      <c r="W12" s="80">
        <f t="shared" si="1"/>
        <v>0</v>
      </c>
      <c r="X12" s="80">
        <f t="shared" si="1"/>
        <v>0</v>
      </c>
      <c r="Y12" s="80">
        <f t="shared" si="1"/>
        <v>0</v>
      </c>
      <c r="Z12" s="80">
        <f t="shared" si="1"/>
        <v>0</v>
      </c>
      <c r="AA12" s="80">
        <f t="shared" si="1"/>
        <v>0</v>
      </c>
      <c r="AB12" s="80">
        <f t="shared" si="1"/>
        <v>0</v>
      </c>
      <c r="AC12" s="80">
        <f t="shared" si="1"/>
        <v>0</v>
      </c>
      <c r="AD12" s="80">
        <f t="shared" si="1"/>
        <v>2</v>
      </c>
      <c r="AE12" s="80">
        <f t="shared" si="1"/>
        <v>0</v>
      </c>
      <c r="AF12" s="80">
        <f t="shared" si="1"/>
        <v>0</v>
      </c>
      <c r="AG12" s="80">
        <f t="shared" si="1"/>
        <v>0</v>
      </c>
      <c r="AH12" s="80">
        <f t="shared" si="1"/>
        <v>0</v>
      </c>
      <c r="AI12" s="80">
        <f t="shared" si="1"/>
        <v>0</v>
      </c>
      <c r="AJ12" s="80">
        <f t="shared" si="1"/>
        <v>0</v>
      </c>
      <c r="AK12" s="80">
        <f t="shared" si="1"/>
        <v>0</v>
      </c>
      <c r="AL12" s="80">
        <f t="shared" si="1"/>
        <v>0</v>
      </c>
      <c r="AM12" s="80">
        <f t="shared" si="1"/>
        <v>0</v>
      </c>
      <c r="AN12" s="80">
        <f t="shared" si="1"/>
        <v>0</v>
      </c>
      <c r="AO12" s="80">
        <f t="shared" si="1"/>
        <v>0</v>
      </c>
      <c r="AP12" s="80">
        <f t="shared" si="1"/>
        <v>0</v>
      </c>
      <c r="AQ12" s="80">
        <f t="shared" si="1"/>
        <v>0</v>
      </c>
      <c r="AR12" s="80">
        <f t="shared" si="1"/>
        <v>0</v>
      </c>
      <c r="AS12" s="80">
        <f t="shared" si="1"/>
        <v>0</v>
      </c>
      <c r="AT12" s="80">
        <f t="shared" si="1"/>
        <v>0</v>
      </c>
      <c r="AU12" s="80">
        <f t="shared" si="1"/>
        <v>0</v>
      </c>
      <c r="AV12" s="80">
        <f t="shared" si="1"/>
        <v>0</v>
      </c>
      <c r="AW12" s="80">
        <f t="shared" si="1"/>
        <v>0</v>
      </c>
      <c r="AX12" s="80">
        <f t="shared" si="1"/>
        <v>0</v>
      </c>
      <c r="AY12" s="80">
        <f t="shared" si="1"/>
        <v>0</v>
      </c>
      <c r="AZ12" s="80">
        <f t="shared" si="1"/>
        <v>0</v>
      </c>
      <c r="BA12" s="80">
        <f>BA11-SUM(BA13:BA17)</f>
        <v>0</v>
      </c>
    </row>
    <row r="13" spans="1:53" x14ac:dyDescent="0.25">
      <c r="A13" s="2" t="s">
        <v>10</v>
      </c>
      <c r="B13" s="81">
        <f>DAY(SUMIFS('MY DATA'!$E:$E,'MY DATA'!$D:$D,B$1,'MY DATA'!$B:$B,2018,'MY DATA'!$G:$G,Sheet1!$A13))*24+HOUR(SUMIFS('MY DATA'!$E:$E,'MY DATA'!$D:$D,B$1,'MY DATA'!$B:$B,2018,'MY DATA'!$G:$G,Sheet1!$A13))+MINUTE(SUMIFS('MY DATA'!$E:$E,'MY DATA'!$D:$D,B$1,'MY DATA'!$B:$B,2018,'MY DATA'!$G:$G,Sheet1!$A13))/60</f>
        <v>0</v>
      </c>
      <c r="C13" s="81">
        <f>DAY(SUMIFS('MY DATA'!$E:$E,'MY DATA'!$D:$D,C$1,'MY DATA'!$B:$B,2018,'MY DATA'!$G:$G,Sheet1!$A13))*24+HOUR(SUMIFS('MY DATA'!$E:$E,'MY DATA'!$D:$D,C$1,'MY DATA'!$B:$B,2018,'MY DATA'!$G:$G,Sheet1!$A13))+MINUTE(SUMIFS('MY DATA'!$E:$E,'MY DATA'!$D:$D,C$1,'MY DATA'!$B:$B,2018,'MY DATA'!$G:$G,Sheet1!$A13))/60</f>
        <v>0</v>
      </c>
      <c r="D13" s="81">
        <f>DAY(SUMIFS('MY DATA'!$E:$E,'MY DATA'!$D:$D,D$1,'MY DATA'!$B:$B,2018,'MY DATA'!$G:$G,Sheet1!$A13))*24+HOUR(SUMIFS('MY DATA'!$E:$E,'MY DATA'!$D:$D,D$1,'MY DATA'!$B:$B,2018,'MY DATA'!$G:$G,Sheet1!$A13))+MINUTE(SUMIFS('MY DATA'!$E:$E,'MY DATA'!$D:$D,D$1,'MY DATA'!$B:$B,2018,'MY DATA'!$G:$G,Sheet1!$A13))/60</f>
        <v>0</v>
      </c>
      <c r="E13" s="81">
        <f>DAY(SUMIFS('MY DATA'!$E:$E,'MY DATA'!$D:$D,E$1,'MY DATA'!$B:$B,2018,'MY DATA'!$G:$G,Sheet1!$A13))*24+HOUR(SUMIFS('MY DATA'!$E:$E,'MY DATA'!$D:$D,E$1,'MY DATA'!$B:$B,2018,'MY DATA'!$G:$G,Sheet1!$A13))+MINUTE(SUMIFS('MY DATA'!$E:$E,'MY DATA'!$D:$D,E$1,'MY DATA'!$B:$B,2018,'MY DATA'!$G:$G,Sheet1!$A13))/60</f>
        <v>0</v>
      </c>
      <c r="F13" s="81">
        <f>DAY(SUMIFS('MY DATA'!$E:$E,'MY DATA'!$D:$D,F$1,'MY DATA'!$B:$B,2018,'MY DATA'!$G:$G,Sheet1!$A13))*24+HOUR(SUMIFS('MY DATA'!$E:$E,'MY DATA'!$D:$D,F$1,'MY DATA'!$B:$B,2018,'MY DATA'!$G:$G,Sheet1!$A13))+MINUTE(SUMIFS('MY DATA'!$E:$E,'MY DATA'!$D:$D,F$1,'MY DATA'!$B:$B,2018,'MY DATA'!$G:$G,Sheet1!$A13))/60</f>
        <v>0</v>
      </c>
      <c r="G13" s="81">
        <f>DAY(SUMIFS('MY DATA'!$E:$E,'MY DATA'!$D:$D,G$1,'MY DATA'!$B:$B,2018,'MY DATA'!$G:$G,Sheet1!$A13))*24+HOUR(SUMIFS('MY DATA'!$E:$E,'MY DATA'!$D:$D,G$1,'MY DATA'!$B:$B,2018,'MY DATA'!$G:$G,Sheet1!$A13))+MINUTE(SUMIFS('MY DATA'!$E:$E,'MY DATA'!$D:$D,G$1,'MY DATA'!$B:$B,2018,'MY DATA'!$G:$G,Sheet1!$A13))/60</f>
        <v>0</v>
      </c>
      <c r="H13" s="81">
        <f>DAY(SUMIFS('MY DATA'!$E:$E,'MY DATA'!$D:$D,H$1,'MY DATA'!$B:$B,2018,'MY DATA'!$G:$G,Sheet1!$A13))*24+HOUR(SUMIFS('MY DATA'!$E:$E,'MY DATA'!$D:$D,H$1,'MY DATA'!$B:$B,2018,'MY DATA'!$G:$G,Sheet1!$A13))+MINUTE(SUMIFS('MY DATA'!$E:$E,'MY DATA'!$D:$D,H$1,'MY DATA'!$B:$B,2018,'MY DATA'!$G:$G,Sheet1!$A13))/60</f>
        <v>0</v>
      </c>
      <c r="I13" s="81">
        <f>DAY(SUMIFS('MY DATA'!$E:$E,'MY DATA'!$D:$D,I$1,'MY DATA'!$B:$B,2018,'MY DATA'!$G:$G,Sheet1!$A13))*24+HOUR(SUMIFS('MY DATA'!$E:$E,'MY DATA'!$D:$D,I$1,'MY DATA'!$B:$B,2018,'MY DATA'!$G:$G,Sheet1!$A13))+MINUTE(SUMIFS('MY DATA'!$E:$E,'MY DATA'!$D:$D,I$1,'MY DATA'!$B:$B,2018,'MY DATA'!$G:$G,Sheet1!$A13))/60</f>
        <v>0</v>
      </c>
      <c r="J13" s="81">
        <f>DAY(SUMIFS('MY DATA'!$E:$E,'MY DATA'!$D:$D,J$1,'MY DATA'!$B:$B,2018,'MY DATA'!$G:$G,Sheet1!$A13))*24+HOUR(SUMIFS('MY DATA'!$E:$E,'MY DATA'!$D:$D,J$1,'MY DATA'!$B:$B,2018,'MY DATA'!$G:$G,Sheet1!$A13))+MINUTE(SUMIFS('MY DATA'!$E:$E,'MY DATA'!$D:$D,J$1,'MY DATA'!$B:$B,2018,'MY DATA'!$G:$G,Sheet1!$A13))/60</f>
        <v>0</v>
      </c>
      <c r="K13" s="81">
        <f>DAY(SUMIFS('MY DATA'!$E:$E,'MY DATA'!$D:$D,K$1,'MY DATA'!$B:$B,2018,'MY DATA'!$G:$G,Sheet1!$A13))*24+HOUR(SUMIFS('MY DATA'!$E:$E,'MY DATA'!$D:$D,K$1,'MY DATA'!$B:$B,2018,'MY DATA'!$G:$G,Sheet1!$A13))+MINUTE(SUMIFS('MY DATA'!$E:$E,'MY DATA'!$D:$D,K$1,'MY DATA'!$B:$B,2018,'MY DATA'!$G:$G,Sheet1!$A13))/60</f>
        <v>47.083333333333336</v>
      </c>
      <c r="L13" s="81">
        <f>DAY(SUMIFS('MY DATA'!$E:$E,'MY DATA'!$D:$D,L$1,'MY DATA'!$B:$B,2018,'MY DATA'!$G:$G,Sheet1!$A13))*24+HOUR(SUMIFS('MY DATA'!$E:$E,'MY DATA'!$D:$D,L$1,'MY DATA'!$B:$B,2018,'MY DATA'!$G:$G,Sheet1!$A13))+MINUTE(SUMIFS('MY DATA'!$E:$E,'MY DATA'!$D:$D,L$1,'MY DATA'!$B:$B,2018,'MY DATA'!$G:$G,Sheet1!$A13))/60</f>
        <v>0</v>
      </c>
      <c r="M13" s="81">
        <f>DAY(SUMIFS('MY DATA'!$E:$E,'MY DATA'!$D:$D,M$1,'MY DATA'!$B:$B,2018,'MY DATA'!$G:$G,Sheet1!$A13))*24+HOUR(SUMIFS('MY DATA'!$E:$E,'MY DATA'!$D:$D,M$1,'MY DATA'!$B:$B,2018,'MY DATA'!$G:$G,Sheet1!$A13))+MINUTE(SUMIFS('MY DATA'!$E:$E,'MY DATA'!$D:$D,M$1,'MY DATA'!$B:$B,2018,'MY DATA'!$G:$G,Sheet1!$A13))/60</f>
        <v>2</v>
      </c>
      <c r="N13" s="81">
        <f>DAY(SUMIFS('MY DATA'!$E:$E,'MY DATA'!$D:$D,N$1,'MY DATA'!$B:$B,2018,'MY DATA'!$G:$G,Sheet1!$A13))*24+HOUR(SUMIFS('MY DATA'!$E:$E,'MY DATA'!$D:$D,N$1,'MY DATA'!$B:$B,2018,'MY DATA'!$G:$G,Sheet1!$A13))+MINUTE(SUMIFS('MY DATA'!$E:$E,'MY DATA'!$D:$D,N$1,'MY DATA'!$B:$B,2018,'MY DATA'!$G:$G,Sheet1!$A13))/60</f>
        <v>0</v>
      </c>
      <c r="O13" s="81">
        <f>DAY(SUMIFS('MY DATA'!$E:$E,'MY DATA'!$D:$D,O$1,'MY DATA'!$B:$B,2018,'MY DATA'!$G:$G,Sheet1!$A13))*24+HOUR(SUMIFS('MY DATA'!$E:$E,'MY DATA'!$D:$D,O$1,'MY DATA'!$B:$B,2018,'MY DATA'!$G:$G,Sheet1!$A13))+MINUTE(SUMIFS('MY DATA'!$E:$E,'MY DATA'!$D:$D,O$1,'MY DATA'!$B:$B,2018,'MY DATA'!$G:$G,Sheet1!$A13))/60</f>
        <v>2</v>
      </c>
      <c r="P13" s="81">
        <f>DAY(SUMIFS('MY DATA'!$E:$E,'MY DATA'!$D:$D,P$1,'MY DATA'!$B:$B,2018,'MY DATA'!$G:$G,Sheet1!$A13))*24+HOUR(SUMIFS('MY DATA'!$E:$E,'MY DATA'!$D:$D,P$1,'MY DATA'!$B:$B,2018,'MY DATA'!$G:$G,Sheet1!$A13))+MINUTE(SUMIFS('MY DATA'!$E:$E,'MY DATA'!$D:$D,P$1,'MY DATA'!$B:$B,2018,'MY DATA'!$G:$G,Sheet1!$A13))/60</f>
        <v>0</v>
      </c>
      <c r="Q13" s="81">
        <f>DAY(SUMIFS('MY DATA'!$E:$E,'MY DATA'!$D:$D,Q$1,'MY DATA'!$B:$B,2018,'MY DATA'!$G:$G,Sheet1!$A13))*24+HOUR(SUMIFS('MY DATA'!$E:$E,'MY DATA'!$D:$D,Q$1,'MY DATA'!$B:$B,2018,'MY DATA'!$G:$G,Sheet1!$A13))+MINUTE(SUMIFS('MY DATA'!$E:$E,'MY DATA'!$D:$D,Q$1,'MY DATA'!$B:$B,2018,'MY DATA'!$G:$G,Sheet1!$A13))/60</f>
        <v>0</v>
      </c>
      <c r="R13" s="81">
        <f>DAY(SUMIFS('MY DATA'!$E:$E,'MY DATA'!$D:$D,R$1,'MY DATA'!$B:$B,2018,'MY DATA'!$G:$G,Sheet1!$A13))*24+HOUR(SUMIFS('MY DATA'!$E:$E,'MY DATA'!$D:$D,R$1,'MY DATA'!$B:$B,2018,'MY DATA'!$G:$G,Sheet1!$A13))+MINUTE(SUMIFS('MY DATA'!$E:$E,'MY DATA'!$D:$D,R$1,'MY DATA'!$B:$B,2018,'MY DATA'!$G:$G,Sheet1!$A13))/60</f>
        <v>0</v>
      </c>
      <c r="S13" s="81">
        <f>DAY(SUMIFS('MY DATA'!$E:$E,'MY DATA'!$D:$D,S$1,'MY DATA'!$B:$B,2018,'MY DATA'!$G:$G,Sheet1!$A13))*24+HOUR(SUMIFS('MY DATA'!$E:$E,'MY DATA'!$D:$D,S$1,'MY DATA'!$B:$B,2018,'MY DATA'!$G:$G,Sheet1!$A13))+MINUTE(SUMIFS('MY DATA'!$E:$E,'MY DATA'!$D:$D,S$1,'MY DATA'!$B:$B,2018,'MY DATA'!$G:$G,Sheet1!$A13))/60</f>
        <v>0</v>
      </c>
      <c r="T13" s="81">
        <f>DAY(SUMIFS('MY DATA'!$E:$E,'MY DATA'!$D:$D,T$1,'MY DATA'!$B:$B,2018,'MY DATA'!$G:$G,Sheet1!$A13))*24+HOUR(SUMIFS('MY DATA'!$E:$E,'MY DATA'!$D:$D,T$1,'MY DATA'!$B:$B,2018,'MY DATA'!$G:$G,Sheet1!$A13))+MINUTE(SUMIFS('MY DATA'!$E:$E,'MY DATA'!$D:$D,T$1,'MY DATA'!$B:$B,2018,'MY DATA'!$G:$G,Sheet1!$A13))/60</f>
        <v>0</v>
      </c>
      <c r="U13" s="81">
        <f>DAY(SUMIFS('MY DATA'!$E:$E,'MY DATA'!$D:$D,U$1,'MY DATA'!$B:$B,2018,'MY DATA'!$G:$G,Sheet1!$A13))*24+HOUR(SUMIFS('MY DATA'!$E:$E,'MY DATA'!$D:$D,U$1,'MY DATA'!$B:$B,2018,'MY DATA'!$G:$G,Sheet1!$A13))+MINUTE(SUMIFS('MY DATA'!$E:$E,'MY DATA'!$D:$D,U$1,'MY DATA'!$B:$B,2018,'MY DATA'!$G:$G,Sheet1!$A13))/60</f>
        <v>0</v>
      </c>
      <c r="V13" s="81">
        <f>DAY(SUMIFS('MY DATA'!$E:$E,'MY DATA'!$D:$D,V$1,'MY DATA'!$B:$B,2018,'MY DATA'!$G:$G,Sheet1!$A13))*24+HOUR(SUMIFS('MY DATA'!$E:$E,'MY DATA'!$D:$D,V$1,'MY DATA'!$B:$B,2018,'MY DATA'!$G:$G,Sheet1!$A13))+MINUTE(SUMIFS('MY DATA'!$E:$E,'MY DATA'!$D:$D,V$1,'MY DATA'!$B:$B,2018,'MY DATA'!$G:$G,Sheet1!$A13))/60</f>
        <v>0</v>
      </c>
      <c r="W13" s="81">
        <f>DAY(SUMIFS('MY DATA'!$E:$E,'MY DATA'!$D:$D,W$1,'MY DATA'!$B:$B,2018,'MY DATA'!$G:$G,Sheet1!$A13))*24+HOUR(SUMIFS('MY DATA'!$E:$E,'MY DATA'!$D:$D,W$1,'MY DATA'!$B:$B,2018,'MY DATA'!$G:$G,Sheet1!$A13))+MINUTE(SUMIFS('MY DATA'!$E:$E,'MY DATA'!$D:$D,W$1,'MY DATA'!$B:$B,2018,'MY DATA'!$G:$G,Sheet1!$A13))/60</f>
        <v>0</v>
      </c>
      <c r="X13" s="81">
        <f>DAY(SUMIFS('MY DATA'!$E:$E,'MY DATA'!$D:$D,X$1,'MY DATA'!$B:$B,2018,'MY DATA'!$G:$G,Sheet1!$A13))*24+HOUR(SUMIFS('MY DATA'!$E:$E,'MY DATA'!$D:$D,X$1,'MY DATA'!$B:$B,2018,'MY DATA'!$G:$G,Sheet1!$A13))+MINUTE(SUMIFS('MY DATA'!$E:$E,'MY DATA'!$D:$D,X$1,'MY DATA'!$B:$B,2018,'MY DATA'!$G:$G,Sheet1!$A13))/60</f>
        <v>0</v>
      </c>
      <c r="Y13" s="81">
        <f>DAY(SUMIFS('MY DATA'!$E:$E,'MY DATA'!$D:$D,Y$1,'MY DATA'!$B:$B,2018,'MY DATA'!$G:$G,Sheet1!$A13))*24+HOUR(SUMIFS('MY DATA'!$E:$E,'MY DATA'!$D:$D,Y$1,'MY DATA'!$B:$B,2018,'MY DATA'!$G:$G,Sheet1!$A13))+MINUTE(SUMIFS('MY DATA'!$E:$E,'MY DATA'!$D:$D,Y$1,'MY DATA'!$B:$B,2018,'MY DATA'!$G:$G,Sheet1!$A13))/60</f>
        <v>0</v>
      </c>
      <c r="Z13" s="81">
        <f>DAY(SUMIFS('MY DATA'!$E:$E,'MY DATA'!$D:$D,Z$1,'MY DATA'!$B:$B,2018,'MY DATA'!$G:$G,Sheet1!$A13))*24+HOUR(SUMIFS('MY DATA'!$E:$E,'MY DATA'!$D:$D,Z$1,'MY DATA'!$B:$B,2018,'MY DATA'!$G:$G,Sheet1!$A13))+MINUTE(SUMIFS('MY DATA'!$E:$E,'MY DATA'!$D:$D,Z$1,'MY DATA'!$B:$B,2018,'MY DATA'!$G:$G,Sheet1!$A13))/60</f>
        <v>0</v>
      </c>
      <c r="AA13" s="81">
        <f>DAY(SUMIFS('MY DATA'!$E:$E,'MY DATA'!$D:$D,AA$1,'MY DATA'!$B:$B,2018,'MY DATA'!$G:$G,Sheet1!$A13))*24+HOUR(SUMIFS('MY DATA'!$E:$E,'MY DATA'!$D:$D,AA$1,'MY DATA'!$B:$B,2018,'MY DATA'!$G:$G,Sheet1!$A13))+MINUTE(SUMIFS('MY DATA'!$E:$E,'MY DATA'!$D:$D,AA$1,'MY DATA'!$B:$B,2018,'MY DATA'!$G:$G,Sheet1!$A13))/60</f>
        <v>0</v>
      </c>
      <c r="AB13" s="81">
        <f>DAY(SUMIFS('MY DATA'!$E:$E,'MY DATA'!$D:$D,AB$1,'MY DATA'!$B:$B,2018,'MY DATA'!$G:$G,Sheet1!$A13))*24+HOUR(SUMIFS('MY DATA'!$E:$E,'MY DATA'!$D:$D,AB$1,'MY DATA'!$B:$B,2018,'MY DATA'!$G:$G,Sheet1!$A13))+MINUTE(SUMIFS('MY DATA'!$E:$E,'MY DATA'!$D:$D,AB$1,'MY DATA'!$B:$B,2018,'MY DATA'!$G:$G,Sheet1!$A13))/60</f>
        <v>0</v>
      </c>
      <c r="AC13" s="81">
        <f>DAY(SUMIFS('MY DATA'!$E:$E,'MY DATA'!$D:$D,AC$1,'MY DATA'!$B:$B,2018,'MY DATA'!$G:$G,Sheet1!$A13))*24+HOUR(SUMIFS('MY DATA'!$E:$E,'MY DATA'!$D:$D,AC$1,'MY DATA'!$B:$B,2018,'MY DATA'!$G:$G,Sheet1!$A13))+MINUTE(SUMIFS('MY DATA'!$E:$E,'MY DATA'!$D:$D,AC$1,'MY DATA'!$B:$B,2018,'MY DATA'!$G:$G,Sheet1!$A13))/60</f>
        <v>0</v>
      </c>
      <c r="AD13" s="81">
        <f>DAY(SUMIFS('MY DATA'!$E:$E,'MY DATA'!$D:$D,AD$1,'MY DATA'!$B:$B,2018,'MY DATA'!$G:$G,Sheet1!$A13))*24+HOUR(SUMIFS('MY DATA'!$E:$E,'MY DATA'!$D:$D,AD$1,'MY DATA'!$B:$B,2018,'MY DATA'!$G:$G,Sheet1!$A13))+MINUTE(SUMIFS('MY DATA'!$E:$E,'MY DATA'!$D:$D,AD$1,'MY DATA'!$B:$B,2018,'MY DATA'!$G:$G,Sheet1!$A13))/60</f>
        <v>0</v>
      </c>
      <c r="AE13" s="81">
        <f>DAY(SUMIFS('MY DATA'!$E:$E,'MY DATA'!$D:$D,AE$1,'MY DATA'!$B:$B,2018,'MY DATA'!$G:$G,Sheet1!$A13))*24+HOUR(SUMIFS('MY DATA'!$E:$E,'MY DATA'!$D:$D,AE$1,'MY DATA'!$B:$B,2018,'MY DATA'!$G:$G,Sheet1!$A13))+MINUTE(SUMIFS('MY DATA'!$E:$E,'MY DATA'!$D:$D,AE$1,'MY DATA'!$B:$B,2018,'MY DATA'!$G:$G,Sheet1!$A13))/60</f>
        <v>0</v>
      </c>
      <c r="AF13" s="81">
        <f>DAY(SUMIFS('MY DATA'!$E:$E,'MY DATA'!$D:$D,AF$1,'MY DATA'!$B:$B,2018,'MY DATA'!$G:$G,Sheet1!$A13))*24+HOUR(SUMIFS('MY DATA'!$E:$E,'MY DATA'!$D:$D,AF$1,'MY DATA'!$B:$B,2018,'MY DATA'!$G:$G,Sheet1!$A13))+MINUTE(SUMIFS('MY DATA'!$E:$E,'MY DATA'!$D:$D,AF$1,'MY DATA'!$B:$B,2018,'MY DATA'!$G:$G,Sheet1!$A13))/60</f>
        <v>0</v>
      </c>
      <c r="AG13" s="81">
        <f>DAY(SUMIFS('MY DATA'!$E:$E,'MY DATA'!$D:$D,AG$1,'MY DATA'!$B:$B,2018,'MY DATA'!$G:$G,Sheet1!$A13))*24+HOUR(SUMIFS('MY DATA'!$E:$E,'MY DATA'!$D:$D,AG$1,'MY DATA'!$B:$B,2018,'MY DATA'!$G:$G,Sheet1!$A13))+MINUTE(SUMIFS('MY DATA'!$E:$E,'MY DATA'!$D:$D,AG$1,'MY DATA'!$B:$B,2018,'MY DATA'!$G:$G,Sheet1!$A13))/60</f>
        <v>0</v>
      </c>
      <c r="AH13" s="81">
        <f>DAY(SUMIFS('MY DATA'!$E:$E,'MY DATA'!$D:$D,AH$1,'MY DATA'!$B:$B,2018,'MY DATA'!$G:$G,Sheet1!$A13))*24+HOUR(SUMIFS('MY DATA'!$E:$E,'MY DATA'!$D:$D,AH$1,'MY DATA'!$B:$B,2018,'MY DATA'!$G:$G,Sheet1!$A13))+MINUTE(SUMIFS('MY DATA'!$E:$E,'MY DATA'!$D:$D,AH$1,'MY DATA'!$B:$B,2018,'MY DATA'!$G:$G,Sheet1!$A13))/60</f>
        <v>0</v>
      </c>
      <c r="AI13" s="81">
        <f>DAY(SUMIFS('MY DATA'!$E:$E,'MY DATA'!$D:$D,AI$1,'MY DATA'!$B:$B,2018,'MY DATA'!$G:$G,Sheet1!$A13))*24+HOUR(SUMIFS('MY DATA'!$E:$E,'MY DATA'!$D:$D,AI$1,'MY DATA'!$B:$B,2018,'MY DATA'!$G:$G,Sheet1!$A13))+MINUTE(SUMIFS('MY DATA'!$E:$E,'MY DATA'!$D:$D,AI$1,'MY DATA'!$B:$B,2018,'MY DATA'!$G:$G,Sheet1!$A13))/60</f>
        <v>0</v>
      </c>
      <c r="AJ13" s="81">
        <f>DAY(SUMIFS('MY DATA'!$E:$E,'MY DATA'!$D:$D,AJ$1,'MY DATA'!$B:$B,2018,'MY DATA'!$G:$G,Sheet1!$A13))*24+HOUR(SUMIFS('MY DATA'!$E:$E,'MY DATA'!$D:$D,AJ$1,'MY DATA'!$B:$B,2018,'MY DATA'!$G:$G,Sheet1!$A13))+MINUTE(SUMIFS('MY DATA'!$E:$E,'MY DATA'!$D:$D,AJ$1,'MY DATA'!$B:$B,2018,'MY DATA'!$G:$G,Sheet1!$A13))/60</f>
        <v>0</v>
      </c>
      <c r="AK13" s="81">
        <f>DAY(SUMIFS('MY DATA'!$E:$E,'MY DATA'!$D:$D,AK$1,'MY DATA'!$B:$B,2018,'MY DATA'!$G:$G,Sheet1!$A13))*24+HOUR(SUMIFS('MY DATA'!$E:$E,'MY DATA'!$D:$D,AK$1,'MY DATA'!$B:$B,2018,'MY DATA'!$G:$G,Sheet1!$A13))+MINUTE(SUMIFS('MY DATA'!$E:$E,'MY DATA'!$D:$D,AK$1,'MY DATA'!$B:$B,2018,'MY DATA'!$G:$G,Sheet1!$A13))/60</f>
        <v>0</v>
      </c>
      <c r="AL13" s="81">
        <f>DAY(SUMIFS('MY DATA'!$E:$E,'MY DATA'!$D:$D,AL$1,'MY DATA'!$B:$B,2018,'MY DATA'!$G:$G,Sheet1!$A13))*24+HOUR(SUMIFS('MY DATA'!$E:$E,'MY DATA'!$D:$D,AL$1,'MY DATA'!$B:$B,2018,'MY DATA'!$G:$G,Sheet1!$A13))+MINUTE(SUMIFS('MY DATA'!$E:$E,'MY DATA'!$D:$D,AL$1,'MY DATA'!$B:$B,2018,'MY DATA'!$G:$G,Sheet1!$A13))/60</f>
        <v>0</v>
      </c>
      <c r="AM13" s="81">
        <f>DAY(SUMIFS('MY DATA'!$E:$E,'MY DATA'!$D:$D,AM$1,'MY DATA'!$B:$B,2018,'MY DATA'!$G:$G,Sheet1!$A13))*24+HOUR(SUMIFS('MY DATA'!$E:$E,'MY DATA'!$D:$D,AM$1,'MY DATA'!$B:$B,2018,'MY DATA'!$G:$G,Sheet1!$A13))+MINUTE(SUMIFS('MY DATA'!$E:$E,'MY DATA'!$D:$D,AM$1,'MY DATA'!$B:$B,2018,'MY DATA'!$G:$G,Sheet1!$A13))/60</f>
        <v>0</v>
      </c>
      <c r="AN13" s="81">
        <f>DAY(SUMIFS('MY DATA'!$E:$E,'MY DATA'!$D:$D,AN$1,'MY DATA'!$B:$B,2018,'MY DATA'!$G:$G,Sheet1!$A13))*24+HOUR(SUMIFS('MY DATA'!$E:$E,'MY DATA'!$D:$D,AN$1,'MY DATA'!$B:$B,2018,'MY DATA'!$G:$G,Sheet1!$A13))+MINUTE(SUMIFS('MY DATA'!$E:$E,'MY DATA'!$D:$D,AN$1,'MY DATA'!$B:$B,2018,'MY DATA'!$G:$G,Sheet1!$A13))/60</f>
        <v>0</v>
      </c>
      <c r="AO13" s="81">
        <f>DAY(SUMIFS('MY DATA'!$E:$E,'MY DATA'!$D:$D,AO$1,'MY DATA'!$B:$B,2018,'MY DATA'!$G:$G,Sheet1!$A13))*24+HOUR(SUMIFS('MY DATA'!$E:$E,'MY DATA'!$D:$D,AO$1,'MY DATA'!$B:$B,2018,'MY DATA'!$G:$G,Sheet1!$A13))+MINUTE(SUMIFS('MY DATA'!$E:$E,'MY DATA'!$D:$D,AO$1,'MY DATA'!$B:$B,2018,'MY DATA'!$G:$G,Sheet1!$A13))/60</f>
        <v>0</v>
      </c>
      <c r="AP13" s="81">
        <f>DAY(SUMIFS('MY DATA'!$E:$E,'MY DATA'!$D:$D,AP$1,'MY DATA'!$B:$B,2018,'MY DATA'!$G:$G,Sheet1!$A13))*24+HOUR(SUMIFS('MY DATA'!$E:$E,'MY DATA'!$D:$D,AP$1,'MY DATA'!$B:$B,2018,'MY DATA'!$G:$G,Sheet1!$A13))+MINUTE(SUMIFS('MY DATA'!$E:$E,'MY DATA'!$D:$D,AP$1,'MY DATA'!$B:$B,2018,'MY DATA'!$G:$G,Sheet1!$A13))/60</f>
        <v>0</v>
      </c>
      <c r="AQ13" s="81">
        <f>DAY(SUMIFS('MY DATA'!$E:$E,'MY DATA'!$D:$D,AQ$1,'MY DATA'!$B:$B,2018,'MY DATA'!$G:$G,Sheet1!$A13))*24+HOUR(SUMIFS('MY DATA'!$E:$E,'MY DATA'!$D:$D,AQ$1,'MY DATA'!$B:$B,2018,'MY DATA'!$G:$G,Sheet1!$A13))+MINUTE(SUMIFS('MY DATA'!$E:$E,'MY DATA'!$D:$D,AQ$1,'MY DATA'!$B:$B,2018,'MY DATA'!$G:$G,Sheet1!$A13))/60</f>
        <v>0</v>
      </c>
      <c r="AR13" s="81">
        <f>DAY(SUMIFS('MY DATA'!$E:$E,'MY DATA'!$D:$D,AR$1,'MY DATA'!$B:$B,2018,'MY DATA'!$G:$G,Sheet1!$A13))*24+HOUR(SUMIFS('MY DATA'!$E:$E,'MY DATA'!$D:$D,AR$1,'MY DATA'!$B:$B,2018,'MY DATA'!$G:$G,Sheet1!$A13))+MINUTE(SUMIFS('MY DATA'!$E:$E,'MY DATA'!$D:$D,AR$1,'MY DATA'!$B:$B,2018,'MY DATA'!$G:$G,Sheet1!$A13))/60</f>
        <v>0</v>
      </c>
      <c r="AS13" s="81">
        <f>DAY(SUMIFS('MY DATA'!$E:$E,'MY DATA'!$D:$D,AS$1,'MY DATA'!$B:$B,2018,'MY DATA'!$G:$G,Sheet1!$A13))*24+HOUR(SUMIFS('MY DATA'!$E:$E,'MY DATA'!$D:$D,AS$1,'MY DATA'!$B:$B,2018,'MY DATA'!$G:$G,Sheet1!$A13))+MINUTE(SUMIFS('MY DATA'!$E:$E,'MY DATA'!$D:$D,AS$1,'MY DATA'!$B:$B,2018,'MY DATA'!$G:$G,Sheet1!$A13))/60</f>
        <v>0</v>
      </c>
      <c r="AT13" s="81">
        <f>DAY(SUMIFS('MY DATA'!$E:$E,'MY DATA'!$D:$D,AT$1,'MY DATA'!$B:$B,2018,'MY DATA'!$G:$G,Sheet1!$A13))*24+HOUR(SUMIFS('MY DATA'!$E:$E,'MY DATA'!$D:$D,AT$1,'MY DATA'!$B:$B,2018,'MY DATA'!$G:$G,Sheet1!$A13))+MINUTE(SUMIFS('MY DATA'!$E:$E,'MY DATA'!$D:$D,AT$1,'MY DATA'!$B:$B,2018,'MY DATA'!$G:$G,Sheet1!$A13))/60</f>
        <v>0</v>
      </c>
      <c r="AU13" s="81">
        <f>DAY(SUMIFS('MY DATA'!$E:$E,'MY DATA'!$D:$D,AU$1,'MY DATA'!$B:$B,2018,'MY DATA'!$G:$G,Sheet1!$A13))*24+HOUR(SUMIFS('MY DATA'!$E:$E,'MY DATA'!$D:$D,AU$1,'MY DATA'!$B:$B,2018,'MY DATA'!$G:$G,Sheet1!$A13))+MINUTE(SUMIFS('MY DATA'!$E:$E,'MY DATA'!$D:$D,AU$1,'MY DATA'!$B:$B,2018,'MY DATA'!$G:$G,Sheet1!$A13))/60</f>
        <v>0</v>
      </c>
      <c r="AV13" s="81">
        <f>DAY(SUMIFS('MY DATA'!$E:$E,'MY DATA'!$D:$D,AV$1,'MY DATA'!$B:$B,2018,'MY DATA'!$G:$G,Sheet1!$A13))*24+HOUR(SUMIFS('MY DATA'!$E:$E,'MY DATA'!$D:$D,AV$1,'MY DATA'!$B:$B,2018,'MY DATA'!$G:$G,Sheet1!$A13))+MINUTE(SUMIFS('MY DATA'!$E:$E,'MY DATA'!$D:$D,AV$1,'MY DATA'!$B:$B,2018,'MY DATA'!$G:$G,Sheet1!$A13))/60</f>
        <v>0</v>
      </c>
      <c r="AW13" s="81">
        <f>DAY(SUMIFS('MY DATA'!$E:$E,'MY DATA'!$D:$D,AW$1,'MY DATA'!$B:$B,2018,'MY DATA'!$G:$G,Sheet1!$A13))*24+HOUR(SUMIFS('MY DATA'!$E:$E,'MY DATA'!$D:$D,AW$1,'MY DATA'!$B:$B,2018,'MY DATA'!$G:$G,Sheet1!$A13))+MINUTE(SUMIFS('MY DATA'!$E:$E,'MY DATA'!$D:$D,AW$1,'MY DATA'!$B:$B,2018,'MY DATA'!$G:$G,Sheet1!$A13))/60</f>
        <v>0</v>
      </c>
      <c r="AX13" s="81">
        <f>DAY(SUMIFS('MY DATA'!$E:$E,'MY DATA'!$D:$D,AX$1,'MY DATA'!$B:$B,2018,'MY DATA'!$G:$G,Sheet1!$A13))*24+HOUR(SUMIFS('MY DATA'!$E:$E,'MY DATA'!$D:$D,AX$1,'MY DATA'!$B:$B,2018,'MY DATA'!$G:$G,Sheet1!$A13))+MINUTE(SUMIFS('MY DATA'!$E:$E,'MY DATA'!$D:$D,AX$1,'MY DATA'!$B:$B,2018,'MY DATA'!$G:$G,Sheet1!$A13))/60</f>
        <v>0</v>
      </c>
      <c r="AY13" s="81">
        <f>DAY(SUMIFS('MY DATA'!$E:$E,'MY DATA'!$D:$D,AY$1,'MY DATA'!$B:$B,2018,'MY DATA'!$G:$G,Sheet1!$A13))*24+HOUR(SUMIFS('MY DATA'!$E:$E,'MY DATA'!$D:$D,AY$1,'MY DATA'!$B:$B,2018,'MY DATA'!$G:$G,Sheet1!$A13))+MINUTE(SUMIFS('MY DATA'!$E:$E,'MY DATA'!$D:$D,AY$1,'MY DATA'!$B:$B,2018,'MY DATA'!$G:$G,Sheet1!$A13))/60</f>
        <v>0</v>
      </c>
      <c r="AZ13" s="81">
        <f>DAY(SUMIFS('MY DATA'!$E:$E,'MY DATA'!$D:$D,AZ$1,'MY DATA'!$B:$B,2018,'MY DATA'!$G:$G,Sheet1!$A13))*24+HOUR(SUMIFS('MY DATA'!$E:$E,'MY DATA'!$D:$D,AZ$1,'MY DATA'!$B:$B,2018,'MY DATA'!$G:$G,Sheet1!$A13))+MINUTE(SUMIFS('MY DATA'!$E:$E,'MY DATA'!$D:$D,AZ$1,'MY DATA'!$B:$B,2018,'MY DATA'!$G:$G,Sheet1!$A13))/60</f>
        <v>0</v>
      </c>
      <c r="BA13" s="81">
        <f>DAY(SUMIFS('MY DATA'!$E:$E,'MY DATA'!$D:$D,BA$1,'MY DATA'!$B:$B,2018,'MY DATA'!$G:$G,Sheet1!$A13))*24+HOUR(SUMIFS('MY DATA'!$E:$E,'MY DATA'!$D:$D,BA$1,'MY DATA'!$B:$B,2018,'MY DATA'!$G:$G,Sheet1!$A13))+MINUTE(SUMIFS('MY DATA'!$E:$E,'MY DATA'!$D:$D,BA$1,'MY DATA'!$B:$B,2018,'MY DATA'!$G:$G,Sheet1!$A13))/60</f>
        <v>0</v>
      </c>
    </row>
    <row r="14" spans="1:53" x14ac:dyDescent="0.25">
      <c r="A14" s="2" t="s">
        <v>111</v>
      </c>
      <c r="B14" s="81">
        <f>DAY(SUMIFS('MY DATA'!$E:$E,'MY DATA'!$D:$D,B$1,'MY DATA'!$B:$B,2018,'MY DATA'!$G:$G,Sheet1!$A14))*24+HOUR(SUMIFS('MY DATA'!$E:$E,'MY DATA'!$D:$D,B$1,'MY DATA'!$B:$B,2018,'MY DATA'!$G:$G,Sheet1!$A14))+MINUTE(SUMIFS('MY DATA'!$E:$E,'MY DATA'!$D:$D,B$1,'MY DATA'!$B:$B,2018,'MY DATA'!$G:$G,Sheet1!$A14))/60</f>
        <v>0</v>
      </c>
      <c r="C14" s="81">
        <f>DAY(SUMIFS('MY DATA'!$E:$E,'MY DATA'!$D:$D,C$1,'MY DATA'!$B:$B,2018,'MY DATA'!$G:$G,Sheet1!$A14))*24+HOUR(SUMIFS('MY DATA'!$E:$E,'MY DATA'!$D:$D,C$1,'MY DATA'!$B:$B,2018,'MY DATA'!$G:$G,Sheet1!$A14))+MINUTE(SUMIFS('MY DATA'!$E:$E,'MY DATA'!$D:$D,C$1,'MY DATA'!$B:$B,2018,'MY DATA'!$G:$G,Sheet1!$A14))/60</f>
        <v>0</v>
      </c>
      <c r="D14" s="81">
        <f>DAY(SUMIFS('MY DATA'!$E:$E,'MY DATA'!$D:$D,D$1,'MY DATA'!$B:$B,2018,'MY DATA'!$G:$G,Sheet1!$A14))*24+HOUR(SUMIFS('MY DATA'!$E:$E,'MY DATA'!$D:$D,D$1,'MY DATA'!$B:$B,2018,'MY DATA'!$G:$G,Sheet1!$A14))+MINUTE(SUMIFS('MY DATA'!$E:$E,'MY DATA'!$D:$D,D$1,'MY DATA'!$B:$B,2018,'MY DATA'!$G:$G,Sheet1!$A14))/60</f>
        <v>0</v>
      </c>
      <c r="E14" s="81">
        <f>DAY(SUMIFS('MY DATA'!$E:$E,'MY DATA'!$D:$D,E$1,'MY DATA'!$B:$B,2018,'MY DATA'!$G:$G,Sheet1!$A14))*24+HOUR(SUMIFS('MY DATA'!$E:$E,'MY DATA'!$D:$D,E$1,'MY DATA'!$B:$B,2018,'MY DATA'!$G:$G,Sheet1!$A14))+MINUTE(SUMIFS('MY DATA'!$E:$E,'MY DATA'!$D:$D,E$1,'MY DATA'!$B:$B,2018,'MY DATA'!$G:$G,Sheet1!$A14))/60</f>
        <v>0</v>
      </c>
      <c r="F14" s="81">
        <f>DAY(SUMIFS('MY DATA'!$E:$E,'MY DATA'!$D:$D,F$1,'MY DATA'!$B:$B,2018,'MY DATA'!$G:$G,Sheet1!$A14))*24+HOUR(SUMIFS('MY DATA'!$E:$E,'MY DATA'!$D:$D,F$1,'MY DATA'!$B:$B,2018,'MY DATA'!$G:$G,Sheet1!$A14))+MINUTE(SUMIFS('MY DATA'!$E:$E,'MY DATA'!$D:$D,F$1,'MY DATA'!$B:$B,2018,'MY DATA'!$G:$G,Sheet1!$A14))/60</f>
        <v>0</v>
      </c>
      <c r="G14" s="81">
        <f>DAY(SUMIFS('MY DATA'!$E:$E,'MY DATA'!$D:$D,G$1,'MY DATA'!$B:$B,2018,'MY DATA'!$G:$G,Sheet1!$A14))*24+HOUR(SUMIFS('MY DATA'!$E:$E,'MY DATA'!$D:$D,G$1,'MY DATA'!$B:$B,2018,'MY DATA'!$G:$G,Sheet1!$A14))+MINUTE(SUMIFS('MY DATA'!$E:$E,'MY DATA'!$D:$D,G$1,'MY DATA'!$B:$B,2018,'MY DATA'!$G:$G,Sheet1!$A14))/60</f>
        <v>0</v>
      </c>
      <c r="H14" s="81">
        <f>DAY(SUMIFS('MY DATA'!$E:$E,'MY DATA'!$D:$D,H$1,'MY DATA'!$B:$B,2018,'MY DATA'!$G:$G,Sheet1!$A14))*24+HOUR(SUMIFS('MY DATA'!$E:$E,'MY DATA'!$D:$D,H$1,'MY DATA'!$B:$B,2018,'MY DATA'!$G:$G,Sheet1!$A14))+MINUTE(SUMIFS('MY DATA'!$E:$E,'MY DATA'!$D:$D,H$1,'MY DATA'!$B:$B,2018,'MY DATA'!$G:$G,Sheet1!$A14))/60</f>
        <v>0</v>
      </c>
      <c r="I14" s="81">
        <f>DAY(SUMIFS('MY DATA'!$E:$E,'MY DATA'!$D:$D,I$1,'MY DATA'!$B:$B,2018,'MY DATA'!$G:$G,Sheet1!$A14))*24+HOUR(SUMIFS('MY DATA'!$E:$E,'MY DATA'!$D:$D,I$1,'MY DATA'!$B:$B,2018,'MY DATA'!$G:$G,Sheet1!$A14))+MINUTE(SUMIFS('MY DATA'!$E:$E,'MY DATA'!$D:$D,I$1,'MY DATA'!$B:$B,2018,'MY DATA'!$G:$G,Sheet1!$A14))/60</f>
        <v>0</v>
      </c>
      <c r="J14" s="81">
        <f>DAY(SUMIFS('MY DATA'!$E:$E,'MY DATA'!$D:$D,J$1,'MY DATA'!$B:$B,2018,'MY DATA'!$G:$G,Sheet1!$A14))*24+HOUR(SUMIFS('MY DATA'!$E:$E,'MY DATA'!$D:$D,J$1,'MY DATA'!$B:$B,2018,'MY DATA'!$G:$G,Sheet1!$A14))+MINUTE(SUMIFS('MY DATA'!$E:$E,'MY DATA'!$D:$D,J$1,'MY DATA'!$B:$B,2018,'MY DATA'!$G:$G,Sheet1!$A14))/60</f>
        <v>0</v>
      </c>
      <c r="K14" s="81">
        <f>DAY(SUMIFS('MY DATA'!$E:$E,'MY DATA'!$D:$D,K$1,'MY DATA'!$B:$B,2018,'MY DATA'!$G:$G,Sheet1!$A14))*24+HOUR(SUMIFS('MY DATA'!$E:$E,'MY DATA'!$D:$D,K$1,'MY DATA'!$B:$B,2018,'MY DATA'!$G:$G,Sheet1!$A14))+MINUTE(SUMIFS('MY DATA'!$E:$E,'MY DATA'!$D:$D,K$1,'MY DATA'!$B:$B,2018,'MY DATA'!$G:$G,Sheet1!$A14))/60</f>
        <v>0</v>
      </c>
      <c r="L14" s="81">
        <f>DAY(SUMIFS('MY DATA'!$E:$E,'MY DATA'!$D:$D,L$1,'MY DATA'!$B:$B,2018,'MY DATA'!$G:$G,Sheet1!$A14))*24+HOUR(SUMIFS('MY DATA'!$E:$E,'MY DATA'!$D:$D,L$1,'MY DATA'!$B:$B,2018,'MY DATA'!$G:$G,Sheet1!$A14))+MINUTE(SUMIFS('MY DATA'!$E:$E,'MY DATA'!$D:$D,L$1,'MY DATA'!$B:$B,2018,'MY DATA'!$G:$G,Sheet1!$A14))/60</f>
        <v>1.5</v>
      </c>
      <c r="M14" s="81">
        <f>DAY(SUMIFS('MY DATA'!$E:$E,'MY DATA'!$D:$D,M$1,'MY DATA'!$B:$B,2018,'MY DATA'!$G:$G,Sheet1!$A14))*24+HOUR(SUMIFS('MY DATA'!$E:$E,'MY DATA'!$D:$D,M$1,'MY DATA'!$B:$B,2018,'MY DATA'!$G:$G,Sheet1!$A14))+MINUTE(SUMIFS('MY DATA'!$E:$E,'MY DATA'!$D:$D,M$1,'MY DATA'!$B:$B,2018,'MY DATA'!$G:$G,Sheet1!$A14))/60</f>
        <v>1.5</v>
      </c>
      <c r="N14" s="81">
        <f>DAY(SUMIFS('MY DATA'!$E:$E,'MY DATA'!$D:$D,N$1,'MY DATA'!$B:$B,2018,'MY DATA'!$G:$G,Sheet1!$A14))*24+HOUR(SUMIFS('MY DATA'!$E:$E,'MY DATA'!$D:$D,N$1,'MY DATA'!$B:$B,2018,'MY DATA'!$G:$G,Sheet1!$A14))+MINUTE(SUMIFS('MY DATA'!$E:$E,'MY DATA'!$D:$D,N$1,'MY DATA'!$B:$B,2018,'MY DATA'!$G:$G,Sheet1!$A14))/60</f>
        <v>1.5</v>
      </c>
      <c r="O14" s="81">
        <f>DAY(SUMIFS('MY DATA'!$E:$E,'MY DATA'!$D:$D,O$1,'MY DATA'!$B:$B,2018,'MY DATA'!$G:$G,Sheet1!$A14))*24+HOUR(SUMIFS('MY DATA'!$E:$E,'MY DATA'!$D:$D,O$1,'MY DATA'!$B:$B,2018,'MY DATA'!$G:$G,Sheet1!$A14))+MINUTE(SUMIFS('MY DATA'!$E:$E,'MY DATA'!$D:$D,O$1,'MY DATA'!$B:$B,2018,'MY DATA'!$G:$G,Sheet1!$A14))/60</f>
        <v>1.5</v>
      </c>
      <c r="P14" s="81">
        <f>DAY(SUMIFS('MY DATA'!$E:$E,'MY DATA'!$D:$D,P$1,'MY DATA'!$B:$B,2018,'MY DATA'!$G:$G,Sheet1!$A14))*24+HOUR(SUMIFS('MY DATA'!$E:$E,'MY DATA'!$D:$D,P$1,'MY DATA'!$B:$B,2018,'MY DATA'!$G:$G,Sheet1!$A14))+MINUTE(SUMIFS('MY DATA'!$E:$E,'MY DATA'!$D:$D,P$1,'MY DATA'!$B:$B,2018,'MY DATA'!$G:$G,Sheet1!$A14))/60</f>
        <v>1.5</v>
      </c>
      <c r="Q14" s="81">
        <f>DAY(SUMIFS('MY DATA'!$E:$E,'MY DATA'!$D:$D,Q$1,'MY DATA'!$B:$B,2018,'MY DATA'!$G:$G,Sheet1!$A14))*24+HOUR(SUMIFS('MY DATA'!$E:$E,'MY DATA'!$D:$D,Q$1,'MY DATA'!$B:$B,2018,'MY DATA'!$G:$G,Sheet1!$A14))+MINUTE(SUMIFS('MY DATA'!$E:$E,'MY DATA'!$D:$D,Q$1,'MY DATA'!$B:$B,2018,'MY DATA'!$G:$G,Sheet1!$A14))/60</f>
        <v>1.5</v>
      </c>
      <c r="R14" s="81">
        <f>DAY(SUMIFS('MY DATA'!$E:$E,'MY DATA'!$D:$D,R$1,'MY DATA'!$B:$B,2018,'MY DATA'!$G:$G,Sheet1!$A14))*24+HOUR(SUMIFS('MY DATA'!$E:$E,'MY DATA'!$D:$D,R$1,'MY DATA'!$B:$B,2018,'MY DATA'!$G:$G,Sheet1!$A14))+MINUTE(SUMIFS('MY DATA'!$E:$E,'MY DATA'!$D:$D,R$1,'MY DATA'!$B:$B,2018,'MY DATA'!$G:$G,Sheet1!$A14))/60</f>
        <v>1.5</v>
      </c>
      <c r="S14" s="81">
        <f>DAY(SUMIFS('MY DATA'!$E:$E,'MY DATA'!$D:$D,S$1,'MY DATA'!$B:$B,2018,'MY DATA'!$G:$G,Sheet1!$A14))*24+HOUR(SUMIFS('MY DATA'!$E:$E,'MY DATA'!$D:$D,S$1,'MY DATA'!$B:$B,2018,'MY DATA'!$G:$G,Sheet1!$A14))+MINUTE(SUMIFS('MY DATA'!$E:$E,'MY DATA'!$D:$D,S$1,'MY DATA'!$B:$B,2018,'MY DATA'!$G:$G,Sheet1!$A14))/60</f>
        <v>1.5</v>
      </c>
      <c r="T14" s="81">
        <f>DAY(SUMIFS('MY DATA'!$E:$E,'MY DATA'!$D:$D,T$1,'MY DATA'!$B:$B,2018,'MY DATA'!$G:$G,Sheet1!$A14))*24+HOUR(SUMIFS('MY DATA'!$E:$E,'MY DATA'!$D:$D,T$1,'MY DATA'!$B:$B,2018,'MY DATA'!$G:$G,Sheet1!$A14))+MINUTE(SUMIFS('MY DATA'!$E:$E,'MY DATA'!$D:$D,T$1,'MY DATA'!$B:$B,2018,'MY DATA'!$G:$G,Sheet1!$A14))/60</f>
        <v>1.5</v>
      </c>
      <c r="U14" s="81">
        <f>DAY(SUMIFS('MY DATA'!$E:$E,'MY DATA'!$D:$D,U$1,'MY DATA'!$B:$B,2018,'MY DATA'!$G:$G,Sheet1!$A14))*24+HOUR(SUMIFS('MY DATA'!$E:$E,'MY DATA'!$D:$D,U$1,'MY DATA'!$B:$B,2018,'MY DATA'!$G:$G,Sheet1!$A14))+MINUTE(SUMIFS('MY DATA'!$E:$E,'MY DATA'!$D:$D,U$1,'MY DATA'!$B:$B,2018,'MY DATA'!$G:$G,Sheet1!$A14))/60</f>
        <v>0</v>
      </c>
      <c r="V14" s="81">
        <f>DAY(SUMIFS('MY DATA'!$E:$E,'MY DATA'!$D:$D,V$1,'MY DATA'!$B:$B,2018,'MY DATA'!$G:$G,Sheet1!$A14))*24+HOUR(SUMIFS('MY DATA'!$E:$E,'MY DATA'!$D:$D,V$1,'MY DATA'!$B:$B,2018,'MY DATA'!$G:$G,Sheet1!$A14))+MINUTE(SUMIFS('MY DATA'!$E:$E,'MY DATA'!$D:$D,V$1,'MY DATA'!$B:$B,2018,'MY DATA'!$G:$G,Sheet1!$A14))/60</f>
        <v>1.5</v>
      </c>
      <c r="W14" s="81">
        <f>DAY(SUMIFS('MY DATA'!$E:$E,'MY DATA'!$D:$D,W$1,'MY DATA'!$B:$B,2018,'MY DATA'!$G:$G,Sheet1!$A14))*24+HOUR(SUMIFS('MY DATA'!$E:$E,'MY DATA'!$D:$D,W$1,'MY DATA'!$B:$B,2018,'MY DATA'!$G:$G,Sheet1!$A14))+MINUTE(SUMIFS('MY DATA'!$E:$E,'MY DATA'!$D:$D,W$1,'MY DATA'!$B:$B,2018,'MY DATA'!$G:$G,Sheet1!$A14))/60</f>
        <v>2</v>
      </c>
      <c r="X14" s="81">
        <f>DAY(SUMIFS('MY DATA'!$E:$E,'MY DATA'!$D:$D,X$1,'MY DATA'!$B:$B,2018,'MY DATA'!$G:$G,Sheet1!$A14))*24+HOUR(SUMIFS('MY DATA'!$E:$E,'MY DATA'!$D:$D,X$1,'MY DATA'!$B:$B,2018,'MY DATA'!$G:$G,Sheet1!$A14))+MINUTE(SUMIFS('MY DATA'!$E:$E,'MY DATA'!$D:$D,X$1,'MY DATA'!$B:$B,2018,'MY DATA'!$G:$G,Sheet1!$A14))/60</f>
        <v>2</v>
      </c>
      <c r="Y14" s="81">
        <f>DAY(SUMIFS('MY DATA'!$E:$E,'MY DATA'!$D:$D,Y$1,'MY DATA'!$B:$B,2018,'MY DATA'!$G:$G,Sheet1!$A14))*24+HOUR(SUMIFS('MY DATA'!$E:$E,'MY DATA'!$D:$D,Y$1,'MY DATA'!$B:$B,2018,'MY DATA'!$G:$G,Sheet1!$A14))+MINUTE(SUMIFS('MY DATA'!$E:$E,'MY DATA'!$D:$D,Y$1,'MY DATA'!$B:$B,2018,'MY DATA'!$G:$G,Sheet1!$A14))/60</f>
        <v>0</v>
      </c>
      <c r="Z14" s="81">
        <f>DAY(SUMIFS('MY DATA'!$E:$E,'MY DATA'!$D:$D,Z$1,'MY DATA'!$B:$B,2018,'MY DATA'!$G:$G,Sheet1!$A14))*24+HOUR(SUMIFS('MY DATA'!$E:$E,'MY DATA'!$D:$D,Z$1,'MY DATA'!$B:$B,2018,'MY DATA'!$G:$G,Sheet1!$A14))+MINUTE(SUMIFS('MY DATA'!$E:$E,'MY DATA'!$D:$D,Z$1,'MY DATA'!$B:$B,2018,'MY DATA'!$G:$G,Sheet1!$A14))/60</f>
        <v>2</v>
      </c>
      <c r="AA14" s="81">
        <f>DAY(SUMIFS('MY DATA'!$E:$E,'MY DATA'!$D:$D,AA$1,'MY DATA'!$B:$B,2018,'MY DATA'!$G:$G,Sheet1!$A14))*24+HOUR(SUMIFS('MY DATA'!$E:$E,'MY DATA'!$D:$D,AA$1,'MY DATA'!$B:$B,2018,'MY DATA'!$G:$G,Sheet1!$A14))+MINUTE(SUMIFS('MY DATA'!$E:$E,'MY DATA'!$D:$D,AA$1,'MY DATA'!$B:$B,2018,'MY DATA'!$G:$G,Sheet1!$A14))/60</f>
        <v>0</v>
      </c>
      <c r="AB14" s="81">
        <f>DAY(SUMIFS('MY DATA'!$E:$E,'MY DATA'!$D:$D,AB$1,'MY DATA'!$B:$B,2018,'MY DATA'!$G:$G,Sheet1!$A14))*24+HOUR(SUMIFS('MY DATA'!$E:$E,'MY DATA'!$D:$D,AB$1,'MY DATA'!$B:$B,2018,'MY DATA'!$G:$G,Sheet1!$A14))+MINUTE(SUMIFS('MY DATA'!$E:$E,'MY DATA'!$D:$D,AB$1,'MY DATA'!$B:$B,2018,'MY DATA'!$G:$G,Sheet1!$A14))/60</f>
        <v>0</v>
      </c>
      <c r="AC14" s="81">
        <f>DAY(SUMIFS('MY DATA'!$E:$E,'MY DATA'!$D:$D,AC$1,'MY DATA'!$B:$B,2018,'MY DATA'!$G:$G,Sheet1!$A14))*24+HOUR(SUMIFS('MY DATA'!$E:$E,'MY DATA'!$D:$D,AC$1,'MY DATA'!$B:$B,2018,'MY DATA'!$G:$G,Sheet1!$A14))+MINUTE(SUMIFS('MY DATA'!$E:$E,'MY DATA'!$D:$D,AC$1,'MY DATA'!$B:$B,2018,'MY DATA'!$G:$G,Sheet1!$A14))/60</f>
        <v>0</v>
      </c>
      <c r="AD14" s="81">
        <f>DAY(SUMIFS('MY DATA'!$E:$E,'MY DATA'!$D:$D,AD$1,'MY DATA'!$B:$B,2018,'MY DATA'!$G:$G,Sheet1!$A14))*24+HOUR(SUMIFS('MY DATA'!$E:$E,'MY DATA'!$D:$D,AD$1,'MY DATA'!$B:$B,2018,'MY DATA'!$G:$G,Sheet1!$A14))+MINUTE(SUMIFS('MY DATA'!$E:$E,'MY DATA'!$D:$D,AD$1,'MY DATA'!$B:$B,2018,'MY DATA'!$G:$G,Sheet1!$A14))/60</f>
        <v>0</v>
      </c>
      <c r="AE14" s="81">
        <f>DAY(SUMIFS('MY DATA'!$E:$E,'MY DATA'!$D:$D,AE$1,'MY DATA'!$B:$B,2018,'MY DATA'!$G:$G,Sheet1!$A14))*24+HOUR(SUMIFS('MY DATA'!$E:$E,'MY DATA'!$D:$D,AE$1,'MY DATA'!$B:$B,2018,'MY DATA'!$G:$G,Sheet1!$A14))+MINUTE(SUMIFS('MY DATA'!$E:$E,'MY DATA'!$D:$D,AE$1,'MY DATA'!$B:$B,2018,'MY DATA'!$G:$G,Sheet1!$A14))/60</f>
        <v>0</v>
      </c>
      <c r="AF14" s="81">
        <f>DAY(SUMIFS('MY DATA'!$E:$E,'MY DATA'!$D:$D,AF$1,'MY DATA'!$B:$B,2018,'MY DATA'!$G:$G,Sheet1!$A14))*24+HOUR(SUMIFS('MY DATA'!$E:$E,'MY DATA'!$D:$D,AF$1,'MY DATA'!$B:$B,2018,'MY DATA'!$G:$G,Sheet1!$A14))+MINUTE(SUMIFS('MY DATA'!$E:$E,'MY DATA'!$D:$D,AF$1,'MY DATA'!$B:$B,2018,'MY DATA'!$G:$G,Sheet1!$A14))/60</f>
        <v>0</v>
      </c>
      <c r="AG14" s="81">
        <f>DAY(SUMIFS('MY DATA'!$E:$E,'MY DATA'!$D:$D,AG$1,'MY DATA'!$B:$B,2018,'MY DATA'!$G:$G,Sheet1!$A14))*24+HOUR(SUMIFS('MY DATA'!$E:$E,'MY DATA'!$D:$D,AG$1,'MY DATA'!$B:$B,2018,'MY DATA'!$G:$G,Sheet1!$A14))+MINUTE(SUMIFS('MY DATA'!$E:$E,'MY DATA'!$D:$D,AG$1,'MY DATA'!$B:$B,2018,'MY DATA'!$G:$G,Sheet1!$A14))/60</f>
        <v>0</v>
      </c>
      <c r="AH14" s="81">
        <f>DAY(SUMIFS('MY DATA'!$E:$E,'MY DATA'!$D:$D,AH$1,'MY DATA'!$B:$B,2018,'MY DATA'!$G:$G,Sheet1!$A14))*24+HOUR(SUMIFS('MY DATA'!$E:$E,'MY DATA'!$D:$D,AH$1,'MY DATA'!$B:$B,2018,'MY DATA'!$G:$G,Sheet1!$A14))+MINUTE(SUMIFS('MY DATA'!$E:$E,'MY DATA'!$D:$D,AH$1,'MY DATA'!$B:$B,2018,'MY DATA'!$G:$G,Sheet1!$A14))/60</f>
        <v>0</v>
      </c>
      <c r="AI14" s="81">
        <f>DAY(SUMIFS('MY DATA'!$E:$E,'MY DATA'!$D:$D,AI$1,'MY DATA'!$B:$B,2018,'MY DATA'!$G:$G,Sheet1!$A14))*24+HOUR(SUMIFS('MY DATA'!$E:$E,'MY DATA'!$D:$D,AI$1,'MY DATA'!$B:$B,2018,'MY DATA'!$G:$G,Sheet1!$A14))+MINUTE(SUMIFS('MY DATA'!$E:$E,'MY DATA'!$D:$D,AI$1,'MY DATA'!$B:$B,2018,'MY DATA'!$G:$G,Sheet1!$A14))/60</f>
        <v>0</v>
      </c>
      <c r="AJ14" s="81">
        <f>DAY(SUMIFS('MY DATA'!$E:$E,'MY DATA'!$D:$D,AJ$1,'MY DATA'!$B:$B,2018,'MY DATA'!$G:$G,Sheet1!$A14))*24+HOUR(SUMIFS('MY DATA'!$E:$E,'MY DATA'!$D:$D,AJ$1,'MY DATA'!$B:$B,2018,'MY DATA'!$G:$G,Sheet1!$A14))+MINUTE(SUMIFS('MY DATA'!$E:$E,'MY DATA'!$D:$D,AJ$1,'MY DATA'!$B:$B,2018,'MY DATA'!$G:$G,Sheet1!$A14))/60</f>
        <v>0</v>
      </c>
      <c r="AK14" s="81">
        <f>DAY(SUMIFS('MY DATA'!$E:$E,'MY DATA'!$D:$D,AK$1,'MY DATA'!$B:$B,2018,'MY DATA'!$G:$G,Sheet1!$A14))*24+HOUR(SUMIFS('MY DATA'!$E:$E,'MY DATA'!$D:$D,AK$1,'MY DATA'!$B:$B,2018,'MY DATA'!$G:$G,Sheet1!$A14))+MINUTE(SUMIFS('MY DATA'!$E:$E,'MY DATA'!$D:$D,AK$1,'MY DATA'!$B:$B,2018,'MY DATA'!$G:$G,Sheet1!$A14))/60</f>
        <v>0</v>
      </c>
      <c r="AL14" s="81">
        <f>DAY(SUMIFS('MY DATA'!$E:$E,'MY DATA'!$D:$D,AL$1,'MY DATA'!$B:$B,2018,'MY DATA'!$G:$G,Sheet1!$A14))*24+HOUR(SUMIFS('MY DATA'!$E:$E,'MY DATA'!$D:$D,AL$1,'MY DATA'!$B:$B,2018,'MY DATA'!$G:$G,Sheet1!$A14))+MINUTE(SUMIFS('MY DATA'!$E:$E,'MY DATA'!$D:$D,AL$1,'MY DATA'!$B:$B,2018,'MY DATA'!$G:$G,Sheet1!$A14))/60</f>
        <v>0</v>
      </c>
      <c r="AM14" s="81">
        <f>DAY(SUMIFS('MY DATA'!$E:$E,'MY DATA'!$D:$D,AM$1,'MY DATA'!$B:$B,2018,'MY DATA'!$G:$G,Sheet1!$A14))*24+HOUR(SUMIFS('MY DATA'!$E:$E,'MY DATA'!$D:$D,AM$1,'MY DATA'!$B:$B,2018,'MY DATA'!$G:$G,Sheet1!$A14))+MINUTE(SUMIFS('MY DATA'!$E:$E,'MY DATA'!$D:$D,AM$1,'MY DATA'!$B:$B,2018,'MY DATA'!$G:$G,Sheet1!$A14))/60</f>
        <v>0</v>
      </c>
      <c r="AN14" s="81">
        <f>DAY(SUMIFS('MY DATA'!$E:$E,'MY DATA'!$D:$D,AN$1,'MY DATA'!$B:$B,2018,'MY DATA'!$G:$G,Sheet1!$A14))*24+HOUR(SUMIFS('MY DATA'!$E:$E,'MY DATA'!$D:$D,AN$1,'MY DATA'!$B:$B,2018,'MY DATA'!$G:$G,Sheet1!$A14))+MINUTE(SUMIFS('MY DATA'!$E:$E,'MY DATA'!$D:$D,AN$1,'MY DATA'!$B:$B,2018,'MY DATA'!$G:$G,Sheet1!$A14))/60</f>
        <v>0</v>
      </c>
      <c r="AO14" s="81">
        <f>DAY(SUMIFS('MY DATA'!$E:$E,'MY DATA'!$D:$D,AO$1,'MY DATA'!$B:$B,2018,'MY DATA'!$G:$G,Sheet1!$A14))*24+HOUR(SUMIFS('MY DATA'!$E:$E,'MY DATA'!$D:$D,AO$1,'MY DATA'!$B:$B,2018,'MY DATA'!$G:$G,Sheet1!$A14))+MINUTE(SUMIFS('MY DATA'!$E:$E,'MY DATA'!$D:$D,AO$1,'MY DATA'!$B:$B,2018,'MY DATA'!$G:$G,Sheet1!$A14))/60</f>
        <v>0</v>
      </c>
      <c r="AP14" s="81">
        <f>DAY(SUMIFS('MY DATA'!$E:$E,'MY DATA'!$D:$D,AP$1,'MY DATA'!$B:$B,2018,'MY DATA'!$G:$G,Sheet1!$A14))*24+HOUR(SUMIFS('MY DATA'!$E:$E,'MY DATA'!$D:$D,AP$1,'MY DATA'!$B:$B,2018,'MY DATA'!$G:$G,Sheet1!$A14))+MINUTE(SUMIFS('MY DATA'!$E:$E,'MY DATA'!$D:$D,AP$1,'MY DATA'!$B:$B,2018,'MY DATA'!$G:$G,Sheet1!$A14))/60</f>
        <v>0</v>
      </c>
      <c r="AQ14" s="81">
        <f>DAY(SUMIFS('MY DATA'!$E:$E,'MY DATA'!$D:$D,AQ$1,'MY DATA'!$B:$B,2018,'MY DATA'!$G:$G,Sheet1!$A14))*24+HOUR(SUMIFS('MY DATA'!$E:$E,'MY DATA'!$D:$D,AQ$1,'MY DATA'!$B:$B,2018,'MY DATA'!$G:$G,Sheet1!$A14))+MINUTE(SUMIFS('MY DATA'!$E:$E,'MY DATA'!$D:$D,AQ$1,'MY DATA'!$B:$B,2018,'MY DATA'!$G:$G,Sheet1!$A14))/60</f>
        <v>0</v>
      </c>
      <c r="AR14" s="81">
        <f>DAY(SUMIFS('MY DATA'!$E:$E,'MY DATA'!$D:$D,AR$1,'MY DATA'!$B:$B,2018,'MY DATA'!$G:$G,Sheet1!$A14))*24+HOUR(SUMIFS('MY DATA'!$E:$E,'MY DATA'!$D:$D,AR$1,'MY DATA'!$B:$B,2018,'MY DATA'!$G:$G,Sheet1!$A14))+MINUTE(SUMIFS('MY DATA'!$E:$E,'MY DATA'!$D:$D,AR$1,'MY DATA'!$B:$B,2018,'MY DATA'!$G:$G,Sheet1!$A14))/60</f>
        <v>0</v>
      </c>
      <c r="AS14" s="81">
        <f>DAY(SUMIFS('MY DATA'!$E:$E,'MY DATA'!$D:$D,AS$1,'MY DATA'!$B:$B,2018,'MY DATA'!$G:$G,Sheet1!$A14))*24+HOUR(SUMIFS('MY DATA'!$E:$E,'MY DATA'!$D:$D,AS$1,'MY DATA'!$B:$B,2018,'MY DATA'!$G:$G,Sheet1!$A14))+MINUTE(SUMIFS('MY DATA'!$E:$E,'MY DATA'!$D:$D,AS$1,'MY DATA'!$B:$B,2018,'MY DATA'!$G:$G,Sheet1!$A14))/60</f>
        <v>0</v>
      </c>
      <c r="AT14" s="81">
        <f>DAY(SUMIFS('MY DATA'!$E:$E,'MY DATA'!$D:$D,AT$1,'MY DATA'!$B:$B,2018,'MY DATA'!$G:$G,Sheet1!$A14))*24+HOUR(SUMIFS('MY DATA'!$E:$E,'MY DATA'!$D:$D,AT$1,'MY DATA'!$B:$B,2018,'MY DATA'!$G:$G,Sheet1!$A14))+MINUTE(SUMIFS('MY DATA'!$E:$E,'MY DATA'!$D:$D,AT$1,'MY DATA'!$B:$B,2018,'MY DATA'!$G:$G,Sheet1!$A14))/60</f>
        <v>0</v>
      </c>
      <c r="AU14" s="81">
        <f>DAY(SUMIFS('MY DATA'!$E:$E,'MY DATA'!$D:$D,AU$1,'MY DATA'!$B:$B,2018,'MY DATA'!$G:$G,Sheet1!$A14))*24+HOUR(SUMIFS('MY DATA'!$E:$E,'MY DATA'!$D:$D,AU$1,'MY DATA'!$B:$B,2018,'MY DATA'!$G:$G,Sheet1!$A14))+MINUTE(SUMIFS('MY DATA'!$E:$E,'MY DATA'!$D:$D,AU$1,'MY DATA'!$B:$B,2018,'MY DATA'!$G:$G,Sheet1!$A14))/60</f>
        <v>0</v>
      </c>
      <c r="AV14" s="81">
        <f>DAY(SUMIFS('MY DATA'!$E:$E,'MY DATA'!$D:$D,AV$1,'MY DATA'!$B:$B,2018,'MY DATA'!$G:$G,Sheet1!$A14))*24+HOUR(SUMIFS('MY DATA'!$E:$E,'MY DATA'!$D:$D,AV$1,'MY DATA'!$B:$B,2018,'MY DATA'!$G:$G,Sheet1!$A14))+MINUTE(SUMIFS('MY DATA'!$E:$E,'MY DATA'!$D:$D,AV$1,'MY DATA'!$B:$B,2018,'MY DATA'!$G:$G,Sheet1!$A14))/60</f>
        <v>0</v>
      </c>
      <c r="AW14" s="81">
        <f>DAY(SUMIFS('MY DATA'!$E:$E,'MY DATA'!$D:$D,AW$1,'MY DATA'!$B:$B,2018,'MY DATA'!$G:$G,Sheet1!$A14))*24+HOUR(SUMIFS('MY DATA'!$E:$E,'MY DATA'!$D:$D,AW$1,'MY DATA'!$B:$B,2018,'MY DATA'!$G:$G,Sheet1!$A14))+MINUTE(SUMIFS('MY DATA'!$E:$E,'MY DATA'!$D:$D,AW$1,'MY DATA'!$B:$B,2018,'MY DATA'!$G:$G,Sheet1!$A14))/60</f>
        <v>0</v>
      </c>
      <c r="AX14" s="81">
        <f>DAY(SUMIFS('MY DATA'!$E:$E,'MY DATA'!$D:$D,AX$1,'MY DATA'!$B:$B,2018,'MY DATA'!$G:$G,Sheet1!$A14))*24+HOUR(SUMIFS('MY DATA'!$E:$E,'MY DATA'!$D:$D,AX$1,'MY DATA'!$B:$B,2018,'MY DATA'!$G:$G,Sheet1!$A14))+MINUTE(SUMIFS('MY DATA'!$E:$E,'MY DATA'!$D:$D,AX$1,'MY DATA'!$B:$B,2018,'MY DATA'!$G:$G,Sheet1!$A14))/60</f>
        <v>0</v>
      </c>
      <c r="AY14" s="81">
        <f>DAY(SUMIFS('MY DATA'!$E:$E,'MY DATA'!$D:$D,AY$1,'MY DATA'!$B:$B,2018,'MY DATA'!$G:$G,Sheet1!$A14))*24+HOUR(SUMIFS('MY DATA'!$E:$E,'MY DATA'!$D:$D,AY$1,'MY DATA'!$B:$B,2018,'MY DATA'!$G:$G,Sheet1!$A14))+MINUTE(SUMIFS('MY DATA'!$E:$E,'MY DATA'!$D:$D,AY$1,'MY DATA'!$B:$B,2018,'MY DATA'!$G:$G,Sheet1!$A14))/60</f>
        <v>0</v>
      </c>
      <c r="AZ14" s="81">
        <f>DAY(SUMIFS('MY DATA'!$E:$E,'MY DATA'!$D:$D,AZ$1,'MY DATA'!$B:$B,2018,'MY DATA'!$G:$G,Sheet1!$A14))*24+HOUR(SUMIFS('MY DATA'!$E:$E,'MY DATA'!$D:$D,AZ$1,'MY DATA'!$B:$B,2018,'MY DATA'!$G:$G,Sheet1!$A14))+MINUTE(SUMIFS('MY DATA'!$E:$E,'MY DATA'!$D:$D,AZ$1,'MY DATA'!$B:$B,2018,'MY DATA'!$G:$G,Sheet1!$A14))/60</f>
        <v>0</v>
      </c>
      <c r="BA14" s="81">
        <f>DAY(SUMIFS('MY DATA'!$E:$E,'MY DATA'!$D:$D,BA$1,'MY DATA'!$B:$B,2018,'MY DATA'!$G:$G,Sheet1!$A14))*24+HOUR(SUMIFS('MY DATA'!$E:$E,'MY DATA'!$D:$D,BA$1,'MY DATA'!$B:$B,2018,'MY DATA'!$G:$G,Sheet1!$A14))+MINUTE(SUMIFS('MY DATA'!$E:$E,'MY DATA'!$D:$D,BA$1,'MY DATA'!$B:$B,2018,'MY DATA'!$G:$G,Sheet1!$A14))/60</f>
        <v>0</v>
      </c>
    </row>
    <row r="15" spans="1:53" x14ac:dyDescent="0.25">
      <c r="A15" s="2" t="s">
        <v>11</v>
      </c>
      <c r="B15" s="81">
        <f>DAY(SUMIFS('MY DATA'!$E:$E,'MY DATA'!$D:$D,B$1,'MY DATA'!$B:$B,2018,'MY DATA'!$G:$G,Sheet1!$A15))*24+HOUR(SUMIFS('MY DATA'!$E:$E,'MY DATA'!$D:$D,B$1,'MY DATA'!$B:$B,2018,'MY DATA'!$G:$G,Sheet1!$A15))+MINUTE(SUMIFS('MY DATA'!$E:$E,'MY DATA'!$D:$D,B$1,'MY DATA'!$B:$B,2018,'MY DATA'!$G:$G,Sheet1!$A15))/60</f>
        <v>0</v>
      </c>
      <c r="C15" s="81">
        <f>DAY(SUMIFS('MY DATA'!$E:$E,'MY DATA'!$D:$D,C$1,'MY DATA'!$B:$B,2018,'MY DATA'!$G:$G,Sheet1!$A15))*24+HOUR(SUMIFS('MY DATA'!$E:$E,'MY DATA'!$D:$D,C$1,'MY DATA'!$B:$B,2018,'MY DATA'!$G:$G,Sheet1!$A15))+MINUTE(SUMIFS('MY DATA'!$E:$E,'MY DATA'!$D:$D,C$1,'MY DATA'!$B:$B,2018,'MY DATA'!$G:$G,Sheet1!$A15))/60</f>
        <v>0</v>
      </c>
      <c r="D15" s="81">
        <f>DAY(SUMIFS('MY DATA'!$E:$E,'MY DATA'!$D:$D,D$1,'MY DATA'!$B:$B,2018,'MY DATA'!$G:$G,Sheet1!$A15))*24+HOUR(SUMIFS('MY DATA'!$E:$E,'MY DATA'!$D:$D,D$1,'MY DATA'!$B:$B,2018,'MY DATA'!$G:$G,Sheet1!$A15))+MINUTE(SUMIFS('MY DATA'!$E:$E,'MY DATA'!$D:$D,D$1,'MY DATA'!$B:$B,2018,'MY DATA'!$G:$G,Sheet1!$A15))/60</f>
        <v>0</v>
      </c>
      <c r="E15" s="81">
        <f>DAY(SUMIFS('MY DATA'!$E:$E,'MY DATA'!$D:$D,E$1,'MY DATA'!$B:$B,2018,'MY DATA'!$G:$G,Sheet1!$A15))*24+HOUR(SUMIFS('MY DATA'!$E:$E,'MY DATA'!$D:$D,E$1,'MY DATA'!$B:$B,2018,'MY DATA'!$G:$G,Sheet1!$A15))+MINUTE(SUMIFS('MY DATA'!$E:$E,'MY DATA'!$D:$D,E$1,'MY DATA'!$B:$B,2018,'MY DATA'!$G:$G,Sheet1!$A15))/60</f>
        <v>0</v>
      </c>
      <c r="F15" s="81">
        <f>DAY(SUMIFS('MY DATA'!$E:$E,'MY DATA'!$D:$D,F$1,'MY DATA'!$B:$B,2018,'MY DATA'!$G:$G,Sheet1!$A15))*24+HOUR(SUMIFS('MY DATA'!$E:$E,'MY DATA'!$D:$D,F$1,'MY DATA'!$B:$B,2018,'MY DATA'!$G:$G,Sheet1!$A15))+MINUTE(SUMIFS('MY DATA'!$E:$E,'MY DATA'!$D:$D,F$1,'MY DATA'!$B:$B,2018,'MY DATA'!$G:$G,Sheet1!$A15))/60</f>
        <v>0</v>
      </c>
      <c r="G15" s="81">
        <f>DAY(SUMIFS('MY DATA'!$E:$E,'MY DATA'!$D:$D,G$1,'MY DATA'!$B:$B,2018,'MY DATA'!$G:$G,Sheet1!$A15))*24+HOUR(SUMIFS('MY DATA'!$E:$E,'MY DATA'!$D:$D,G$1,'MY DATA'!$B:$B,2018,'MY DATA'!$G:$G,Sheet1!$A15))+MINUTE(SUMIFS('MY DATA'!$E:$E,'MY DATA'!$D:$D,G$1,'MY DATA'!$B:$B,2018,'MY DATA'!$G:$G,Sheet1!$A15))/60</f>
        <v>0</v>
      </c>
      <c r="H15" s="81">
        <f>DAY(SUMIFS('MY DATA'!$E:$E,'MY DATA'!$D:$D,H$1,'MY DATA'!$B:$B,2018,'MY DATA'!$G:$G,Sheet1!$A15))*24+HOUR(SUMIFS('MY DATA'!$E:$E,'MY DATA'!$D:$D,H$1,'MY DATA'!$B:$B,2018,'MY DATA'!$G:$G,Sheet1!$A15))+MINUTE(SUMIFS('MY DATA'!$E:$E,'MY DATA'!$D:$D,H$1,'MY DATA'!$B:$B,2018,'MY DATA'!$G:$G,Sheet1!$A15))/60</f>
        <v>0</v>
      </c>
      <c r="I15" s="81">
        <f>DAY(SUMIFS('MY DATA'!$E:$E,'MY DATA'!$D:$D,I$1,'MY DATA'!$B:$B,2018,'MY DATA'!$G:$G,Sheet1!$A15))*24+HOUR(SUMIFS('MY DATA'!$E:$E,'MY DATA'!$D:$D,I$1,'MY DATA'!$B:$B,2018,'MY DATA'!$G:$G,Sheet1!$A15))+MINUTE(SUMIFS('MY DATA'!$E:$E,'MY DATA'!$D:$D,I$1,'MY DATA'!$B:$B,2018,'MY DATA'!$G:$G,Sheet1!$A15))/60</f>
        <v>0</v>
      </c>
      <c r="J15" s="81">
        <f>DAY(SUMIFS('MY DATA'!$E:$E,'MY DATA'!$D:$D,J$1,'MY DATA'!$B:$B,2018,'MY DATA'!$G:$G,Sheet1!$A15))*24+HOUR(SUMIFS('MY DATA'!$E:$E,'MY DATA'!$D:$D,J$1,'MY DATA'!$B:$B,2018,'MY DATA'!$G:$G,Sheet1!$A15))+MINUTE(SUMIFS('MY DATA'!$E:$E,'MY DATA'!$D:$D,J$1,'MY DATA'!$B:$B,2018,'MY DATA'!$G:$G,Sheet1!$A15))/60</f>
        <v>0</v>
      </c>
      <c r="K15" s="81">
        <f>DAY(SUMIFS('MY DATA'!$E:$E,'MY DATA'!$D:$D,K$1,'MY DATA'!$B:$B,2018,'MY DATA'!$G:$G,Sheet1!$A15))*24+HOUR(SUMIFS('MY DATA'!$E:$E,'MY DATA'!$D:$D,K$1,'MY DATA'!$B:$B,2018,'MY DATA'!$G:$G,Sheet1!$A15))+MINUTE(SUMIFS('MY DATA'!$E:$E,'MY DATA'!$D:$D,K$1,'MY DATA'!$B:$B,2018,'MY DATA'!$G:$G,Sheet1!$A15))/60</f>
        <v>0</v>
      </c>
      <c r="L15" s="81">
        <f>DAY(SUMIFS('MY DATA'!$E:$E,'MY DATA'!$D:$D,L$1,'MY DATA'!$B:$B,2018,'MY DATA'!$G:$G,Sheet1!$A15))*24+HOUR(SUMIFS('MY DATA'!$E:$E,'MY DATA'!$D:$D,L$1,'MY DATA'!$B:$B,2018,'MY DATA'!$G:$G,Sheet1!$A15))+MINUTE(SUMIFS('MY DATA'!$E:$E,'MY DATA'!$D:$D,L$1,'MY DATA'!$B:$B,2018,'MY DATA'!$G:$G,Sheet1!$A15))/60</f>
        <v>0</v>
      </c>
      <c r="M15" s="81">
        <f>DAY(SUMIFS('MY DATA'!$E:$E,'MY DATA'!$D:$D,M$1,'MY DATA'!$B:$B,2018,'MY DATA'!$G:$G,Sheet1!$A15))*24+HOUR(SUMIFS('MY DATA'!$E:$E,'MY DATA'!$D:$D,M$1,'MY DATA'!$B:$B,2018,'MY DATA'!$G:$G,Sheet1!$A15))+MINUTE(SUMIFS('MY DATA'!$E:$E,'MY DATA'!$D:$D,M$1,'MY DATA'!$B:$B,2018,'MY DATA'!$G:$G,Sheet1!$A15))/60</f>
        <v>1</v>
      </c>
      <c r="N15" s="81">
        <f>DAY(SUMIFS('MY DATA'!$E:$E,'MY DATA'!$D:$D,N$1,'MY DATA'!$B:$B,2018,'MY DATA'!$G:$G,Sheet1!$A15))*24+HOUR(SUMIFS('MY DATA'!$E:$E,'MY DATA'!$D:$D,N$1,'MY DATA'!$B:$B,2018,'MY DATA'!$G:$G,Sheet1!$A15))+MINUTE(SUMIFS('MY DATA'!$E:$E,'MY DATA'!$D:$D,N$1,'MY DATA'!$B:$B,2018,'MY DATA'!$G:$G,Sheet1!$A15))/60</f>
        <v>0</v>
      </c>
      <c r="O15" s="81">
        <f>DAY(SUMIFS('MY DATA'!$E:$E,'MY DATA'!$D:$D,O$1,'MY DATA'!$B:$B,2018,'MY DATA'!$G:$G,Sheet1!$A15))*24+HOUR(SUMIFS('MY DATA'!$E:$E,'MY DATA'!$D:$D,O$1,'MY DATA'!$B:$B,2018,'MY DATA'!$G:$G,Sheet1!$A15))+MINUTE(SUMIFS('MY DATA'!$E:$E,'MY DATA'!$D:$D,O$1,'MY DATA'!$B:$B,2018,'MY DATA'!$G:$G,Sheet1!$A15))/60</f>
        <v>0</v>
      </c>
      <c r="P15" s="81">
        <f>DAY(SUMIFS('MY DATA'!$E:$E,'MY DATA'!$D:$D,P$1,'MY DATA'!$B:$B,2018,'MY DATA'!$G:$G,Sheet1!$A15))*24+HOUR(SUMIFS('MY DATA'!$E:$E,'MY DATA'!$D:$D,P$1,'MY DATA'!$B:$B,2018,'MY DATA'!$G:$G,Sheet1!$A15))+MINUTE(SUMIFS('MY DATA'!$E:$E,'MY DATA'!$D:$D,P$1,'MY DATA'!$B:$B,2018,'MY DATA'!$G:$G,Sheet1!$A15))/60</f>
        <v>1.5</v>
      </c>
      <c r="Q15" s="81">
        <f>DAY(SUMIFS('MY DATA'!$E:$E,'MY DATA'!$D:$D,Q$1,'MY DATA'!$B:$B,2018,'MY DATA'!$G:$G,Sheet1!$A15))*24+HOUR(SUMIFS('MY DATA'!$E:$E,'MY DATA'!$D:$D,Q$1,'MY DATA'!$B:$B,2018,'MY DATA'!$G:$G,Sheet1!$A15))+MINUTE(SUMIFS('MY DATA'!$E:$E,'MY DATA'!$D:$D,Q$1,'MY DATA'!$B:$B,2018,'MY DATA'!$G:$G,Sheet1!$A15))/60</f>
        <v>0</v>
      </c>
      <c r="R15" s="81">
        <f>DAY(SUMIFS('MY DATA'!$E:$E,'MY DATA'!$D:$D,R$1,'MY DATA'!$B:$B,2018,'MY DATA'!$G:$G,Sheet1!$A15))*24+HOUR(SUMIFS('MY DATA'!$E:$E,'MY DATA'!$D:$D,R$1,'MY DATA'!$B:$B,2018,'MY DATA'!$G:$G,Sheet1!$A15))+MINUTE(SUMIFS('MY DATA'!$E:$E,'MY DATA'!$D:$D,R$1,'MY DATA'!$B:$B,2018,'MY DATA'!$G:$G,Sheet1!$A15))/60</f>
        <v>0</v>
      </c>
      <c r="S15" s="81">
        <f>DAY(SUMIFS('MY DATA'!$E:$E,'MY DATA'!$D:$D,S$1,'MY DATA'!$B:$B,2018,'MY DATA'!$G:$G,Sheet1!$A15))*24+HOUR(SUMIFS('MY DATA'!$E:$E,'MY DATA'!$D:$D,S$1,'MY DATA'!$B:$B,2018,'MY DATA'!$G:$G,Sheet1!$A15))+MINUTE(SUMIFS('MY DATA'!$E:$E,'MY DATA'!$D:$D,S$1,'MY DATA'!$B:$B,2018,'MY DATA'!$G:$G,Sheet1!$A15))/60</f>
        <v>0</v>
      </c>
      <c r="T15" s="81">
        <f>DAY(SUMIFS('MY DATA'!$E:$E,'MY DATA'!$D:$D,T$1,'MY DATA'!$B:$B,2018,'MY DATA'!$G:$G,Sheet1!$A15))*24+HOUR(SUMIFS('MY DATA'!$E:$E,'MY DATA'!$D:$D,T$1,'MY DATA'!$B:$B,2018,'MY DATA'!$G:$G,Sheet1!$A15))+MINUTE(SUMIFS('MY DATA'!$E:$E,'MY DATA'!$D:$D,T$1,'MY DATA'!$B:$B,2018,'MY DATA'!$G:$G,Sheet1!$A15))/60</f>
        <v>0</v>
      </c>
      <c r="U15" s="81">
        <f>DAY(SUMIFS('MY DATA'!$E:$E,'MY DATA'!$D:$D,U$1,'MY DATA'!$B:$B,2018,'MY DATA'!$G:$G,Sheet1!$A15))*24+HOUR(SUMIFS('MY DATA'!$E:$E,'MY DATA'!$D:$D,U$1,'MY DATA'!$B:$B,2018,'MY DATA'!$G:$G,Sheet1!$A15))+MINUTE(SUMIFS('MY DATA'!$E:$E,'MY DATA'!$D:$D,U$1,'MY DATA'!$B:$B,2018,'MY DATA'!$G:$G,Sheet1!$A15))/60</f>
        <v>0</v>
      </c>
      <c r="V15" s="81">
        <f>DAY(SUMIFS('MY DATA'!$E:$E,'MY DATA'!$D:$D,V$1,'MY DATA'!$B:$B,2018,'MY DATA'!$G:$G,Sheet1!$A15))*24+HOUR(SUMIFS('MY DATA'!$E:$E,'MY DATA'!$D:$D,V$1,'MY DATA'!$B:$B,2018,'MY DATA'!$G:$G,Sheet1!$A15))+MINUTE(SUMIFS('MY DATA'!$E:$E,'MY DATA'!$D:$D,V$1,'MY DATA'!$B:$B,2018,'MY DATA'!$G:$G,Sheet1!$A15))/60</f>
        <v>0</v>
      </c>
      <c r="W15" s="81">
        <f>DAY(SUMIFS('MY DATA'!$E:$E,'MY DATA'!$D:$D,W$1,'MY DATA'!$B:$B,2018,'MY DATA'!$G:$G,Sheet1!$A15))*24+HOUR(SUMIFS('MY DATA'!$E:$E,'MY DATA'!$D:$D,W$1,'MY DATA'!$B:$B,2018,'MY DATA'!$G:$G,Sheet1!$A15))+MINUTE(SUMIFS('MY DATA'!$E:$E,'MY DATA'!$D:$D,W$1,'MY DATA'!$B:$B,2018,'MY DATA'!$G:$G,Sheet1!$A15))/60</f>
        <v>1.3333333333333333</v>
      </c>
      <c r="X15" s="81">
        <f>DAY(SUMIFS('MY DATA'!$E:$E,'MY DATA'!$D:$D,X$1,'MY DATA'!$B:$B,2018,'MY DATA'!$G:$G,Sheet1!$A15))*24+HOUR(SUMIFS('MY DATA'!$E:$E,'MY DATA'!$D:$D,X$1,'MY DATA'!$B:$B,2018,'MY DATA'!$G:$G,Sheet1!$A15))+MINUTE(SUMIFS('MY DATA'!$E:$E,'MY DATA'!$D:$D,X$1,'MY DATA'!$B:$B,2018,'MY DATA'!$G:$G,Sheet1!$A15))/60</f>
        <v>1</v>
      </c>
      <c r="Y15" s="81">
        <f>DAY(SUMIFS('MY DATA'!$E:$E,'MY DATA'!$D:$D,Y$1,'MY DATA'!$B:$B,2018,'MY DATA'!$G:$G,Sheet1!$A15))*24+HOUR(SUMIFS('MY DATA'!$E:$E,'MY DATA'!$D:$D,Y$1,'MY DATA'!$B:$B,2018,'MY DATA'!$G:$G,Sheet1!$A15))+MINUTE(SUMIFS('MY DATA'!$E:$E,'MY DATA'!$D:$D,Y$1,'MY DATA'!$B:$B,2018,'MY DATA'!$G:$G,Sheet1!$A15))/60</f>
        <v>1</v>
      </c>
      <c r="Z15" s="81">
        <f>DAY(SUMIFS('MY DATA'!$E:$E,'MY DATA'!$D:$D,Z$1,'MY DATA'!$B:$B,2018,'MY DATA'!$G:$G,Sheet1!$A15))*24+HOUR(SUMIFS('MY DATA'!$E:$E,'MY DATA'!$D:$D,Z$1,'MY DATA'!$B:$B,2018,'MY DATA'!$G:$G,Sheet1!$A15))+MINUTE(SUMIFS('MY DATA'!$E:$E,'MY DATA'!$D:$D,Z$1,'MY DATA'!$B:$B,2018,'MY DATA'!$G:$G,Sheet1!$A15))/60</f>
        <v>2</v>
      </c>
      <c r="AA15" s="81">
        <f>DAY(SUMIFS('MY DATA'!$E:$E,'MY DATA'!$D:$D,AA$1,'MY DATA'!$B:$B,2018,'MY DATA'!$G:$G,Sheet1!$A15))*24+HOUR(SUMIFS('MY DATA'!$E:$E,'MY DATA'!$D:$D,AA$1,'MY DATA'!$B:$B,2018,'MY DATA'!$G:$G,Sheet1!$A15))+MINUTE(SUMIFS('MY DATA'!$E:$E,'MY DATA'!$D:$D,AA$1,'MY DATA'!$B:$B,2018,'MY DATA'!$G:$G,Sheet1!$A15))/60</f>
        <v>0</v>
      </c>
      <c r="AB15" s="81">
        <f>DAY(SUMIFS('MY DATA'!$E:$E,'MY DATA'!$D:$D,AB$1,'MY DATA'!$B:$B,2018,'MY DATA'!$G:$G,Sheet1!$A15))*24+HOUR(SUMIFS('MY DATA'!$E:$E,'MY DATA'!$D:$D,AB$1,'MY DATA'!$B:$B,2018,'MY DATA'!$G:$G,Sheet1!$A15))+MINUTE(SUMIFS('MY DATA'!$E:$E,'MY DATA'!$D:$D,AB$1,'MY DATA'!$B:$B,2018,'MY DATA'!$G:$G,Sheet1!$A15))/60</f>
        <v>1</v>
      </c>
      <c r="AC15" s="81">
        <f>DAY(SUMIFS('MY DATA'!$E:$E,'MY DATA'!$D:$D,AC$1,'MY DATA'!$B:$B,2018,'MY DATA'!$G:$G,Sheet1!$A15))*24+HOUR(SUMIFS('MY DATA'!$E:$E,'MY DATA'!$D:$D,AC$1,'MY DATA'!$B:$B,2018,'MY DATA'!$G:$G,Sheet1!$A15))+MINUTE(SUMIFS('MY DATA'!$E:$E,'MY DATA'!$D:$D,AC$1,'MY DATA'!$B:$B,2018,'MY DATA'!$G:$G,Sheet1!$A15))/60</f>
        <v>0</v>
      </c>
      <c r="AD15" s="81">
        <f>DAY(SUMIFS('MY DATA'!$E:$E,'MY DATA'!$D:$D,AD$1,'MY DATA'!$B:$B,2018,'MY DATA'!$G:$G,Sheet1!$A15))*24+HOUR(SUMIFS('MY DATA'!$E:$E,'MY DATA'!$D:$D,AD$1,'MY DATA'!$B:$B,2018,'MY DATA'!$G:$G,Sheet1!$A15))+MINUTE(SUMIFS('MY DATA'!$E:$E,'MY DATA'!$D:$D,AD$1,'MY DATA'!$B:$B,2018,'MY DATA'!$G:$G,Sheet1!$A15))/60</f>
        <v>0</v>
      </c>
      <c r="AE15" s="81">
        <f>DAY(SUMIFS('MY DATA'!$E:$E,'MY DATA'!$D:$D,AE$1,'MY DATA'!$B:$B,2018,'MY DATA'!$G:$G,Sheet1!$A15))*24+HOUR(SUMIFS('MY DATA'!$E:$E,'MY DATA'!$D:$D,AE$1,'MY DATA'!$B:$B,2018,'MY DATA'!$G:$G,Sheet1!$A15))+MINUTE(SUMIFS('MY DATA'!$E:$E,'MY DATA'!$D:$D,AE$1,'MY DATA'!$B:$B,2018,'MY DATA'!$G:$G,Sheet1!$A15))/60</f>
        <v>0</v>
      </c>
      <c r="AF15" s="81">
        <f>DAY(SUMIFS('MY DATA'!$E:$E,'MY DATA'!$D:$D,AF$1,'MY DATA'!$B:$B,2018,'MY DATA'!$G:$G,Sheet1!$A15))*24+HOUR(SUMIFS('MY DATA'!$E:$E,'MY DATA'!$D:$D,AF$1,'MY DATA'!$B:$B,2018,'MY DATA'!$G:$G,Sheet1!$A15))+MINUTE(SUMIFS('MY DATA'!$E:$E,'MY DATA'!$D:$D,AF$1,'MY DATA'!$B:$B,2018,'MY DATA'!$G:$G,Sheet1!$A15))/60</f>
        <v>0</v>
      </c>
      <c r="AG15" s="81">
        <f>DAY(SUMIFS('MY DATA'!$E:$E,'MY DATA'!$D:$D,AG$1,'MY DATA'!$B:$B,2018,'MY DATA'!$G:$G,Sheet1!$A15))*24+HOUR(SUMIFS('MY DATA'!$E:$E,'MY DATA'!$D:$D,AG$1,'MY DATA'!$B:$B,2018,'MY DATA'!$G:$G,Sheet1!$A15))+MINUTE(SUMIFS('MY DATA'!$E:$E,'MY DATA'!$D:$D,AG$1,'MY DATA'!$B:$B,2018,'MY DATA'!$G:$G,Sheet1!$A15))/60</f>
        <v>0</v>
      </c>
      <c r="AH15" s="81">
        <f>DAY(SUMIFS('MY DATA'!$E:$E,'MY DATA'!$D:$D,AH$1,'MY DATA'!$B:$B,2018,'MY DATA'!$G:$G,Sheet1!$A15))*24+HOUR(SUMIFS('MY DATA'!$E:$E,'MY DATA'!$D:$D,AH$1,'MY DATA'!$B:$B,2018,'MY DATA'!$G:$G,Sheet1!$A15))+MINUTE(SUMIFS('MY DATA'!$E:$E,'MY DATA'!$D:$D,AH$1,'MY DATA'!$B:$B,2018,'MY DATA'!$G:$G,Sheet1!$A15))/60</f>
        <v>0</v>
      </c>
      <c r="AI15" s="81">
        <f>DAY(SUMIFS('MY DATA'!$E:$E,'MY DATA'!$D:$D,AI$1,'MY DATA'!$B:$B,2018,'MY DATA'!$G:$G,Sheet1!$A15))*24+HOUR(SUMIFS('MY DATA'!$E:$E,'MY DATA'!$D:$D,AI$1,'MY DATA'!$B:$B,2018,'MY DATA'!$G:$G,Sheet1!$A15))+MINUTE(SUMIFS('MY DATA'!$E:$E,'MY DATA'!$D:$D,AI$1,'MY DATA'!$B:$B,2018,'MY DATA'!$G:$G,Sheet1!$A15))/60</f>
        <v>0</v>
      </c>
      <c r="AJ15" s="81">
        <f>DAY(SUMIFS('MY DATA'!$E:$E,'MY DATA'!$D:$D,AJ$1,'MY DATA'!$B:$B,2018,'MY DATA'!$G:$G,Sheet1!$A15))*24+HOUR(SUMIFS('MY DATA'!$E:$E,'MY DATA'!$D:$D,AJ$1,'MY DATA'!$B:$B,2018,'MY DATA'!$G:$G,Sheet1!$A15))+MINUTE(SUMIFS('MY DATA'!$E:$E,'MY DATA'!$D:$D,AJ$1,'MY DATA'!$B:$B,2018,'MY DATA'!$G:$G,Sheet1!$A15))/60</f>
        <v>0</v>
      </c>
      <c r="AK15" s="81">
        <f>DAY(SUMIFS('MY DATA'!$E:$E,'MY DATA'!$D:$D,AK$1,'MY DATA'!$B:$B,2018,'MY DATA'!$G:$G,Sheet1!$A15))*24+HOUR(SUMIFS('MY DATA'!$E:$E,'MY DATA'!$D:$D,AK$1,'MY DATA'!$B:$B,2018,'MY DATA'!$G:$G,Sheet1!$A15))+MINUTE(SUMIFS('MY DATA'!$E:$E,'MY DATA'!$D:$D,AK$1,'MY DATA'!$B:$B,2018,'MY DATA'!$G:$G,Sheet1!$A15))/60</f>
        <v>0</v>
      </c>
      <c r="AL15" s="81">
        <f>DAY(SUMIFS('MY DATA'!$E:$E,'MY DATA'!$D:$D,AL$1,'MY DATA'!$B:$B,2018,'MY DATA'!$G:$G,Sheet1!$A15))*24+HOUR(SUMIFS('MY DATA'!$E:$E,'MY DATA'!$D:$D,AL$1,'MY DATA'!$B:$B,2018,'MY DATA'!$G:$G,Sheet1!$A15))+MINUTE(SUMIFS('MY DATA'!$E:$E,'MY DATA'!$D:$D,AL$1,'MY DATA'!$B:$B,2018,'MY DATA'!$G:$G,Sheet1!$A15))/60</f>
        <v>0</v>
      </c>
      <c r="AM15" s="81">
        <f>DAY(SUMIFS('MY DATA'!$E:$E,'MY DATA'!$D:$D,AM$1,'MY DATA'!$B:$B,2018,'MY DATA'!$G:$G,Sheet1!$A15))*24+HOUR(SUMIFS('MY DATA'!$E:$E,'MY DATA'!$D:$D,AM$1,'MY DATA'!$B:$B,2018,'MY DATA'!$G:$G,Sheet1!$A15))+MINUTE(SUMIFS('MY DATA'!$E:$E,'MY DATA'!$D:$D,AM$1,'MY DATA'!$B:$B,2018,'MY DATA'!$G:$G,Sheet1!$A15))/60</f>
        <v>0</v>
      </c>
      <c r="AN15" s="81">
        <f>DAY(SUMIFS('MY DATA'!$E:$E,'MY DATA'!$D:$D,AN$1,'MY DATA'!$B:$B,2018,'MY DATA'!$G:$G,Sheet1!$A15))*24+HOUR(SUMIFS('MY DATA'!$E:$E,'MY DATA'!$D:$D,AN$1,'MY DATA'!$B:$B,2018,'MY DATA'!$G:$G,Sheet1!$A15))+MINUTE(SUMIFS('MY DATA'!$E:$E,'MY DATA'!$D:$D,AN$1,'MY DATA'!$B:$B,2018,'MY DATA'!$G:$G,Sheet1!$A15))/60</f>
        <v>0</v>
      </c>
      <c r="AO15" s="81">
        <f>DAY(SUMIFS('MY DATA'!$E:$E,'MY DATA'!$D:$D,AO$1,'MY DATA'!$B:$B,2018,'MY DATA'!$G:$G,Sheet1!$A15))*24+HOUR(SUMIFS('MY DATA'!$E:$E,'MY DATA'!$D:$D,AO$1,'MY DATA'!$B:$B,2018,'MY DATA'!$G:$G,Sheet1!$A15))+MINUTE(SUMIFS('MY DATA'!$E:$E,'MY DATA'!$D:$D,AO$1,'MY DATA'!$B:$B,2018,'MY DATA'!$G:$G,Sheet1!$A15))/60</f>
        <v>0</v>
      </c>
      <c r="AP15" s="81">
        <f>DAY(SUMIFS('MY DATA'!$E:$E,'MY DATA'!$D:$D,AP$1,'MY DATA'!$B:$B,2018,'MY DATA'!$G:$G,Sheet1!$A15))*24+HOUR(SUMIFS('MY DATA'!$E:$E,'MY DATA'!$D:$D,AP$1,'MY DATA'!$B:$B,2018,'MY DATA'!$G:$G,Sheet1!$A15))+MINUTE(SUMIFS('MY DATA'!$E:$E,'MY DATA'!$D:$D,AP$1,'MY DATA'!$B:$B,2018,'MY DATA'!$G:$G,Sheet1!$A15))/60</f>
        <v>0</v>
      </c>
      <c r="AQ15" s="81">
        <f>DAY(SUMIFS('MY DATA'!$E:$E,'MY DATA'!$D:$D,AQ$1,'MY DATA'!$B:$B,2018,'MY DATA'!$G:$G,Sheet1!$A15))*24+HOUR(SUMIFS('MY DATA'!$E:$E,'MY DATA'!$D:$D,AQ$1,'MY DATA'!$B:$B,2018,'MY DATA'!$G:$G,Sheet1!$A15))+MINUTE(SUMIFS('MY DATA'!$E:$E,'MY DATA'!$D:$D,AQ$1,'MY DATA'!$B:$B,2018,'MY DATA'!$G:$G,Sheet1!$A15))/60</f>
        <v>0</v>
      </c>
      <c r="AR15" s="81">
        <f>DAY(SUMIFS('MY DATA'!$E:$E,'MY DATA'!$D:$D,AR$1,'MY DATA'!$B:$B,2018,'MY DATA'!$G:$G,Sheet1!$A15))*24+HOUR(SUMIFS('MY DATA'!$E:$E,'MY DATA'!$D:$D,AR$1,'MY DATA'!$B:$B,2018,'MY DATA'!$G:$G,Sheet1!$A15))+MINUTE(SUMIFS('MY DATA'!$E:$E,'MY DATA'!$D:$D,AR$1,'MY DATA'!$B:$B,2018,'MY DATA'!$G:$G,Sheet1!$A15))/60</f>
        <v>0</v>
      </c>
      <c r="AS15" s="81">
        <f>DAY(SUMIFS('MY DATA'!$E:$E,'MY DATA'!$D:$D,AS$1,'MY DATA'!$B:$B,2018,'MY DATA'!$G:$G,Sheet1!$A15))*24+HOUR(SUMIFS('MY DATA'!$E:$E,'MY DATA'!$D:$D,AS$1,'MY DATA'!$B:$B,2018,'MY DATA'!$G:$G,Sheet1!$A15))+MINUTE(SUMIFS('MY DATA'!$E:$E,'MY DATA'!$D:$D,AS$1,'MY DATA'!$B:$B,2018,'MY DATA'!$G:$G,Sheet1!$A15))/60</f>
        <v>0</v>
      </c>
      <c r="AT15" s="81">
        <f>DAY(SUMIFS('MY DATA'!$E:$E,'MY DATA'!$D:$D,AT$1,'MY DATA'!$B:$B,2018,'MY DATA'!$G:$G,Sheet1!$A15))*24+HOUR(SUMIFS('MY DATA'!$E:$E,'MY DATA'!$D:$D,AT$1,'MY DATA'!$B:$B,2018,'MY DATA'!$G:$G,Sheet1!$A15))+MINUTE(SUMIFS('MY DATA'!$E:$E,'MY DATA'!$D:$D,AT$1,'MY DATA'!$B:$B,2018,'MY DATA'!$G:$G,Sheet1!$A15))/60</f>
        <v>0</v>
      </c>
      <c r="AU15" s="81">
        <f>DAY(SUMIFS('MY DATA'!$E:$E,'MY DATA'!$D:$D,AU$1,'MY DATA'!$B:$B,2018,'MY DATA'!$G:$G,Sheet1!$A15))*24+HOUR(SUMIFS('MY DATA'!$E:$E,'MY DATA'!$D:$D,AU$1,'MY DATA'!$B:$B,2018,'MY DATA'!$G:$G,Sheet1!$A15))+MINUTE(SUMIFS('MY DATA'!$E:$E,'MY DATA'!$D:$D,AU$1,'MY DATA'!$B:$B,2018,'MY DATA'!$G:$G,Sheet1!$A15))/60</f>
        <v>0</v>
      </c>
      <c r="AV15" s="81">
        <f>DAY(SUMIFS('MY DATA'!$E:$E,'MY DATA'!$D:$D,AV$1,'MY DATA'!$B:$B,2018,'MY DATA'!$G:$G,Sheet1!$A15))*24+HOUR(SUMIFS('MY DATA'!$E:$E,'MY DATA'!$D:$D,AV$1,'MY DATA'!$B:$B,2018,'MY DATA'!$G:$G,Sheet1!$A15))+MINUTE(SUMIFS('MY DATA'!$E:$E,'MY DATA'!$D:$D,AV$1,'MY DATA'!$B:$B,2018,'MY DATA'!$G:$G,Sheet1!$A15))/60</f>
        <v>0</v>
      </c>
      <c r="AW15" s="81">
        <f>DAY(SUMIFS('MY DATA'!$E:$E,'MY DATA'!$D:$D,AW$1,'MY DATA'!$B:$B,2018,'MY DATA'!$G:$G,Sheet1!$A15))*24+HOUR(SUMIFS('MY DATA'!$E:$E,'MY DATA'!$D:$D,AW$1,'MY DATA'!$B:$B,2018,'MY DATA'!$G:$G,Sheet1!$A15))+MINUTE(SUMIFS('MY DATA'!$E:$E,'MY DATA'!$D:$D,AW$1,'MY DATA'!$B:$B,2018,'MY DATA'!$G:$G,Sheet1!$A15))/60</f>
        <v>0</v>
      </c>
      <c r="AX15" s="81">
        <f>DAY(SUMIFS('MY DATA'!$E:$E,'MY DATA'!$D:$D,AX$1,'MY DATA'!$B:$B,2018,'MY DATA'!$G:$G,Sheet1!$A15))*24+HOUR(SUMIFS('MY DATA'!$E:$E,'MY DATA'!$D:$D,AX$1,'MY DATA'!$B:$B,2018,'MY DATA'!$G:$G,Sheet1!$A15))+MINUTE(SUMIFS('MY DATA'!$E:$E,'MY DATA'!$D:$D,AX$1,'MY DATA'!$B:$B,2018,'MY DATA'!$G:$G,Sheet1!$A15))/60</f>
        <v>0</v>
      </c>
      <c r="AY15" s="81">
        <f>DAY(SUMIFS('MY DATA'!$E:$E,'MY DATA'!$D:$D,AY$1,'MY DATA'!$B:$B,2018,'MY DATA'!$G:$G,Sheet1!$A15))*24+HOUR(SUMIFS('MY DATA'!$E:$E,'MY DATA'!$D:$D,AY$1,'MY DATA'!$B:$B,2018,'MY DATA'!$G:$G,Sheet1!$A15))+MINUTE(SUMIFS('MY DATA'!$E:$E,'MY DATA'!$D:$D,AY$1,'MY DATA'!$B:$B,2018,'MY DATA'!$G:$G,Sheet1!$A15))/60</f>
        <v>0</v>
      </c>
      <c r="AZ15" s="81">
        <f>DAY(SUMIFS('MY DATA'!$E:$E,'MY DATA'!$D:$D,AZ$1,'MY DATA'!$B:$B,2018,'MY DATA'!$G:$G,Sheet1!$A15))*24+HOUR(SUMIFS('MY DATA'!$E:$E,'MY DATA'!$D:$D,AZ$1,'MY DATA'!$B:$B,2018,'MY DATA'!$G:$G,Sheet1!$A15))+MINUTE(SUMIFS('MY DATA'!$E:$E,'MY DATA'!$D:$D,AZ$1,'MY DATA'!$B:$B,2018,'MY DATA'!$G:$G,Sheet1!$A15))/60</f>
        <v>0</v>
      </c>
      <c r="BA15" s="81">
        <f>DAY(SUMIFS('MY DATA'!$E:$E,'MY DATA'!$D:$D,BA$1,'MY DATA'!$B:$B,2018,'MY DATA'!$G:$G,Sheet1!$A15))*24+HOUR(SUMIFS('MY DATA'!$E:$E,'MY DATA'!$D:$D,BA$1,'MY DATA'!$B:$B,2018,'MY DATA'!$G:$G,Sheet1!$A15))+MINUTE(SUMIFS('MY DATA'!$E:$E,'MY DATA'!$D:$D,BA$1,'MY DATA'!$B:$B,2018,'MY DATA'!$G:$G,Sheet1!$A15))/60</f>
        <v>0</v>
      </c>
    </row>
    <row r="16" spans="1:53" x14ac:dyDescent="0.25">
      <c r="A16" s="2" t="s">
        <v>12</v>
      </c>
      <c r="B16" s="81">
        <f>DAY(SUMIFS('MY DATA'!$E:$E,'MY DATA'!$D:$D,B$1,'MY DATA'!$B:$B,2018,'MY DATA'!$G:$G,Sheet1!$A16))*24+HOUR(SUMIFS('MY DATA'!$E:$E,'MY DATA'!$D:$D,B$1,'MY DATA'!$B:$B,2018,'MY DATA'!$G:$G,Sheet1!$A16))+MINUTE(SUMIFS('MY DATA'!$E:$E,'MY DATA'!$D:$D,B$1,'MY DATA'!$B:$B,2018,'MY DATA'!$G:$G,Sheet1!$A16))/60</f>
        <v>0</v>
      </c>
      <c r="C16" s="81">
        <f>DAY(SUMIFS('MY DATA'!$E:$E,'MY DATA'!$D:$D,C$1,'MY DATA'!$B:$B,2018,'MY DATA'!$G:$G,Sheet1!$A16))*24+HOUR(SUMIFS('MY DATA'!$E:$E,'MY DATA'!$D:$D,C$1,'MY DATA'!$B:$B,2018,'MY DATA'!$G:$G,Sheet1!$A16))+MINUTE(SUMIFS('MY DATA'!$E:$E,'MY DATA'!$D:$D,C$1,'MY DATA'!$B:$B,2018,'MY DATA'!$G:$G,Sheet1!$A16))/60</f>
        <v>0</v>
      </c>
      <c r="D16" s="81">
        <f>DAY(SUMIFS('MY DATA'!$E:$E,'MY DATA'!$D:$D,D$1,'MY DATA'!$B:$B,2018,'MY DATA'!$G:$G,Sheet1!$A16))*24+HOUR(SUMIFS('MY DATA'!$E:$E,'MY DATA'!$D:$D,D$1,'MY DATA'!$B:$B,2018,'MY DATA'!$G:$G,Sheet1!$A16))+MINUTE(SUMIFS('MY DATA'!$E:$E,'MY DATA'!$D:$D,D$1,'MY DATA'!$B:$B,2018,'MY DATA'!$G:$G,Sheet1!$A16))/60</f>
        <v>0</v>
      </c>
      <c r="E16" s="81">
        <f>DAY(SUMIFS('MY DATA'!$E:$E,'MY DATA'!$D:$D,E$1,'MY DATA'!$B:$B,2018,'MY DATA'!$G:$G,Sheet1!$A16))*24+HOUR(SUMIFS('MY DATA'!$E:$E,'MY DATA'!$D:$D,E$1,'MY DATA'!$B:$B,2018,'MY DATA'!$G:$G,Sheet1!$A16))+MINUTE(SUMIFS('MY DATA'!$E:$E,'MY DATA'!$D:$D,E$1,'MY DATA'!$B:$B,2018,'MY DATA'!$G:$G,Sheet1!$A16))/60</f>
        <v>0</v>
      </c>
      <c r="F16" s="81">
        <f>DAY(SUMIFS('MY DATA'!$E:$E,'MY DATA'!$D:$D,F$1,'MY DATA'!$B:$B,2018,'MY DATA'!$G:$G,Sheet1!$A16))*24+HOUR(SUMIFS('MY DATA'!$E:$E,'MY DATA'!$D:$D,F$1,'MY DATA'!$B:$B,2018,'MY DATA'!$G:$G,Sheet1!$A16))+MINUTE(SUMIFS('MY DATA'!$E:$E,'MY DATA'!$D:$D,F$1,'MY DATA'!$B:$B,2018,'MY DATA'!$G:$G,Sheet1!$A16))/60</f>
        <v>0</v>
      </c>
      <c r="G16" s="81">
        <f>DAY(SUMIFS('MY DATA'!$E:$E,'MY DATA'!$D:$D,G$1,'MY DATA'!$B:$B,2018,'MY DATA'!$G:$G,Sheet1!$A16))*24+HOUR(SUMIFS('MY DATA'!$E:$E,'MY DATA'!$D:$D,G$1,'MY DATA'!$B:$B,2018,'MY DATA'!$G:$G,Sheet1!$A16))+MINUTE(SUMIFS('MY DATA'!$E:$E,'MY DATA'!$D:$D,G$1,'MY DATA'!$B:$B,2018,'MY DATA'!$G:$G,Sheet1!$A16))/60</f>
        <v>0</v>
      </c>
      <c r="H16" s="81">
        <f>DAY(SUMIFS('MY DATA'!$E:$E,'MY DATA'!$D:$D,H$1,'MY DATA'!$B:$B,2018,'MY DATA'!$G:$G,Sheet1!$A16))*24+HOUR(SUMIFS('MY DATA'!$E:$E,'MY DATA'!$D:$D,H$1,'MY DATA'!$B:$B,2018,'MY DATA'!$G:$G,Sheet1!$A16))+MINUTE(SUMIFS('MY DATA'!$E:$E,'MY DATA'!$D:$D,H$1,'MY DATA'!$B:$B,2018,'MY DATA'!$G:$G,Sheet1!$A16))/60</f>
        <v>0</v>
      </c>
      <c r="I16" s="81">
        <f>DAY(SUMIFS('MY DATA'!$E:$E,'MY DATA'!$D:$D,I$1,'MY DATA'!$B:$B,2018,'MY DATA'!$G:$G,Sheet1!$A16))*24+HOUR(SUMIFS('MY DATA'!$E:$E,'MY DATA'!$D:$D,I$1,'MY DATA'!$B:$B,2018,'MY DATA'!$G:$G,Sheet1!$A16))+MINUTE(SUMIFS('MY DATA'!$E:$E,'MY DATA'!$D:$D,I$1,'MY DATA'!$B:$B,2018,'MY DATA'!$G:$G,Sheet1!$A16))/60</f>
        <v>0</v>
      </c>
      <c r="J16" s="81">
        <f>DAY(SUMIFS('MY DATA'!$E:$E,'MY DATA'!$D:$D,J$1,'MY DATA'!$B:$B,2018,'MY DATA'!$G:$G,Sheet1!$A16))*24+HOUR(SUMIFS('MY DATA'!$E:$E,'MY DATA'!$D:$D,J$1,'MY DATA'!$B:$B,2018,'MY DATA'!$G:$G,Sheet1!$A16))+MINUTE(SUMIFS('MY DATA'!$E:$E,'MY DATA'!$D:$D,J$1,'MY DATA'!$B:$B,2018,'MY DATA'!$G:$G,Sheet1!$A16))/60</f>
        <v>0</v>
      </c>
      <c r="K16" s="81">
        <f>DAY(SUMIFS('MY DATA'!$E:$E,'MY DATA'!$D:$D,K$1,'MY DATA'!$B:$B,2018,'MY DATA'!$G:$G,Sheet1!$A16))*24+HOUR(SUMIFS('MY DATA'!$E:$E,'MY DATA'!$D:$D,K$1,'MY DATA'!$B:$B,2018,'MY DATA'!$G:$G,Sheet1!$A16))+MINUTE(SUMIFS('MY DATA'!$E:$E,'MY DATA'!$D:$D,K$1,'MY DATA'!$B:$B,2018,'MY DATA'!$G:$G,Sheet1!$A16))/60</f>
        <v>0.5</v>
      </c>
      <c r="L16" s="81">
        <f>DAY(SUMIFS('MY DATA'!$E:$E,'MY DATA'!$D:$D,L$1,'MY DATA'!$B:$B,2018,'MY DATA'!$G:$G,Sheet1!$A16))*24+HOUR(SUMIFS('MY DATA'!$E:$E,'MY DATA'!$D:$D,L$1,'MY DATA'!$B:$B,2018,'MY DATA'!$G:$G,Sheet1!$A16))+MINUTE(SUMIFS('MY DATA'!$E:$E,'MY DATA'!$D:$D,L$1,'MY DATA'!$B:$B,2018,'MY DATA'!$G:$G,Sheet1!$A16))/60</f>
        <v>2.5</v>
      </c>
      <c r="M16" s="81">
        <f>DAY(SUMIFS('MY DATA'!$E:$E,'MY DATA'!$D:$D,M$1,'MY DATA'!$B:$B,2018,'MY DATA'!$G:$G,Sheet1!$A16))*24+HOUR(SUMIFS('MY DATA'!$E:$E,'MY DATA'!$D:$D,M$1,'MY DATA'!$B:$B,2018,'MY DATA'!$G:$G,Sheet1!$A16))+MINUTE(SUMIFS('MY DATA'!$E:$E,'MY DATA'!$D:$D,M$1,'MY DATA'!$B:$B,2018,'MY DATA'!$G:$G,Sheet1!$A16))/60</f>
        <v>2.5</v>
      </c>
      <c r="N16" s="81">
        <f>DAY(SUMIFS('MY DATA'!$E:$E,'MY DATA'!$D:$D,N$1,'MY DATA'!$B:$B,2018,'MY DATA'!$G:$G,Sheet1!$A16))*24+HOUR(SUMIFS('MY DATA'!$E:$E,'MY DATA'!$D:$D,N$1,'MY DATA'!$B:$B,2018,'MY DATA'!$G:$G,Sheet1!$A16))+MINUTE(SUMIFS('MY DATA'!$E:$E,'MY DATA'!$D:$D,N$1,'MY DATA'!$B:$B,2018,'MY DATA'!$G:$G,Sheet1!$A16))/60</f>
        <v>1.5</v>
      </c>
      <c r="O16" s="81">
        <f>DAY(SUMIFS('MY DATA'!$E:$E,'MY DATA'!$D:$D,O$1,'MY DATA'!$B:$B,2018,'MY DATA'!$G:$G,Sheet1!$A16))*24+HOUR(SUMIFS('MY DATA'!$E:$E,'MY DATA'!$D:$D,O$1,'MY DATA'!$B:$B,2018,'MY DATA'!$G:$G,Sheet1!$A16))+MINUTE(SUMIFS('MY DATA'!$E:$E,'MY DATA'!$D:$D,O$1,'MY DATA'!$B:$B,2018,'MY DATA'!$G:$G,Sheet1!$A16))/60</f>
        <v>3</v>
      </c>
      <c r="P16" s="81">
        <f>DAY(SUMIFS('MY DATA'!$E:$E,'MY DATA'!$D:$D,P$1,'MY DATA'!$B:$B,2018,'MY DATA'!$G:$G,Sheet1!$A16))*24+HOUR(SUMIFS('MY DATA'!$E:$E,'MY DATA'!$D:$D,P$1,'MY DATA'!$B:$B,2018,'MY DATA'!$G:$G,Sheet1!$A16))+MINUTE(SUMIFS('MY DATA'!$E:$E,'MY DATA'!$D:$D,P$1,'MY DATA'!$B:$B,2018,'MY DATA'!$G:$G,Sheet1!$A16))/60</f>
        <v>2.5</v>
      </c>
      <c r="Q16" s="81">
        <f>DAY(SUMIFS('MY DATA'!$E:$E,'MY DATA'!$D:$D,Q$1,'MY DATA'!$B:$B,2018,'MY DATA'!$G:$G,Sheet1!$A16))*24+HOUR(SUMIFS('MY DATA'!$E:$E,'MY DATA'!$D:$D,Q$1,'MY DATA'!$B:$B,2018,'MY DATA'!$G:$G,Sheet1!$A16))+MINUTE(SUMIFS('MY DATA'!$E:$E,'MY DATA'!$D:$D,Q$1,'MY DATA'!$B:$B,2018,'MY DATA'!$G:$G,Sheet1!$A16))/60</f>
        <v>2.5</v>
      </c>
      <c r="R16" s="81">
        <f>DAY(SUMIFS('MY DATA'!$E:$E,'MY DATA'!$D:$D,R$1,'MY DATA'!$B:$B,2018,'MY DATA'!$G:$G,Sheet1!$A16))*24+HOUR(SUMIFS('MY DATA'!$E:$E,'MY DATA'!$D:$D,R$1,'MY DATA'!$B:$B,2018,'MY DATA'!$G:$G,Sheet1!$A16))+MINUTE(SUMIFS('MY DATA'!$E:$E,'MY DATA'!$D:$D,R$1,'MY DATA'!$B:$B,2018,'MY DATA'!$G:$G,Sheet1!$A16))/60</f>
        <v>2.5</v>
      </c>
      <c r="S16" s="81">
        <f>DAY(SUMIFS('MY DATA'!$E:$E,'MY DATA'!$D:$D,S$1,'MY DATA'!$B:$B,2018,'MY DATA'!$G:$G,Sheet1!$A16))*24+HOUR(SUMIFS('MY DATA'!$E:$E,'MY DATA'!$D:$D,S$1,'MY DATA'!$B:$B,2018,'MY DATA'!$G:$G,Sheet1!$A16))+MINUTE(SUMIFS('MY DATA'!$E:$E,'MY DATA'!$D:$D,S$1,'MY DATA'!$B:$B,2018,'MY DATA'!$G:$G,Sheet1!$A16))/60</f>
        <v>2</v>
      </c>
      <c r="T16" s="81">
        <f>DAY(SUMIFS('MY DATA'!$E:$E,'MY DATA'!$D:$D,T$1,'MY DATA'!$B:$B,2018,'MY DATA'!$G:$G,Sheet1!$A16))*24+HOUR(SUMIFS('MY DATA'!$E:$E,'MY DATA'!$D:$D,T$1,'MY DATA'!$B:$B,2018,'MY DATA'!$G:$G,Sheet1!$A16))+MINUTE(SUMIFS('MY DATA'!$E:$E,'MY DATA'!$D:$D,T$1,'MY DATA'!$B:$B,2018,'MY DATA'!$G:$G,Sheet1!$A16))/60</f>
        <v>2.5</v>
      </c>
      <c r="U16" s="81">
        <f>DAY(SUMIFS('MY DATA'!$E:$E,'MY DATA'!$D:$D,U$1,'MY DATA'!$B:$B,2018,'MY DATA'!$G:$G,Sheet1!$A16))*24+HOUR(SUMIFS('MY DATA'!$E:$E,'MY DATA'!$D:$D,U$1,'MY DATA'!$B:$B,2018,'MY DATA'!$G:$G,Sheet1!$A16))+MINUTE(SUMIFS('MY DATA'!$E:$E,'MY DATA'!$D:$D,U$1,'MY DATA'!$B:$B,2018,'MY DATA'!$G:$G,Sheet1!$A16))/60</f>
        <v>1.5</v>
      </c>
      <c r="V16" s="81">
        <f>DAY(SUMIFS('MY DATA'!$E:$E,'MY DATA'!$D:$D,V$1,'MY DATA'!$B:$B,2018,'MY DATA'!$G:$G,Sheet1!$A16))*24+HOUR(SUMIFS('MY DATA'!$E:$E,'MY DATA'!$D:$D,V$1,'MY DATA'!$B:$B,2018,'MY DATA'!$G:$G,Sheet1!$A16))+MINUTE(SUMIFS('MY DATA'!$E:$E,'MY DATA'!$D:$D,V$1,'MY DATA'!$B:$B,2018,'MY DATA'!$G:$G,Sheet1!$A16))/60</f>
        <v>0</v>
      </c>
      <c r="W16" s="81">
        <f>DAY(SUMIFS('MY DATA'!$E:$E,'MY DATA'!$D:$D,W$1,'MY DATA'!$B:$B,2018,'MY DATA'!$G:$G,Sheet1!$A16))*24+HOUR(SUMIFS('MY DATA'!$E:$E,'MY DATA'!$D:$D,W$1,'MY DATA'!$B:$B,2018,'MY DATA'!$G:$G,Sheet1!$A16))+MINUTE(SUMIFS('MY DATA'!$E:$E,'MY DATA'!$D:$D,W$1,'MY DATA'!$B:$B,2018,'MY DATA'!$G:$G,Sheet1!$A16))/60</f>
        <v>0</v>
      </c>
      <c r="X16" s="81">
        <f>DAY(SUMIFS('MY DATA'!$E:$E,'MY DATA'!$D:$D,X$1,'MY DATA'!$B:$B,2018,'MY DATA'!$G:$G,Sheet1!$A16))*24+HOUR(SUMIFS('MY DATA'!$E:$E,'MY DATA'!$D:$D,X$1,'MY DATA'!$B:$B,2018,'MY DATA'!$G:$G,Sheet1!$A16))+MINUTE(SUMIFS('MY DATA'!$E:$E,'MY DATA'!$D:$D,X$1,'MY DATA'!$B:$B,2018,'MY DATA'!$G:$G,Sheet1!$A16))/60</f>
        <v>0</v>
      </c>
      <c r="Y16" s="81">
        <f>DAY(SUMIFS('MY DATA'!$E:$E,'MY DATA'!$D:$D,Y$1,'MY DATA'!$B:$B,2018,'MY DATA'!$G:$G,Sheet1!$A16))*24+HOUR(SUMIFS('MY DATA'!$E:$E,'MY DATA'!$D:$D,Y$1,'MY DATA'!$B:$B,2018,'MY DATA'!$G:$G,Sheet1!$A16))+MINUTE(SUMIFS('MY DATA'!$E:$E,'MY DATA'!$D:$D,Y$1,'MY DATA'!$B:$B,2018,'MY DATA'!$G:$G,Sheet1!$A16))/60</f>
        <v>0</v>
      </c>
      <c r="Z16" s="81">
        <f>DAY(SUMIFS('MY DATA'!$E:$E,'MY DATA'!$D:$D,Z$1,'MY DATA'!$B:$B,2018,'MY DATA'!$G:$G,Sheet1!$A16))*24+HOUR(SUMIFS('MY DATA'!$E:$E,'MY DATA'!$D:$D,Z$1,'MY DATA'!$B:$B,2018,'MY DATA'!$G:$G,Sheet1!$A16))+MINUTE(SUMIFS('MY DATA'!$E:$E,'MY DATA'!$D:$D,Z$1,'MY DATA'!$B:$B,2018,'MY DATA'!$G:$G,Sheet1!$A16))/60</f>
        <v>2.5</v>
      </c>
      <c r="AA16" s="81">
        <f>DAY(SUMIFS('MY DATA'!$E:$E,'MY DATA'!$D:$D,AA$1,'MY DATA'!$B:$B,2018,'MY DATA'!$G:$G,Sheet1!$A16))*24+HOUR(SUMIFS('MY DATA'!$E:$E,'MY DATA'!$D:$D,AA$1,'MY DATA'!$B:$B,2018,'MY DATA'!$G:$G,Sheet1!$A16))+MINUTE(SUMIFS('MY DATA'!$E:$E,'MY DATA'!$D:$D,AA$1,'MY DATA'!$B:$B,2018,'MY DATA'!$G:$G,Sheet1!$A16))/60</f>
        <v>2.5</v>
      </c>
      <c r="AB16" s="81">
        <f>DAY(SUMIFS('MY DATA'!$E:$E,'MY DATA'!$D:$D,AB$1,'MY DATA'!$B:$B,2018,'MY DATA'!$G:$G,Sheet1!$A16))*24+HOUR(SUMIFS('MY DATA'!$E:$E,'MY DATA'!$D:$D,AB$1,'MY DATA'!$B:$B,2018,'MY DATA'!$G:$G,Sheet1!$A16))+MINUTE(SUMIFS('MY DATA'!$E:$E,'MY DATA'!$D:$D,AB$1,'MY DATA'!$B:$B,2018,'MY DATA'!$G:$G,Sheet1!$A16))/60</f>
        <v>2</v>
      </c>
      <c r="AC16" s="81">
        <f>DAY(SUMIFS('MY DATA'!$E:$E,'MY DATA'!$D:$D,AC$1,'MY DATA'!$B:$B,2018,'MY DATA'!$G:$G,Sheet1!$A16))*24+HOUR(SUMIFS('MY DATA'!$E:$E,'MY DATA'!$D:$D,AC$1,'MY DATA'!$B:$B,2018,'MY DATA'!$G:$G,Sheet1!$A16))+MINUTE(SUMIFS('MY DATA'!$E:$E,'MY DATA'!$D:$D,AC$1,'MY DATA'!$B:$B,2018,'MY DATA'!$G:$G,Sheet1!$A16))/60</f>
        <v>2.5</v>
      </c>
      <c r="AD16" s="81">
        <f>DAY(SUMIFS('MY DATA'!$E:$E,'MY DATA'!$D:$D,AD$1,'MY DATA'!$B:$B,2018,'MY DATA'!$G:$G,Sheet1!$A16))*24+HOUR(SUMIFS('MY DATA'!$E:$E,'MY DATA'!$D:$D,AD$1,'MY DATA'!$B:$B,2018,'MY DATA'!$G:$G,Sheet1!$A16))+MINUTE(SUMIFS('MY DATA'!$E:$E,'MY DATA'!$D:$D,AD$1,'MY DATA'!$B:$B,2018,'MY DATA'!$G:$G,Sheet1!$A16))/60</f>
        <v>2.5</v>
      </c>
      <c r="AE16" s="81">
        <f>DAY(SUMIFS('MY DATA'!$E:$E,'MY DATA'!$D:$D,AE$1,'MY DATA'!$B:$B,2018,'MY DATA'!$G:$G,Sheet1!$A16))*24+HOUR(SUMIFS('MY DATA'!$E:$E,'MY DATA'!$D:$D,AE$1,'MY DATA'!$B:$B,2018,'MY DATA'!$G:$G,Sheet1!$A16))+MINUTE(SUMIFS('MY DATA'!$E:$E,'MY DATA'!$D:$D,AE$1,'MY DATA'!$B:$B,2018,'MY DATA'!$G:$G,Sheet1!$A16))/60</f>
        <v>2</v>
      </c>
      <c r="AF16" s="81">
        <f>DAY(SUMIFS('MY DATA'!$E:$E,'MY DATA'!$D:$D,AF$1,'MY DATA'!$B:$B,2018,'MY DATA'!$G:$G,Sheet1!$A16))*24+HOUR(SUMIFS('MY DATA'!$E:$E,'MY DATA'!$D:$D,AF$1,'MY DATA'!$B:$B,2018,'MY DATA'!$G:$G,Sheet1!$A16))+MINUTE(SUMIFS('MY DATA'!$E:$E,'MY DATA'!$D:$D,AF$1,'MY DATA'!$B:$B,2018,'MY DATA'!$G:$G,Sheet1!$A16))/60</f>
        <v>1</v>
      </c>
      <c r="AG16" s="81">
        <f>DAY(SUMIFS('MY DATA'!$E:$E,'MY DATA'!$D:$D,AG$1,'MY DATA'!$B:$B,2018,'MY DATA'!$G:$G,Sheet1!$A16))*24+HOUR(SUMIFS('MY DATA'!$E:$E,'MY DATA'!$D:$D,AG$1,'MY DATA'!$B:$B,2018,'MY DATA'!$G:$G,Sheet1!$A16))+MINUTE(SUMIFS('MY DATA'!$E:$E,'MY DATA'!$D:$D,AG$1,'MY DATA'!$B:$B,2018,'MY DATA'!$G:$G,Sheet1!$A16))/60</f>
        <v>0</v>
      </c>
      <c r="AH16" s="81">
        <f>DAY(SUMIFS('MY DATA'!$E:$E,'MY DATA'!$D:$D,AH$1,'MY DATA'!$B:$B,2018,'MY DATA'!$G:$G,Sheet1!$A16))*24+HOUR(SUMIFS('MY DATA'!$E:$E,'MY DATA'!$D:$D,AH$1,'MY DATA'!$B:$B,2018,'MY DATA'!$G:$G,Sheet1!$A16))+MINUTE(SUMIFS('MY DATA'!$E:$E,'MY DATA'!$D:$D,AH$1,'MY DATA'!$B:$B,2018,'MY DATA'!$G:$G,Sheet1!$A16))/60</f>
        <v>0</v>
      </c>
      <c r="AI16" s="81">
        <f>DAY(SUMIFS('MY DATA'!$E:$E,'MY DATA'!$D:$D,AI$1,'MY DATA'!$B:$B,2018,'MY DATA'!$G:$G,Sheet1!$A16))*24+HOUR(SUMIFS('MY DATA'!$E:$E,'MY DATA'!$D:$D,AI$1,'MY DATA'!$B:$B,2018,'MY DATA'!$G:$G,Sheet1!$A16))+MINUTE(SUMIFS('MY DATA'!$E:$E,'MY DATA'!$D:$D,AI$1,'MY DATA'!$B:$B,2018,'MY DATA'!$G:$G,Sheet1!$A16))/60</f>
        <v>0</v>
      </c>
      <c r="AJ16" s="81">
        <f>DAY(SUMIFS('MY DATA'!$E:$E,'MY DATA'!$D:$D,AJ$1,'MY DATA'!$B:$B,2018,'MY DATA'!$G:$G,Sheet1!$A16))*24+HOUR(SUMIFS('MY DATA'!$E:$E,'MY DATA'!$D:$D,AJ$1,'MY DATA'!$B:$B,2018,'MY DATA'!$G:$G,Sheet1!$A16))+MINUTE(SUMIFS('MY DATA'!$E:$E,'MY DATA'!$D:$D,AJ$1,'MY DATA'!$B:$B,2018,'MY DATA'!$G:$G,Sheet1!$A16))/60</f>
        <v>0</v>
      </c>
      <c r="AK16" s="81">
        <f>DAY(SUMIFS('MY DATA'!$E:$E,'MY DATA'!$D:$D,AK$1,'MY DATA'!$B:$B,2018,'MY DATA'!$G:$G,Sheet1!$A16))*24+HOUR(SUMIFS('MY DATA'!$E:$E,'MY DATA'!$D:$D,AK$1,'MY DATA'!$B:$B,2018,'MY DATA'!$G:$G,Sheet1!$A16))+MINUTE(SUMIFS('MY DATA'!$E:$E,'MY DATA'!$D:$D,AK$1,'MY DATA'!$B:$B,2018,'MY DATA'!$G:$G,Sheet1!$A16))/60</f>
        <v>0</v>
      </c>
      <c r="AL16" s="81">
        <f>DAY(SUMIFS('MY DATA'!$E:$E,'MY DATA'!$D:$D,AL$1,'MY DATA'!$B:$B,2018,'MY DATA'!$G:$G,Sheet1!$A16))*24+HOUR(SUMIFS('MY DATA'!$E:$E,'MY DATA'!$D:$D,AL$1,'MY DATA'!$B:$B,2018,'MY DATA'!$G:$G,Sheet1!$A16))+MINUTE(SUMIFS('MY DATA'!$E:$E,'MY DATA'!$D:$D,AL$1,'MY DATA'!$B:$B,2018,'MY DATA'!$G:$G,Sheet1!$A16))/60</f>
        <v>0</v>
      </c>
      <c r="AM16" s="81">
        <f>DAY(SUMIFS('MY DATA'!$E:$E,'MY DATA'!$D:$D,AM$1,'MY DATA'!$B:$B,2018,'MY DATA'!$G:$G,Sheet1!$A16))*24+HOUR(SUMIFS('MY DATA'!$E:$E,'MY DATA'!$D:$D,AM$1,'MY DATA'!$B:$B,2018,'MY DATA'!$G:$G,Sheet1!$A16))+MINUTE(SUMIFS('MY DATA'!$E:$E,'MY DATA'!$D:$D,AM$1,'MY DATA'!$B:$B,2018,'MY DATA'!$G:$G,Sheet1!$A16))/60</f>
        <v>0</v>
      </c>
      <c r="AN16" s="81">
        <f>DAY(SUMIFS('MY DATA'!$E:$E,'MY DATA'!$D:$D,AN$1,'MY DATA'!$B:$B,2018,'MY DATA'!$G:$G,Sheet1!$A16))*24+HOUR(SUMIFS('MY DATA'!$E:$E,'MY DATA'!$D:$D,AN$1,'MY DATA'!$B:$B,2018,'MY DATA'!$G:$G,Sheet1!$A16))+MINUTE(SUMIFS('MY DATA'!$E:$E,'MY DATA'!$D:$D,AN$1,'MY DATA'!$B:$B,2018,'MY DATA'!$G:$G,Sheet1!$A16))/60</f>
        <v>0</v>
      </c>
      <c r="AO16" s="81">
        <f>DAY(SUMIFS('MY DATA'!$E:$E,'MY DATA'!$D:$D,AO$1,'MY DATA'!$B:$B,2018,'MY DATA'!$G:$G,Sheet1!$A16))*24+HOUR(SUMIFS('MY DATA'!$E:$E,'MY DATA'!$D:$D,AO$1,'MY DATA'!$B:$B,2018,'MY DATA'!$G:$G,Sheet1!$A16))+MINUTE(SUMIFS('MY DATA'!$E:$E,'MY DATA'!$D:$D,AO$1,'MY DATA'!$B:$B,2018,'MY DATA'!$G:$G,Sheet1!$A16))/60</f>
        <v>0</v>
      </c>
      <c r="AP16" s="81">
        <f>DAY(SUMIFS('MY DATA'!$E:$E,'MY DATA'!$D:$D,AP$1,'MY DATA'!$B:$B,2018,'MY DATA'!$G:$G,Sheet1!$A16))*24+HOUR(SUMIFS('MY DATA'!$E:$E,'MY DATA'!$D:$D,AP$1,'MY DATA'!$B:$B,2018,'MY DATA'!$G:$G,Sheet1!$A16))+MINUTE(SUMIFS('MY DATA'!$E:$E,'MY DATA'!$D:$D,AP$1,'MY DATA'!$B:$B,2018,'MY DATA'!$G:$G,Sheet1!$A16))/60</f>
        <v>0</v>
      </c>
      <c r="AQ16" s="81">
        <f>DAY(SUMIFS('MY DATA'!$E:$E,'MY DATA'!$D:$D,AQ$1,'MY DATA'!$B:$B,2018,'MY DATA'!$G:$G,Sheet1!$A16))*24+HOUR(SUMIFS('MY DATA'!$E:$E,'MY DATA'!$D:$D,AQ$1,'MY DATA'!$B:$B,2018,'MY DATA'!$G:$G,Sheet1!$A16))+MINUTE(SUMIFS('MY DATA'!$E:$E,'MY DATA'!$D:$D,AQ$1,'MY DATA'!$B:$B,2018,'MY DATA'!$G:$G,Sheet1!$A16))/60</f>
        <v>0</v>
      </c>
      <c r="AR16" s="81">
        <f>DAY(SUMIFS('MY DATA'!$E:$E,'MY DATA'!$D:$D,AR$1,'MY DATA'!$B:$B,2018,'MY DATA'!$G:$G,Sheet1!$A16))*24+HOUR(SUMIFS('MY DATA'!$E:$E,'MY DATA'!$D:$D,AR$1,'MY DATA'!$B:$B,2018,'MY DATA'!$G:$G,Sheet1!$A16))+MINUTE(SUMIFS('MY DATA'!$E:$E,'MY DATA'!$D:$D,AR$1,'MY DATA'!$B:$B,2018,'MY DATA'!$G:$G,Sheet1!$A16))/60</f>
        <v>0</v>
      </c>
      <c r="AS16" s="81">
        <f>DAY(SUMIFS('MY DATA'!$E:$E,'MY DATA'!$D:$D,AS$1,'MY DATA'!$B:$B,2018,'MY DATA'!$G:$G,Sheet1!$A16))*24+HOUR(SUMIFS('MY DATA'!$E:$E,'MY DATA'!$D:$D,AS$1,'MY DATA'!$B:$B,2018,'MY DATA'!$G:$G,Sheet1!$A16))+MINUTE(SUMIFS('MY DATA'!$E:$E,'MY DATA'!$D:$D,AS$1,'MY DATA'!$B:$B,2018,'MY DATA'!$G:$G,Sheet1!$A16))/60</f>
        <v>0</v>
      </c>
      <c r="AT16" s="81">
        <f>DAY(SUMIFS('MY DATA'!$E:$E,'MY DATA'!$D:$D,AT$1,'MY DATA'!$B:$B,2018,'MY DATA'!$G:$G,Sheet1!$A16))*24+HOUR(SUMIFS('MY DATA'!$E:$E,'MY DATA'!$D:$D,AT$1,'MY DATA'!$B:$B,2018,'MY DATA'!$G:$G,Sheet1!$A16))+MINUTE(SUMIFS('MY DATA'!$E:$E,'MY DATA'!$D:$D,AT$1,'MY DATA'!$B:$B,2018,'MY DATA'!$G:$G,Sheet1!$A16))/60</f>
        <v>0</v>
      </c>
      <c r="AU16" s="81">
        <f>DAY(SUMIFS('MY DATA'!$E:$E,'MY DATA'!$D:$D,AU$1,'MY DATA'!$B:$B,2018,'MY DATA'!$G:$G,Sheet1!$A16))*24+HOUR(SUMIFS('MY DATA'!$E:$E,'MY DATA'!$D:$D,AU$1,'MY DATA'!$B:$B,2018,'MY DATA'!$G:$G,Sheet1!$A16))+MINUTE(SUMIFS('MY DATA'!$E:$E,'MY DATA'!$D:$D,AU$1,'MY DATA'!$B:$B,2018,'MY DATA'!$G:$G,Sheet1!$A16))/60</f>
        <v>0</v>
      </c>
      <c r="AV16" s="81">
        <f>DAY(SUMIFS('MY DATA'!$E:$E,'MY DATA'!$D:$D,AV$1,'MY DATA'!$B:$B,2018,'MY DATA'!$G:$G,Sheet1!$A16))*24+HOUR(SUMIFS('MY DATA'!$E:$E,'MY DATA'!$D:$D,AV$1,'MY DATA'!$B:$B,2018,'MY DATA'!$G:$G,Sheet1!$A16))+MINUTE(SUMIFS('MY DATA'!$E:$E,'MY DATA'!$D:$D,AV$1,'MY DATA'!$B:$B,2018,'MY DATA'!$G:$G,Sheet1!$A16))/60</f>
        <v>0</v>
      </c>
      <c r="AW16" s="81">
        <f>DAY(SUMIFS('MY DATA'!$E:$E,'MY DATA'!$D:$D,AW$1,'MY DATA'!$B:$B,2018,'MY DATA'!$G:$G,Sheet1!$A16))*24+HOUR(SUMIFS('MY DATA'!$E:$E,'MY DATA'!$D:$D,AW$1,'MY DATA'!$B:$B,2018,'MY DATA'!$G:$G,Sheet1!$A16))+MINUTE(SUMIFS('MY DATA'!$E:$E,'MY DATA'!$D:$D,AW$1,'MY DATA'!$B:$B,2018,'MY DATA'!$G:$G,Sheet1!$A16))/60</f>
        <v>0</v>
      </c>
      <c r="AX16" s="81">
        <f>DAY(SUMIFS('MY DATA'!$E:$E,'MY DATA'!$D:$D,AX$1,'MY DATA'!$B:$B,2018,'MY DATA'!$G:$G,Sheet1!$A16))*24+HOUR(SUMIFS('MY DATA'!$E:$E,'MY DATA'!$D:$D,AX$1,'MY DATA'!$B:$B,2018,'MY DATA'!$G:$G,Sheet1!$A16))+MINUTE(SUMIFS('MY DATA'!$E:$E,'MY DATA'!$D:$D,AX$1,'MY DATA'!$B:$B,2018,'MY DATA'!$G:$G,Sheet1!$A16))/60</f>
        <v>0</v>
      </c>
      <c r="AY16" s="81">
        <f>DAY(SUMIFS('MY DATA'!$E:$E,'MY DATA'!$D:$D,AY$1,'MY DATA'!$B:$B,2018,'MY DATA'!$G:$G,Sheet1!$A16))*24+HOUR(SUMIFS('MY DATA'!$E:$E,'MY DATA'!$D:$D,AY$1,'MY DATA'!$B:$B,2018,'MY DATA'!$G:$G,Sheet1!$A16))+MINUTE(SUMIFS('MY DATA'!$E:$E,'MY DATA'!$D:$D,AY$1,'MY DATA'!$B:$B,2018,'MY DATA'!$G:$G,Sheet1!$A16))/60</f>
        <v>0</v>
      </c>
      <c r="AZ16" s="81">
        <f>DAY(SUMIFS('MY DATA'!$E:$E,'MY DATA'!$D:$D,AZ$1,'MY DATA'!$B:$B,2018,'MY DATA'!$G:$G,Sheet1!$A16))*24+HOUR(SUMIFS('MY DATA'!$E:$E,'MY DATA'!$D:$D,AZ$1,'MY DATA'!$B:$B,2018,'MY DATA'!$G:$G,Sheet1!$A16))+MINUTE(SUMIFS('MY DATA'!$E:$E,'MY DATA'!$D:$D,AZ$1,'MY DATA'!$B:$B,2018,'MY DATA'!$G:$G,Sheet1!$A16))/60</f>
        <v>0</v>
      </c>
      <c r="BA16" s="81">
        <f>DAY(SUMIFS('MY DATA'!$E:$E,'MY DATA'!$D:$D,BA$1,'MY DATA'!$B:$B,2018,'MY DATA'!$G:$G,Sheet1!$A16))*24+HOUR(SUMIFS('MY DATA'!$E:$E,'MY DATA'!$D:$D,BA$1,'MY DATA'!$B:$B,2018,'MY DATA'!$G:$G,Sheet1!$A16))+MINUTE(SUMIFS('MY DATA'!$E:$E,'MY DATA'!$D:$D,BA$1,'MY DATA'!$B:$B,2018,'MY DATA'!$G:$G,Sheet1!$A16))/60</f>
        <v>0</v>
      </c>
    </row>
    <row r="17" spans="1:53" x14ac:dyDescent="0.25">
      <c r="A17" s="2" t="s">
        <v>7</v>
      </c>
      <c r="B17" s="81">
        <f>DAY(SUMIFS('MY DATA'!$E:$E,'MY DATA'!$D:$D,B$1,'MY DATA'!$B:$B,2018,'MY DATA'!$G:$G,Sheet1!$A17))*24+HOUR(SUMIFS('MY DATA'!$E:$E,'MY DATA'!$D:$D,B$1,'MY DATA'!$B:$B,2018,'MY DATA'!$G:$G,Sheet1!$A17))+MINUTE(SUMIFS('MY DATA'!$E:$E,'MY DATA'!$D:$D,B$1,'MY DATA'!$B:$B,2018,'MY DATA'!$G:$G,Sheet1!$A17))/60</f>
        <v>0</v>
      </c>
      <c r="C17" s="81">
        <f>DAY(SUMIFS('MY DATA'!$E:$E,'MY DATA'!$D:$D,C$1,'MY DATA'!$B:$B,2018,'MY DATA'!$G:$G,Sheet1!$A17))*24+HOUR(SUMIFS('MY DATA'!$E:$E,'MY DATA'!$D:$D,C$1,'MY DATA'!$B:$B,2018,'MY DATA'!$G:$G,Sheet1!$A17))+MINUTE(SUMIFS('MY DATA'!$E:$E,'MY DATA'!$D:$D,C$1,'MY DATA'!$B:$B,2018,'MY DATA'!$G:$G,Sheet1!$A17))/60</f>
        <v>0</v>
      </c>
      <c r="D17" s="81">
        <f>DAY(SUMIFS('MY DATA'!$E:$E,'MY DATA'!$D:$D,D$1,'MY DATA'!$B:$B,2018,'MY DATA'!$G:$G,Sheet1!$A17))*24+HOUR(SUMIFS('MY DATA'!$E:$E,'MY DATA'!$D:$D,D$1,'MY DATA'!$B:$B,2018,'MY DATA'!$G:$G,Sheet1!$A17))+MINUTE(SUMIFS('MY DATA'!$E:$E,'MY DATA'!$D:$D,D$1,'MY DATA'!$B:$B,2018,'MY DATA'!$G:$G,Sheet1!$A17))/60</f>
        <v>0</v>
      </c>
      <c r="E17" s="81">
        <f>DAY(SUMIFS('MY DATA'!$E:$E,'MY DATA'!$D:$D,E$1,'MY DATA'!$B:$B,2018,'MY DATA'!$G:$G,Sheet1!$A17))*24+HOUR(SUMIFS('MY DATA'!$E:$E,'MY DATA'!$D:$D,E$1,'MY DATA'!$B:$B,2018,'MY DATA'!$G:$G,Sheet1!$A17))+MINUTE(SUMIFS('MY DATA'!$E:$E,'MY DATA'!$D:$D,E$1,'MY DATA'!$B:$B,2018,'MY DATA'!$G:$G,Sheet1!$A17))/60</f>
        <v>0</v>
      </c>
      <c r="F17" s="81">
        <f>DAY(SUMIFS('MY DATA'!$E:$E,'MY DATA'!$D:$D,F$1,'MY DATA'!$B:$B,2018,'MY DATA'!$G:$G,Sheet1!$A17))*24+HOUR(SUMIFS('MY DATA'!$E:$E,'MY DATA'!$D:$D,F$1,'MY DATA'!$B:$B,2018,'MY DATA'!$G:$G,Sheet1!$A17))+MINUTE(SUMIFS('MY DATA'!$E:$E,'MY DATA'!$D:$D,F$1,'MY DATA'!$B:$B,2018,'MY DATA'!$G:$G,Sheet1!$A17))/60</f>
        <v>0</v>
      </c>
      <c r="G17" s="81">
        <f>DAY(SUMIFS('MY DATA'!$E:$E,'MY DATA'!$D:$D,G$1,'MY DATA'!$B:$B,2018,'MY DATA'!$G:$G,Sheet1!$A17))*24+HOUR(SUMIFS('MY DATA'!$E:$E,'MY DATA'!$D:$D,G$1,'MY DATA'!$B:$B,2018,'MY DATA'!$G:$G,Sheet1!$A17))+MINUTE(SUMIFS('MY DATA'!$E:$E,'MY DATA'!$D:$D,G$1,'MY DATA'!$B:$B,2018,'MY DATA'!$G:$G,Sheet1!$A17))/60</f>
        <v>0</v>
      </c>
      <c r="H17" s="81">
        <f>DAY(SUMIFS('MY DATA'!$E:$E,'MY DATA'!$D:$D,H$1,'MY DATA'!$B:$B,2018,'MY DATA'!$G:$G,Sheet1!$A17))*24+HOUR(SUMIFS('MY DATA'!$E:$E,'MY DATA'!$D:$D,H$1,'MY DATA'!$B:$B,2018,'MY DATA'!$G:$G,Sheet1!$A17))+MINUTE(SUMIFS('MY DATA'!$E:$E,'MY DATA'!$D:$D,H$1,'MY DATA'!$B:$B,2018,'MY DATA'!$G:$G,Sheet1!$A17))/60</f>
        <v>0</v>
      </c>
      <c r="I17" s="81">
        <f>DAY(SUMIFS('MY DATA'!$E:$E,'MY DATA'!$D:$D,I$1,'MY DATA'!$B:$B,2018,'MY DATA'!$G:$G,Sheet1!$A17))*24+HOUR(SUMIFS('MY DATA'!$E:$E,'MY DATA'!$D:$D,I$1,'MY DATA'!$B:$B,2018,'MY DATA'!$G:$G,Sheet1!$A17))+MINUTE(SUMIFS('MY DATA'!$E:$E,'MY DATA'!$D:$D,I$1,'MY DATA'!$B:$B,2018,'MY DATA'!$G:$G,Sheet1!$A17))/60</f>
        <v>0</v>
      </c>
      <c r="J17" s="81">
        <f>DAY(SUMIFS('MY DATA'!$E:$E,'MY DATA'!$D:$D,J$1,'MY DATA'!$B:$B,2018,'MY DATA'!$G:$G,Sheet1!$A17))*24+HOUR(SUMIFS('MY DATA'!$E:$E,'MY DATA'!$D:$D,J$1,'MY DATA'!$B:$B,2018,'MY DATA'!$G:$G,Sheet1!$A17))+MINUTE(SUMIFS('MY DATA'!$E:$E,'MY DATA'!$D:$D,J$1,'MY DATA'!$B:$B,2018,'MY DATA'!$G:$G,Sheet1!$A17))/60</f>
        <v>0</v>
      </c>
      <c r="K17" s="81">
        <f>DAY(SUMIFS('MY DATA'!$E:$E,'MY DATA'!$D:$D,K$1,'MY DATA'!$B:$B,2018,'MY DATA'!$G:$G,Sheet1!$A17))*24+HOUR(SUMIFS('MY DATA'!$E:$E,'MY DATA'!$D:$D,K$1,'MY DATA'!$B:$B,2018,'MY DATA'!$G:$G,Sheet1!$A17))+MINUTE(SUMIFS('MY DATA'!$E:$E,'MY DATA'!$D:$D,K$1,'MY DATA'!$B:$B,2018,'MY DATA'!$G:$G,Sheet1!$A17))/60</f>
        <v>0</v>
      </c>
      <c r="L17" s="81">
        <f>DAY(SUMIFS('MY DATA'!$E:$E,'MY DATA'!$D:$D,L$1,'MY DATA'!$B:$B,2018,'MY DATA'!$G:$G,Sheet1!$A17))*24+HOUR(SUMIFS('MY DATA'!$E:$E,'MY DATA'!$D:$D,L$1,'MY DATA'!$B:$B,2018,'MY DATA'!$G:$G,Sheet1!$A17))+MINUTE(SUMIFS('MY DATA'!$E:$E,'MY DATA'!$D:$D,L$1,'MY DATA'!$B:$B,2018,'MY DATA'!$G:$G,Sheet1!$A17))/60</f>
        <v>0</v>
      </c>
      <c r="M17" s="81">
        <f>DAY(SUMIFS('MY DATA'!$E:$E,'MY DATA'!$D:$D,M$1,'MY DATA'!$B:$B,2018,'MY DATA'!$G:$G,Sheet1!$A17))*24+HOUR(SUMIFS('MY DATA'!$E:$E,'MY DATA'!$D:$D,M$1,'MY DATA'!$B:$B,2018,'MY DATA'!$G:$G,Sheet1!$A17))+MINUTE(SUMIFS('MY DATA'!$E:$E,'MY DATA'!$D:$D,M$1,'MY DATA'!$B:$B,2018,'MY DATA'!$G:$G,Sheet1!$A17))/60</f>
        <v>0</v>
      </c>
      <c r="N17" s="81">
        <f>DAY(SUMIFS('MY DATA'!$E:$E,'MY DATA'!$D:$D,N$1,'MY DATA'!$B:$B,2018,'MY DATA'!$G:$G,Sheet1!$A17))*24+HOUR(SUMIFS('MY DATA'!$E:$E,'MY DATA'!$D:$D,N$1,'MY DATA'!$B:$B,2018,'MY DATA'!$G:$G,Sheet1!$A17))+MINUTE(SUMIFS('MY DATA'!$E:$E,'MY DATA'!$D:$D,N$1,'MY DATA'!$B:$B,2018,'MY DATA'!$G:$G,Sheet1!$A17))/60</f>
        <v>0</v>
      </c>
      <c r="O17" s="81">
        <f>DAY(SUMIFS('MY DATA'!$E:$E,'MY DATA'!$D:$D,O$1,'MY DATA'!$B:$B,2018,'MY DATA'!$G:$G,Sheet1!$A17))*24+HOUR(SUMIFS('MY DATA'!$E:$E,'MY DATA'!$D:$D,O$1,'MY DATA'!$B:$B,2018,'MY DATA'!$G:$G,Sheet1!$A17))+MINUTE(SUMIFS('MY DATA'!$E:$E,'MY DATA'!$D:$D,O$1,'MY DATA'!$B:$B,2018,'MY DATA'!$G:$G,Sheet1!$A17))/60</f>
        <v>0</v>
      </c>
      <c r="P17" s="81">
        <f>DAY(SUMIFS('MY DATA'!$E:$E,'MY DATA'!$D:$D,P$1,'MY DATA'!$B:$B,2018,'MY DATA'!$G:$G,Sheet1!$A17))*24+HOUR(SUMIFS('MY DATA'!$E:$E,'MY DATA'!$D:$D,P$1,'MY DATA'!$B:$B,2018,'MY DATA'!$G:$G,Sheet1!$A17))+MINUTE(SUMIFS('MY DATA'!$E:$E,'MY DATA'!$D:$D,P$1,'MY DATA'!$B:$B,2018,'MY DATA'!$G:$G,Sheet1!$A17))/60</f>
        <v>8.9166666666666661</v>
      </c>
      <c r="Q17" s="81">
        <f>DAY(SUMIFS('MY DATA'!$E:$E,'MY DATA'!$D:$D,Q$1,'MY DATA'!$B:$B,2018,'MY DATA'!$G:$G,Sheet1!$A17))*24+HOUR(SUMIFS('MY DATA'!$E:$E,'MY DATA'!$D:$D,Q$1,'MY DATA'!$B:$B,2018,'MY DATA'!$G:$G,Sheet1!$A17))+MINUTE(SUMIFS('MY DATA'!$E:$E,'MY DATA'!$D:$D,Q$1,'MY DATA'!$B:$B,2018,'MY DATA'!$G:$G,Sheet1!$A17))/60</f>
        <v>3.9166666666666665</v>
      </c>
      <c r="R17" s="81">
        <f>DAY(SUMIFS('MY DATA'!$E:$E,'MY DATA'!$D:$D,R$1,'MY DATA'!$B:$B,2018,'MY DATA'!$G:$G,Sheet1!$A17))*24+HOUR(SUMIFS('MY DATA'!$E:$E,'MY DATA'!$D:$D,R$1,'MY DATA'!$B:$B,2018,'MY DATA'!$G:$G,Sheet1!$A17))+MINUTE(SUMIFS('MY DATA'!$E:$E,'MY DATA'!$D:$D,R$1,'MY DATA'!$B:$B,2018,'MY DATA'!$G:$G,Sheet1!$A17))/60</f>
        <v>0</v>
      </c>
      <c r="S17" s="81">
        <f>DAY(SUMIFS('MY DATA'!$E:$E,'MY DATA'!$D:$D,S$1,'MY DATA'!$B:$B,2018,'MY DATA'!$G:$G,Sheet1!$A17))*24+HOUR(SUMIFS('MY DATA'!$E:$E,'MY DATA'!$D:$D,S$1,'MY DATA'!$B:$B,2018,'MY DATA'!$G:$G,Sheet1!$A17))+MINUTE(SUMIFS('MY DATA'!$E:$E,'MY DATA'!$D:$D,S$1,'MY DATA'!$B:$B,2018,'MY DATA'!$G:$G,Sheet1!$A17))/60</f>
        <v>0</v>
      </c>
      <c r="T17" s="81">
        <f>DAY(SUMIFS('MY DATA'!$E:$E,'MY DATA'!$D:$D,T$1,'MY DATA'!$B:$B,2018,'MY DATA'!$G:$G,Sheet1!$A17))*24+HOUR(SUMIFS('MY DATA'!$E:$E,'MY DATA'!$D:$D,T$1,'MY DATA'!$B:$B,2018,'MY DATA'!$G:$G,Sheet1!$A17))+MINUTE(SUMIFS('MY DATA'!$E:$E,'MY DATA'!$D:$D,T$1,'MY DATA'!$B:$B,2018,'MY DATA'!$G:$G,Sheet1!$A17))/60</f>
        <v>0</v>
      </c>
      <c r="U17" s="81">
        <f>DAY(SUMIFS('MY DATA'!$E:$E,'MY DATA'!$D:$D,U$1,'MY DATA'!$B:$B,2018,'MY DATA'!$G:$G,Sheet1!$A17))*24+HOUR(SUMIFS('MY DATA'!$E:$E,'MY DATA'!$D:$D,U$1,'MY DATA'!$B:$B,2018,'MY DATA'!$G:$G,Sheet1!$A17))+MINUTE(SUMIFS('MY DATA'!$E:$E,'MY DATA'!$D:$D,U$1,'MY DATA'!$B:$B,2018,'MY DATA'!$G:$G,Sheet1!$A17))/60</f>
        <v>0</v>
      </c>
      <c r="V17" s="81">
        <f>DAY(SUMIFS('MY DATA'!$E:$E,'MY DATA'!$D:$D,V$1,'MY DATA'!$B:$B,2018,'MY DATA'!$G:$G,Sheet1!$A17))*24+HOUR(SUMIFS('MY DATA'!$E:$E,'MY DATA'!$D:$D,V$1,'MY DATA'!$B:$B,2018,'MY DATA'!$G:$G,Sheet1!$A17))+MINUTE(SUMIFS('MY DATA'!$E:$E,'MY DATA'!$D:$D,V$1,'MY DATA'!$B:$B,2018,'MY DATA'!$G:$G,Sheet1!$A17))/60</f>
        <v>0</v>
      </c>
      <c r="W17" s="81">
        <f>DAY(SUMIFS('MY DATA'!$E:$E,'MY DATA'!$D:$D,W$1,'MY DATA'!$B:$B,2018,'MY DATA'!$G:$G,Sheet1!$A17))*24+HOUR(SUMIFS('MY DATA'!$E:$E,'MY DATA'!$D:$D,W$1,'MY DATA'!$B:$B,2018,'MY DATA'!$G:$G,Sheet1!$A17))+MINUTE(SUMIFS('MY DATA'!$E:$E,'MY DATA'!$D:$D,W$1,'MY DATA'!$B:$B,2018,'MY DATA'!$G:$G,Sheet1!$A17))/60</f>
        <v>4.75</v>
      </c>
      <c r="X17" s="81">
        <f>DAY(SUMIFS('MY DATA'!$E:$E,'MY DATA'!$D:$D,X$1,'MY DATA'!$B:$B,2018,'MY DATA'!$G:$G,Sheet1!$A17))*24+HOUR(SUMIFS('MY DATA'!$E:$E,'MY DATA'!$D:$D,X$1,'MY DATA'!$B:$B,2018,'MY DATA'!$G:$G,Sheet1!$A17))+MINUTE(SUMIFS('MY DATA'!$E:$E,'MY DATA'!$D:$D,X$1,'MY DATA'!$B:$B,2018,'MY DATA'!$G:$G,Sheet1!$A17))/60</f>
        <v>0</v>
      </c>
      <c r="Y17" s="81">
        <f>DAY(SUMIFS('MY DATA'!$E:$E,'MY DATA'!$D:$D,Y$1,'MY DATA'!$B:$B,2018,'MY DATA'!$G:$G,Sheet1!$A17))*24+HOUR(SUMIFS('MY DATA'!$E:$E,'MY DATA'!$D:$D,Y$1,'MY DATA'!$B:$B,2018,'MY DATA'!$G:$G,Sheet1!$A17))+MINUTE(SUMIFS('MY DATA'!$E:$E,'MY DATA'!$D:$D,Y$1,'MY DATA'!$B:$B,2018,'MY DATA'!$G:$G,Sheet1!$A17))/60</f>
        <v>0</v>
      </c>
      <c r="Z17" s="81">
        <f>DAY(SUMIFS('MY DATA'!$E:$E,'MY DATA'!$D:$D,Z$1,'MY DATA'!$B:$B,2018,'MY DATA'!$G:$G,Sheet1!$A17))*24+HOUR(SUMIFS('MY DATA'!$E:$E,'MY DATA'!$D:$D,Z$1,'MY DATA'!$B:$B,2018,'MY DATA'!$G:$G,Sheet1!$A17))+MINUTE(SUMIFS('MY DATA'!$E:$E,'MY DATA'!$D:$D,Z$1,'MY DATA'!$B:$B,2018,'MY DATA'!$G:$G,Sheet1!$A17))/60</f>
        <v>1.75</v>
      </c>
      <c r="AA17" s="81">
        <f>DAY(SUMIFS('MY DATA'!$E:$E,'MY DATA'!$D:$D,AA$1,'MY DATA'!$B:$B,2018,'MY DATA'!$G:$G,Sheet1!$A17))*24+HOUR(SUMIFS('MY DATA'!$E:$E,'MY DATA'!$D:$D,AA$1,'MY DATA'!$B:$B,2018,'MY DATA'!$G:$G,Sheet1!$A17))+MINUTE(SUMIFS('MY DATA'!$E:$E,'MY DATA'!$D:$D,AA$1,'MY DATA'!$B:$B,2018,'MY DATA'!$G:$G,Sheet1!$A17))/60</f>
        <v>8.9166666666666661</v>
      </c>
      <c r="AB17" s="81">
        <f>DAY(SUMIFS('MY DATA'!$E:$E,'MY DATA'!$D:$D,AB$1,'MY DATA'!$B:$B,2018,'MY DATA'!$G:$G,Sheet1!$A17))*24+HOUR(SUMIFS('MY DATA'!$E:$E,'MY DATA'!$D:$D,AB$1,'MY DATA'!$B:$B,2018,'MY DATA'!$G:$G,Sheet1!$A17))+MINUTE(SUMIFS('MY DATA'!$E:$E,'MY DATA'!$D:$D,AB$1,'MY DATA'!$B:$B,2018,'MY DATA'!$G:$G,Sheet1!$A17))/60</f>
        <v>0</v>
      </c>
      <c r="AC17" s="81">
        <f>DAY(SUMIFS('MY DATA'!$E:$E,'MY DATA'!$D:$D,AC$1,'MY DATA'!$B:$B,2018,'MY DATA'!$G:$G,Sheet1!$A17))*24+HOUR(SUMIFS('MY DATA'!$E:$E,'MY DATA'!$D:$D,AC$1,'MY DATA'!$B:$B,2018,'MY DATA'!$G:$G,Sheet1!$A17))+MINUTE(SUMIFS('MY DATA'!$E:$E,'MY DATA'!$D:$D,AC$1,'MY DATA'!$B:$B,2018,'MY DATA'!$G:$G,Sheet1!$A17))/60</f>
        <v>3.75</v>
      </c>
      <c r="AD17" s="81">
        <f>DAY(SUMIFS('MY DATA'!$E:$E,'MY DATA'!$D:$D,AD$1,'MY DATA'!$B:$B,2018,'MY DATA'!$G:$G,Sheet1!$A17))*24+HOUR(SUMIFS('MY DATA'!$E:$E,'MY DATA'!$D:$D,AD$1,'MY DATA'!$B:$B,2018,'MY DATA'!$G:$G,Sheet1!$A17))+MINUTE(SUMIFS('MY DATA'!$E:$E,'MY DATA'!$D:$D,AD$1,'MY DATA'!$B:$B,2018,'MY DATA'!$G:$G,Sheet1!$A17))/60</f>
        <v>0</v>
      </c>
      <c r="AE17" s="81">
        <f>DAY(SUMIFS('MY DATA'!$E:$E,'MY DATA'!$D:$D,AE$1,'MY DATA'!$B:$B,2018,'MY DATA'!$G:$G,Sheet1!$A17))*24+HOUR(SUMIFS('MY DATA'!$E:$E,'MY DATA'!$D:$D,AE$1,'MY DATA'!$B:$B,2018,'MY DATA'!$G:$G,Sheet1!$A17))+MINUTE(SUMIFS('MY DATA'!$E:$E,'MY DATA'!$D:$D,AE$1,'MY DATA'!$B:$B,2018,'MY DATA'!$G:$G,Sheet1!$A17))/60</f>
        <v>0</v>
      </c>
      <c r="AF17" s="81">
        <f>DAY(SUMIFS('MY DATA'!$E:$E,'MY DATA'!$D:$D,AF$1,'MY DATA'!$B:$B,2018,'MY DATA'!$G:$G,Sheet1!$A17))*24+HOUR(SUMIFS('MY DATA'!$E:$E,'MY DATA'!$D:$D,AF$1,'MY DATA'!$B:$B,2018,'MY DATA'!$G:$G,Sheet1!$A17))+MINUTE(SUMIFS('MY DATA'!$E:$E,'MY DATA'!$D:$D,AF$1,'MY DATA'!$B:$B,2018,'MY DATA'!$G:$G,Sheet1!$A17))/60</f>
        <v>0</v>
      </c>
      <c r="AG17" s="81">
        <f>DAY(SUMIFS('MY DATA'!$E:$E,'MY DATA'!$D:$D,AG$1,'MY DATA'!$B:$B,2018,'MY DATA'!$G:$G,Sheet1!$A17))*24+HOUR(SUMIFS('MY DATA'!$E:$E,'MY DATA'!$D:$D,AG$1,'MY DATA'!$B:$B,2018,'MY DATA'!$G:$G,Sheet1!$A17))+MINUTE(SUMIFS('MY DATA'!$E:$E,'MY DATA'!$D:$D,AG$1,'MY DATA'!$B:$B,2018,'MY DATA'!$G:$G,Sheet1!$A17))/60</f>
        <v>0</v>
      </c>
      <c r="AH17" s="81">
        <f>DAY(SUMIFS('MY DATA'!$E:$E,'MY DATA'!$D:$D,AH$1,'MY DATA'!$B:$B,2018,'MY DATA'!$G:$G,Sheet1!$A17))*24+HOUR(SUMIFS('MY DATA'!$E:$E,'MY DATA'!$D:$D,AH$1,'MY DATA'!$B:$B,2018,'MY DATA'!$G:$G,Sheet1!$A17))+MINUTE(SUMIFS('MY DATA'!$E:$E,'MY DATA'!$D:$D,AH$1,'MY DATA'!$B:$B,2018,'MY DATA'!$G:$G,Sheet1!$A17))/60</f>
        <v>0</v>
      </c>
      <c r="AI17" s="81">
        <f>DAY(SUMIFS('MY DATA'!$E:$E,'MY DATA'!$D:$D,AI$1,'MY DATA'!$B:$B,2018,'MY DATA'!$G:$G,Sheet1!$A17))*24+HOUR(SUMIFS('MY DATA'!$E:$E,'MY DATA'!$D:$D,AI$1,'MY DATA'!$B:$B,2018,'MY DATA'!$G:$G,Sheet1!$A17))+MINUTE(SUMIFS('MY DATA'!$E:$E,'MY DATA'!$D:$D,AI$1,'MY DATA'!$B:$B,2018,'MY DATA'!$G:$G,Sheet1!$A17))/60</f>
        <v>0</v>
      </c>
      <c r="AJ17" s="81">
        <f>DAY(SUMIFS('MY DATA'!$E:$E,'MY DATA'!$D:$D,AJ$1,'MY DATA'!$B:$B,2018,'MY DATA'!$G:$G,Sheet1!$A17))*24+HOUR(SUMIFS('MY DATA'!$E:$E,'MY DATA'!$D:$D,AJ$1,'MY DATA'!$B:$B,2018,'MY DATA'!$G:$G,Sheet1!$A17))+MINUTE(SUMIFS('MY DATA'!$E:$E,'MY DATA'!$D:$D,AJ$1,'MY DATA'!$B:$B,2018,'MY DATA'!$G:$G,Sheet1!$A17))/60</f>
        <v>0</v>
      </c>
      <c r="AK17" s="81">
        <f>DAY(SUMIFS('MY DATA'!$E:$E,'MY DATA'!$D:$D,AK$1,'MY DATA'!$B:$B,2018,'MY DATA'!$G:$G,Sheet1!$A17))*24+HOUR(SUMIFS('MY DATA'!$E:$E,'MY DATA'!$D:$D,AK$1,'MY DATA'!$B:$B,2018,'MY DATA'!$G:$G,Sheet1!$A17))+MINUTE(SUMIFS('MY DATA'!$E:$E,'MY DATA'!$D:$D,AK$1,'MY DATA'!$B:$B,2018,'MY DATA'!$G:$G,Sheet1!$A17))/60</f>
        <v>0</v>
      </c>
      <c r="AL17" s="81">
        <f>DAY(SUMIFS('MY DATA'!$E:$E,'MY DATA'!$D:$D,AL$1,'MY DATA'!$B:$B,2018,'MY DATA'!$G:$G,Sheet1!$A17))*24+HOUR(SUMIFS('MY DATA'!$E:$E,'MY DATA'!$D:$D,AL$1,'MY DATA'!$B:$B,2018,'MY DATA'!$G:$G,Sheet1!$A17))+MINUTE(SUMIFS('MY DATA'!$E:$E,'MY DATA'!$D:$D,AL$1,'MY DATA'!$B:$B,2018,'MY DATA'!$G:$G,Sheet1!$A17))/60</f>
        <v>0</v>
      </c>
      <c r="AM17" s="81">
        <f>DAY(SUMIFS('MY DATA'!$E:$E,'MY DATA'!$D:$D,AM$1,'MY DATA'!$B:$B,2018,'MY DATA'!$G:$G,Sheet1!$A17))*24+HOUR(SUMIFS('MY DATA'!$E:$E,'MY DATA'!$D:$D,AM$1,'MY DATA'!$B:$B,2018,'MY DATA'!$G:$G,Sheet1!$A17))+MINUTE(SUMIFS('MY DATA'!$E:$E,'MY DATA'!$D:$D,AM$1,'MY DATA'!$B:$B,2018,'MY DATA'!$G:$G,Sheet1!$A17))/60</f>
        <v>0</v>
      </c>
      <c r="AN17" s="81">
        <f>DAY(SUMIFS('MY DATA'!$E:$E,'MY DATA'!$D:$D,AN$1,'MY DATA'!$B:$B,2018,'MY DATA'!$G:$G,Sheet1!$A17))*24+HOUR(SUMIFS('MY DATA'!$E:$E,'MY DATA'!$D:$D,AN$1,'MY DATA'!$B:$B,2018,'MY DATA'!$G:$G,Sheet1!$A17))+MINUTE(SUMIFS('MY DATA'!$E:$E,'MY DATA'!$D:$D,AN$1,'MY DATA'!$B:$B,2018,'MY DATA'!$G:$G,Sheet1!$A17))/60</f>
        <v>0</v>
      </c>
      <c r="AO17" s="81">
        <f>DAY(SUMIFS('MY DATA'!$E:$E,'MY DATA'!$D:$D,AO$1,'MY DATA'!$B:$B,2018,'MY DATA'!$G:$G,Sheet1!$A17))*24+HOUR(SUMIFS('MY DATA'!$E:$E,'MY DATA'!$D:$D,AO$1,'MY DATA'!$B:$B,2018,'MY DATA'!$G:$G,Sheet1!$A17))+MINUTE(SUMIFS('MY DATA'!$E:$E,'MY DATA'!$D:$D,AO$1,'MY DATA'!$B:$B,2018,'MY DATA'!$G:$G,Sheet1!$A17))/60</f>
        <v>0</v>
      </c>
      <c r="AP17" s="81">
        <f>DAY(SUMIFS('MY DATA'!$E:$E,'MY DATA'!$D:$D,AP$1,'MY DATA'!$B:$B,2018,'MY DATA'!$G:$G,Sheet1!$A17))*24+HOUR(SUMIFS('MY DATA'!$E:$E,'MY DATA'!$D:$D,AP$1,'MY DATA'!$B:$B,2018,'MY DATA'!$G:$G,Sheet1!$A17))+MINUTE(SUMIFS('MY DATA'!$E:$E,'MY DATA'!$D:$D,AP$1,'MY DATA'!$B:$B,2018,'MY DATA'!$G:$G,Sheet1!$A17))/60</f>
        <v>0</v>
      </c>
      <c r="AQ17" s="81">
        <f>DAY(SUMIFS('MY DATA'!$E:$E,'MY DATA'!$D:$D,AQ$1,'MY DATA'!$B:$B,2018,'MY DATA'!$G:$G,Sheet1!$A17))*24+HOUR(SUMIFS('MY DATA'!$E:$E,'MY DATA'!$D:$D,AQ$1,'MY DATA'!$B:$B,2018,'MY DATA'!$G:$G,Sheet1!$A17))+MINUTE(SUMIFS('MY DATA'!$E:$E,'MY DATA'!$D:$D,AQ$1,'MY DATA'!$B:$B,2018,'MY DATA'!$G:$G,Sheet1!$A17))/60</f>
        <v>0</v>
      </c>
      <c r="AR17" s="81">
        <f>DAY(SUMIFS('MY DATA'!$E:$E,'MY DATA'!$D:$D,AR$1,'MY DATA'!$B:$B,2018,'MY DATA'!$G:$G,Sheet1!$A17))*24+HOUR(SUMIFS('MY DATA'!$E:$E,'MY DATA'!$D:$D,AR$1,'MY DATA'!$B:$B,2018,'MY DATA'!$G:$G,Sheet1!$A17))+MINUTE(SUMIFS('MY DATA'!$E:$E,'MY DATA'!$D:$D,AR$1,'MY DATA'!$B:$B,2018,'MY DATA'!$G:$G,Sheet1!$A17))/60</f>
        <v>0</v>
      </c>
      <c r="AS17" s="81">
        <f>DAY(SUMIFS('MY DATA'!$E:$E,'MY DATA'!$D:$D,AS$1,'MY DATA'!$B:$B,2018,'MY DATA'!$G:$G,Sheet1!$A17))*24+HOUR(SUMIFS('MY DATA'!$E:$E,'MY DATA'!$D:$D,AS$1,'MY DATA'!$B:$B,2018,'MY DATA'!$G:$G,Sheet1!$A17))+MINUTE(SUMIFS('MY DATA'!$E:$E,'MY DATA'!$D:$D,AS$1,'MY DATA'!$B:$B,2018,'MY DATA'!$G:$G,Sheet1!$A17))/60</f>
        <v>0</v>
      </c>
      <c r="AT17" s="81">
        <f>DAY(SUMIFS('MY DATA'!$E:$E,'MY DATA'!$D:$D,AT$1,'MY DATA'!$B:$B,2018,'MY DATA'!$G:$G,Sheet1!$A17))*24+HOUR(SUMIFS('MY DATA'!$E:$E,'MY DATA'!$D:$D,AT$1,'MY DATA'!$B:$B,2018,'MY DATA'!$G:$G,Sheet1!$A17))+MINUTE(SUMIFS('MY DATA'!$E:$E,'MY DATA'!$D:$D,AT$1,'MY DATA'!$B:$B,2018,'MY DATA'!$G:$G,Sheet1!$A17))/60</f>
        <v>0</v>
      </c>
      <c r="AU17" s="81">
        <f>DAY(SUMIFS('MY DATA'!$E:$E,'MY DATA'!$D:$D,AU$1,'MY DATA'!$B:$B,2018,'MY DATA'!$G:$G,Sheet1!$A17))*24+HOUR(SUMIFS('MY DATA'!$E:$E,'MY DATA'!$D:$D,AU$1,'MY DATA'!$B:$B,2018,'MY DATA'!$G:$G,Sheet1!$A17))+MINUTE(SUMIFS('MY DATA'!$E:$E,'MY DATA'!$D:$D,AU$1,'MY DATA'!$B:$B,2018,'MY DATA'!$G:$G,Sheet1!$A17))/60</f>
        <v>0</v>
      </c>
      <c r="AV17" s="81">
        <f>DAY(SUMIFS('MY DATA'!$E:$E,'MY DATA'!$D:$D,AV$1,'MY DATA'!$B:$B,2018,'MY DATA'!$G:$G,Sheet1!$A17))*24+HOUR(SUMIFS('MY DATA'!$E:$E,'MY DATA'!$D:$D,AV$1,'MY DATA'!$B:$B,2018,'MY DATA'!$G:$G,Sheet1!$A17))+MINUTE(SUMIFS('MY DATA'!$E:$E,'MY DATA'!$D:$D,AV$1,'MY DATA'!$B:$B,2018,'MY DATA'!$G:$G,Sheet1!$A17))/60</f>
        <v>0</v>
      </c>
      <c r="AW17" s="81">
        <f>DAY(SUMIFS('MY DATA'!$E:$E,'MY DATA'!$D:$D,AW$1,'MY DATA'!$B:$B,2018,'MY DATA'!$G:$G,Sheet1!$A17))*24+HOUR(SUMIFS('MY DATA'!$E:$E,'MY DATA'!$D:$D,AW$1,'MY DATA'!$B:$B,2018,'MY DATA'!$G:$G,Sheet1!$A17))+MINUTE(SUMIFS('MY DATA'!$E:$E,'MY DATA'!$D:$D,AW$1,'MY DATA'!$B:$B,2018,'MY DATA'!$G:$G,Sheet1!$A17))/60</f>
        <v>0</v>
      </c>
      <c r="AX17" s="81">
        <f>DAY(SUMIFS('MY DATA'!$E:$E,'MY DATA'!$D:$D,AX$1,'MY DATA'!$B:$B,2018,'MY DATA'!$G:$G,Sheet1!$A17))*24+HOUR(SUMIFS('MY DATA'!$E:$E,'MY DATA'!$D:$D,AX$1,'MY DATA'!$B:$B,2018,'MY DATA'!$G:$G,Sheet1!$A17))+MINUTE(SUMIFS('MY DATA'!$E:$E,'MY DATA'!$D:$D,AX$1,'MY DATA'!$B:$B,2018,'MY DATA'!$G:$G,Sheet1!$A17))/60</f>
        <v>0</v>
      </c>
      <c r="AY17" s="81">
        <f>DAY(SUMIFS('MY DATA'!$E:$E,'MY DATA'!$D:$D,AY$1,'MY DATA'!$B:$B,2018,'MY DATA'!$G:$G,Sheet1!$A17))*24+HOUR(SUMIFS('MY DATA'!$E:$E,'MY DATA'!$D:$D,AY$1,'MY DATA'!$B:$B,2018,'MY DATA'!$G:$G,Sheet1!$A17))+MINUTE(SUMIFS('MY DATA'!$E:$E,'MY DATA'!$D:$D,AY$1,'MY DATA'!$B:$B,2018,'MY DATA'!$G:$G,Sheet1!$A17))/60</f>
        <v>0</v>
      </c>
      <c r="AZ17" s="81">
        <f>DAY(SUMIFS('MY DATA'!$E:$E,'MY DATA'!$D:$D,AZ$1,'MY DATA'!$B:$B,2018,'MY DATA'!$G:$G,Sheet1!$A17))*24+HOUR(SUMIFS('MY DATA'!$E:$E,'MY DATA'!$D:$D,AZ$1,'MY DATA'!$B:$B,2018,'MY DATA'!$G:$G,Sheet1!$A17))+MINUTE(SUMIFS('MY DATA'!$E:$E,'MY DATA'!$D:$D,AZ$1,'MY DATA'!$B:$B,2018,'MY DATA'!$G:$G,Sheet1!$A17))/60</f>
        <v>0</v>
      </c>
      <c r="BA17" s="81">
        <f>DAY(SUMIFS('MY DATA'!$E:$E,'MY DATA'!$D:$D,BA$1,'MY DATA'!$B:$B,2018,'MY DATA'!$G:$G,Sheet1!$A17))*24+HOUR(SUMIFS('MY DATA'!$E:$E,'MY DATA'!$D:$D,BA$1,'MY DATA'!$B:$B,2018,'MY DATA'!$G:$G,Sheet1!$A17))+MINUTE(SUMIFS('MY DATA'!$E:$E,'MY DATA'!$D:$D,BA$1,'MY DATA'!$B:$B,2018,'MY DATA'!$G:$G,Sheet1!$A17))/60</f>
        <v>0</v>
      </c>
    </row>
    <row r="18" spans="1:53" ht="17.25" x14ac:dyDescent="0.25">
      <c r="A18" s="82" t="s">
        <v>8</v>
      </c>
      <c r="B18" s="84">
        <f>DAY(SUMIFS('MY DATA'!$E:$E,'MY DATA'!$D:$D,B$1,'MY DATA'!$B:$B,2018,'MY DATA'!$F:$F,Sheet1!$A18))*24+HOUR(SUMIFS('MY DATA'!$E:$E,'MY DATA'!$D:$D,B$1,'MY DATA'!$B:$B,2018,'MY DATA'!$F:$F,Sheet1!$A18))+MINUTE(SUMIFS('MY DATA'!$E:$E,'MY DATA'!$D:$D,B$1,'MY DATA'!$B:$B,2018,'MY DATA'!$F:$F,Sheet1!$A18))/60</f>
        <v>0</v>
      </c>
      <c r="C18" s="84">
        <f>DAY(SUMIFS('MY DATA'!$E:$E,'MY DATA'!$D:$D,C$1,'MY DATA'!$B:$B,2018,'MY DATA'!$F:$F,Sheet1!$A18))*24+HOUR(SUMIFS('MY DATA'!$E:$E,'MY DATA'!$D:$D,C$1,'MY DATA'!$B:$B,2018,'MY DATA'!$F:$F,Sheet1!$A18))+MINUTE(SUMIFS('MY DATA'!$E:$E,'MY DATA'!$D:$D,C$1,'MY DATA'!$B:$B,2018,'MY DATA'!$F:$F,Sheet1!$A18))/60</f>
        <v>0</v>
      </c>
      <c r="D18" s="84">
        <f>DAY(SUMIFS('MY DATA'!$E:$E,'MY DATA'!$D:$D,D$1,'MY DATA'!$B:$B,2018,'MY DATA'!$F:$F,Sheet1!$A18))*24+HOUR(SUMIFS('MY DATA'!$E:$E,'MY DATA'!$D:$D,D$1,'MY DATA'!$B:$B,2018,'MY DATA'!$F:$F,Sheet1!$A18))+MINUTE(SUMIFS('MY DATA'!$E:$E,'MY DATA'!$D:$D,D$1,'MY DATA'!$B:$B,2018,'MY DATA'!$F:$F,Sheet1!$A18))/60</f>
        <v>0</v>
      </c>
      <c r="E18" s="84">
        <f>DAY(SUMIFS('MY DATA'!$E:$E,'MY DATA'!$D:$D,E$1,'MY DATA'!$B:$B,2018,'MY DATA'!$F:$F,Sheet1!$A18))*24+HOUR(SUMIFS('MY DATA'!$E:$E,'MY DATA'!$D:$D,E$1,'MY DATA'!$B:$B,2018,'MY DATA'!$F:$F,Sheet1!$A18))+MINUTE(SUMIFS('MY DATA'!$E:$E,'MY DATA'!$D:$D,E$1,'MY DATA'!$B:$B,2018,'MY DATA'!$F:$F,Sheet1!$A18))/60</f>
        <v>0</v>
      </c>
      <c r="F18" s="84">
        <f>DAY(SUMIFS('MY DATA'!$E:$E,'MY DATA'!$D:$D,F$1,'MY DATA'!$B:$B,2018,'MY DATA'!$F:$F,Sheet1!$A18))*24+HOUR(SUMIFS('MY DATA'!$E:$E,'MY DATA'!$D:$D,F$1,'MY DATA'!$B:$B,2018,'MY DATA'!$F:$F,Sheet1!$A18))+MINUTE(SUMIFS('MY DATA'!$E:$E,'MY DATA'!$D:$D,F$1,'MY DATA'!$B:$B,2018,'MY DATA'!$F:$F,Sheet1!$A18))/60</f>
        <v>0</v>
      </c>
      <c r="G18" s="84">
        <f>DAY(SUMIFS('MY DATA'!$E:$E,'MY DATA'!$D:$D,G$1,'MY DATA'!$B:$B,2018,'MY DATA'!$F:$F,Sheet1!$A18))*24+HOUR(SUMIFS('MY DATA'!$E:$E,'MY DATA'!$D:$D,G$1,'MY DATA'!$B:$B,2018,'MY DATA'!$F:$F,Sheet1!$A18))+MINUTE(SUMIFS('MY DATA'!$E:$E,'MY DATA'!$D:$D,G$1,'MY DATA'!$B:$B,2018,'MY DATA'!$F:$F,Sheet1!$A18))/60</f>
        <v>0</v>
      </c>
      <c r="H18" s="84">
        <f>DAY(SUMIFS('MY DATA'!$E:$E,'MY DATA'!$D:$D,H$1,'MY DATA'!$B:$B,2018,'MY DATA'!$F:$F,Sheet1!$A18))*24+HOUR(SUMIFS('MY DATA'!$E:$E,'MY DATA'!$D:$D,H$1,'MY DATA'!$B:$B,2018,'MY DATA'!$F:$F,Sheet1!$A18))+MINUTE(SUMIFS('MY DATA'!$E:$E,'MY DATA'!$D:$D,H$1,'MY DATA'!$B:$B,2018,'MY DATA'!$F:$F,Sheet1!$A18))/60</f>
        <v>0</v>
      </c>
      <c r="I18" s="84">
        <f>DAY(SUMIFS('MY DATA'!$E:$E,'MY DATA'!$D:$D,I$1,'MY DATA'!$B:$B,2018,'MY DATA'!$F:$F,Sheet1!$A18))*24+HOUR(SUMIFS('MY DATA'!$E:$E,'MY DATA'!$D:$D,I$1,'MY DATA'!$B:$B,2018,'MY DATA'!$F:$F,Sheet1!$A18))+MINUTE(SUMIFS('MY DATA'!$E:$E,'MY DATA'!$D:$D,I$1,'MY DATA'!$B:$B,2018,'MY DATA'!$F:$F,Sheet1!$A18))/60</f>
        <v>0</v>
      </c>
      <c r="J18" s="84">
        <f>DAY(SUMIFS('MY DATA'!$E:$E,'MY DATA'!$D:$D,J$1,'MY DATA'!$B:$B,2018,'MY DATA'!$F:$F,Sheet1!$A18))*24+HOUR(SUMIFS('MY DATA'!$E:$E,'MY DATA'!$D:$D,J$1,'MY DATA'!$B:$B,2018,'MY DATA'!$F:$F,Sheet1!$A18))+MINUTE(SUMIFS('MY DATA'!$E:$E,'MY DATA'!$D:$D,J$1,'MY DATA'!$B:$B,2018,'MY DATA'!$F:$F,Sheet1!$A18))/60</f>
        <v>0</v>
      </c>
      <c r="K18" s="84">
        <f>DAY(SUMIFS('MY DATA'!$E:$E,'MY DATA'!$D:$D,K$1,'MY DATA'!$B:$B,2018,'MY DATA'!$F:$F,Sheet1!$A18))*24+HOUR(SUMIFS('MY DATA'!$E:$E,'MY DATA'!$D:$D,K$1,'MY DATA'!$B:$B,2018,'MY DATA'!$F:$F,Sheet1!$A18))+MINUTE(SUMIFS('MY DATA'!$E:$E,'MY DATA'!$D:$D,K$1,'MY DATA'!$B:$B,2018,'MY DATA'!$F:$F,Sheet1!$A18))/60</f>
        <v>0</v>
      </c>
      <c r="L18" s="84">
        <f>DAY(SUMIFS('MY DATA'!$E:$E,'MY DATA'!$D:$D,L$1,'MY DATA'!$B:$B,2018,'MY DATA'!$F:$F,Sheet1!$A18))*24+HOUR(SUMIFS('MY DATA'!$E:$E,'MY DATA'!$D:$D,L$1,'MY DATA'!$B:$B,2018,'MY DATA'!$F:$F,Sheet1!$A18))+MINUTE(SUMIFS('MY DATA'!$E:$E,'MY DATA'!$D:$D,L$1,'MY DATA'!$B:$B,2018,'MY DATA'!$F:$F,Sheet1!$A18))/60</f>
        <v>0</v>
      </c>
      <c r="M18" s="84">
        <f>DAY(SUMIFS('MY DATA'!$E:$E,'MY DATA'!$D:$D,M$1,'MY DATA'!$B:$B,2018,'MY DATA'!$F:$F,Sheet1!$A18))*24+HOUR(SUMIFS('MY DATA'!$E:$E,'MY DATA'!$D:$D,M$1,'MY DATA'!$B:$B,2018,'MY DATA'!$F:$F,Sheet1!$A18))+MINUTE(SUMIFS('MY DATA'!$E:$E,'MY DATA'!$D:$D,M$1,'MY DATA'!$B:$B,2018,'MY DATA'!$F:$F,Sheet1!$A18))/60</f>
        <v>9.4166666666666661</v>
      </c>
      <c r="N18" s="84">
        <f>DAY(SUMIFS('MY DATA'!$E:$E,'MY DATA'!$D:$D,N$1,'MY DATA'!$B:$B,2018,'MY DATA'!$F:$F,Sheet1!$A18))*24+HOUR(SUMIFS('MY DATA'!$E:$E,'MY DATA'!$D:$D,N$1,'MY DATA'!$B:$B,2018,'MY DATA'!$F:$F,Sheet1!$A18))+MINUTE(SUMIFS('MY DATA'!$E:$E,'MY DATA'!$D:$D,N$1,'MY DATA'!$B:$B,2018,'MY DATA'!$F:$F,Sheet1!$A18))/60</f>
        <v>18.833333333333332</v>
      </c>
      <c r="O18" s="84">
        <f>DAY(SUMIFS('MY DATA'!$E:$E,'MY DATA'!$D:$D,O$1,'MY DATA'!$B:$B,2018,'MY DATA'!$F:$F,Sheet1!$A18))*24+HOUR(SUMIFS('MY DATA'!$E:$E,'MY DATA'!$D:$D,O$1,'MY DATA'!$B:$B,2018,'MY DATA'!$F:$F,Sheet1!$A18))+MINUTE(SUMIFS('MY DATA'!$E:$E,'MY DATA'!$D:$D,O$1,'MY DATA'!$B:$B,2018,'MY DATA'!$F:$F,Sheet1!$A18))/60</f>
        <v>0</v>
      </c>
      <c r="P18" s="84">
        <f>DAY(SUMIFS('MY DATA'!$E:$E,'MY DATA'!$D:$D,P$1,'MY DATA'!$B:$B,2018,'MY DATA'!$F:$F,Sheet1!$A18))*24+HOUR(SUMIFS('MY DATA'!$E:$E,'MY DATA'!$D:$D,P$1,'MY DATA'!$B:$B,2018,'MY DATA'!$F:$F,Sheet1!$A18))+MINUTE(SUMIFS('MY DATA'!$E:$E,'MY DATA'!$D:$D,P$1,'MY DATA'!$B:$B,2018,'MY DATA'!$F:$F,Sheet1!$A18))/60</f>
        <v>0</v>
      </c>
      <c r="Q18" s="84">
        <f>DAY(SUMIFS('MY DATA'!$E:$E,'MY DATA'!$D:$D,Q$1,'MY DATA'!$B:$B,2018,'MY DATA'!$F:$F,Sheet1!$A18))*24+HOUR(SUMIFS('MY DATA'!$E:$E,'MY DATA'!$D:$D,Q$1,'MY DATA'!$B:$B,2018,'MY DATA'!$F:$F,Sheet1!$A18))+MINUTE(SUMIFS('MY DATA'!$E:$E,'MY DATA'!$D:$D,Q$1,'MY DATA'!$B:$B,2018,'MY DATA'!$F:$F,Sheet1!$A18))/60</f>
        <v>0</v>
      </c>
      <c r="R18" s="84">
        <f>DAY(SUMIFS('MY DATA'!$E:$E,'MY DATA'!$D:$D,R$1,'MY DATA'!$B:$B,2018,'MY DATA'!$F:$F,Sheet1!$A18))*24+HOUR(SUMIFS('MY DATA'!$E:$E,'MY DATA'!$D:$D,R$1,'MY DATA'!$B:$B,2018,'MY DATA'!$F:$F,Sheet1!$A18))+MINUTE(SUMIFS('MY DATA'!$E:$E,'MY DATA'!$D:$D,R$1,'MY DATA'!$B:$B,2018,'MY DATA'!$F:$F,Sheet1!$A18))/60</f>
        <v>0</v>
      </c>
      <c r="S18" s="84">
        <f>DAY(SUMIFS('MY DATA'!$E:$E,'MY DATA'!$D:$D,S$1,'MY DATA'!$B:$B,2018,'MY DATA'!$F:$F,Sheet1!$A18))*24+HOUR(SUMIFS('MY DATA'!$E:$E,'MY DATA'!$D:$D,S$1,'MY DATA'!$B:$B,2018,'MY DATA'!$F:$F,Sheet1!$A18))+MINUTE(SUMIFS('MY DATA'!$E:$E,'MY DATA'!$D:$D,S$1,'MY DATA'!$B:$B,2018,'MY DATA'!$F:$F,Sheet1!$A18))/60</f>
        <v>0</v>
      </c>
      <c r="T18" s="84">
        <f>DAY(SUMIFS('MY DATA'!$E:$E,'MY DATA'!$D:$D,T$1,'MY DATA'!$B:$B,2018,'MY DATA'!$F:$F,Sheet1!$A18))*24+HOUR(SUMIFS('MY DATA'!$E:$E,'MY DATA'!$D:$D,T$1,'MY DATA'!$B:$B,2018,'MY DATA'!$F:$F,Sheet1!$A18))+MINUTE(SUMIFS('MY DATA'!$E:$E,'MY DATA'!$D:$D,T$1,'MY DATA'!$B:$B,2018,'MY DATA'!$F:$F,Sheet1!$A18))/60</f>
        <v>0</v>
      </c>
      <c r="U18" s="84">
        <f>DAY(SUMIFS('MY DATA'!$E:$E,'MY DATA'!$D:$D,U$1,'MY DATA'!$B:$B,2018,'MY DATA'!$F:$F,Sheet1!$A18))*24+HOUR(SUMIFS('MY DATA'!$E:$E,'MY DATA'!$D:$D,U$1,'MY DATA'!$B:$B,2018,'MY DATA'!$F:$F,Sheet1!$A18))+MINUTE(SUMIFS('MY DATA'!$E:$E,'MY DATA'!$D:$D,U$1,'MY DATA'!$B:$B,2018,'MY DATA'!$F:$F,Sheet1!$A18))/60</f>
        <v>0</v>
      </c>
      <c r="V18" s="84">
        <f>DAY(SUMIFS('MY DATA'!$E:$E,'MY DATA'!$D:$D,V$1,'MY DATA'!$B:$B,2018,'MY DATA'!$F:$F,Sheet1!$A18))*24+HOUR(SUMIFS('MY DATA'!$E:$E,'MY DATA'!$D:$D,V$1,'MY DATA'!$B:$B,2018,'MY DATA'!$F:$F,Sheet1!$A18))+MINUTE(SUMIFS('MY DATA'!$E:$E,'MY DATA'!$D:$D,V$1,'MY DATA'!$B:$B,2018,'MY DATA'!$F:$F,Sheet1!$A18))/60</f>
        <v>0</v>
      </c>
      <c r="W18" s="84">
        <f>DAY(SUMIFS('MY DATA'!$E:$E,'MY DATA'!$D:$D,W$1,'MY DATA'!$B:$B,2018,'MY DATA'!$F:$F,Sheet1!$A18))*24+HOUR(SUMIFS('MY DATA'!$E:$E,'MY DATA'!$D:$D,W$1,'MY DATA'!$B:$B,2018,'MY DATA'!$F:$F,Sheet1!$A18))+MINUTE(SUMIFS('MY DATA'!$E:$E,'MY DATA'!$D:$D,W$1,'MY DATA'!$B:$B,2018,'MY DATA'!$F:$F,Sheet1!$A18))/60</f>
        <v>0</v>
      </c>
      <c r="X18" s="84">
        <f>DAY(SUMIFS('MY DATA'!$E:$E,'MY DATA'!$D:$D,X$1,'MY DATA'!$B:$B,2018,'MY DATA'!$F:$F,Sheet1!$A18))*24+HOUR(SUMIFS('MY DATA'!$E:$E,'MY DATA'!$D:$D,X$1,'MY DATA'!$B:$B,2018,'MY DATA'!$F:$F,Sheet1!$A18))+MINUTE(SUMIFS('MY DATA'!$E:$E,'MY DATA'!$D:$D,X$1,'MY DATA'!$B:$B,2018,'MY DATA'!$F:$F,Sheet1!$A18))/60</f>
        <v>0</v>
      </c>
      <c r="Y18" s="84">
        <f>DAY(SUMIFS('MY DATA'!$E:$E,'MY DATA'!$D:$D,Y$1,'MY DATA'!$B:$B,2018,'MY DATA'!$F:$F,Sheet1!$A18))*24+HOUR(SUMIFS('MY DATA'!$E:$E,'MY DATA'!$D:$D,Y$1,'MY DATA'!$B:$B,2018,'MY DATA'!$F:$F,Sheet1!$A18))+MINUTE(SUMIFS('MY DATA'!$E:$E,'MY DATA'!$D:$D,Y$1,'MY DATA'!$B:$B,2018,'MY DATA'!$F:$F,Sheet1!$A18))/60</f>
        <v>29</v>
      </c>
      <c r="Z18" s="84">
        <f>DAY(SUMIFS('MY DATA'!$E:$E,'MY DATA'!$D:$D,Z$1,'MY DATA'!$B:$B,2018,'MY DATA'!$F:$F,Sheet1!$A18))*24+HOUR(SUMIFS('MY DATA'!$E:$E,'MY DATA'!$D:$D,Z$1,'MY DATA'!$B:$B,2018,'MY DATA'!$F:$F,Sheet1!$A18))+MINUTE(SUMIFS('MY DATA'!$E:$E,'MY DATA'!$D:$D,Z$1,'MY DATA'!$B:$B,2018,'MY DATA'!$F:$F,Sheet1!$A18))/60</f>
        <v>0</v>
      </c>
      <c r="AA18" s="84">
        <f>DAY(SUMIFS('MY DATA'!$E:$E,'MY DATA'!$D:$D,AA$1,'MY DATA'!$B:$B,2018,'MY DATA'!$F:$F,Sheet1!$A18))*24+HOUR(SUMIFS('MY DATA'!$E:$E,'MY DATA'!$D:$D,AA$1,'MY DATA'!$B:$B,2018,'MY DATA'!$F:$F,Sheet1!$A18))+MINUTE(SUMIFS('MY DATA'!$E:$E,'MY DATA'!$D:$D,AA$1,'MY DATA'!$B:$B,2018,'MY DATA'!$F:$F,Sheet1!$A18))/60</f>
        <v>0</v>
      </c>
      <c r="AB18" s="84">
        <f>DAY(SUMIFS('MY DATA'!$E:$E,'MY DATA'!$D:$D,AB$1,'MY DATA'!$B:$B,2018,'MY DATA'!$F:$F,Sheet1!$A18))*24+HOUR(SUMIFS('MY DATA'!$E:$E,'MY DATA'!$D:$D,AB$1,'MY DATA'!$B:$B,2018,'MY DATA'!$F:$F,Sheet1!$A18))+MINUTE(SUMIFS('MY DATA'!$E:$E,'MY DATA'!$D:$D,AB$1,'MY DATA'!$B:$B,2018,'MY DATA'!$F:$F,Sheet1!$A18))/60</f>
        <v>9.4166666666666661</v>
      </c>
      <c r="AC18" s="84">
        <f>DAY(SUMIFS('MY DATA'!$E:$E,'MY DATA'!$D:$D,AC$1,'MY DATA'!$B:$B,2018,'MY DATA'!$F:$F,Sheet1!$A18))*24+HOUR(SUMIFS('MY DATA'!$E:$E,'MY DATA'!$D:$D,AC$1,'MY DATA'!$B:$B,2018,'MY DATA'!$F:$F,Sheet1!$A18))+MINUTE(SUMIFS('MY DATA'!$E:$E,'MY DATA'!$D:$D,AC$1,'MY DATA'!$B:$B,2018,'MY DATA'!$F:$F,Sheet1!$A18))/60</f>
        <v>0</v>
      </c>
      <c r="AD18" s="84">
        <f>DAY(SUMIFS('MY DATA'!$E:$E,'MY DATA'!$D:$D,AD$1,'MY DATA'!$B:$B,2018,'MY DATA'!$F:$F,Sheet1!$A18))*24+HOUR(SUMIFS('MY DATA'!$E:$E,'MY DATA'!$D:$D,AD$1,'MY DATA'!$B:$B,2018,'MY DATA'!$F:$F,Sheet1!$A18))+MINUTE(SUMIFS('MY DATA'!$E:$E,'MY DATA'!$D:$D,AD$1,'MY DATA'!$B:$B,2018,'MY DATA'!$F:$F,Sheet1!$A18))/60</f>
        <v>0</v>
      </c>
      <c r="AE18" s="84">
        <f>DAY(SUMIFS('MY DATA'!$E:$E,'MY DATA'!$D:$D,AE$1,'MY DATA'!$B:$B,2018,'MY DATA'!$F:$F,Sheet1!$A18))*24+HOUR(SUMIFS('MY DATA'!$E:$E,'MY DATA'!$D:$D,AE$1,'MY DATA'!$B:$B,2018,'MY DATA'!$F:$F,Sheet1!$A18))+MINUTE(SUMIFS('MY DATA'!$E:$E,'MY DATA'!$D:$D,AE$1,'MY DATA'!$B:$B,2018,'MY DATA'!$F:$F,Sheet1!$A18))/60</f>
        <v>9.4166666666666661</v>
      </c>
      <c r="AF18" s="84">
        <f>DAY(SUMIFS('MY DATA'!$E:$E,'MY DATA'!$D:$D,AF$1,'MY DATA'!$B:$B,2018,'MY DATA'!$F:$F,Sheet1!$A18))*24+HOUR(SUMIFS('MY DATA'!$E:$E,'MY DATA'!$D:$D,AF$1,'MY DATA'!$B:$B,2018,'MY DATA'!$F:$F,Sheet1!$A18))+MINUTE(SUMIFS('MY DATA'!$E:$E,'MY DATA'!$D:$D,AF$1,'MY DATA'!$B:$B,2018,'MY DATA'!$F:$F,Sheet1!$A18))/60</f>
        <v>0</v>
      </c>
      <c r="AG18" s="84">
        <f>DAY(SUMIFS('MY DATA'!$E:$E,'MY DATA'!$D:$D,AG$1,'MY DATA'!$B:$B,2018,'MY DATA'!$F:$F,Sheet1!$A18))*24+HOUR(SUMIFS('MY DATA'!$E:$E,'MY DATA'!$D:$D,AG$1,'MY DATA'!$B:$B,2018,'MY DATA'!$F:$F,Sheet1!$A18))+MINUTE(SUMIFS('MY DATA'!$E:$E,'MY DATA'!$D:$D,AG$1,'MY DATA'!$B:$B,2018,'MY DATA'!$F:$F,Sheet1!$A18))/60</f>
        <v>0</v>
      </c>
      <c r="AH18" s="84">
        <f>DAY(SUMIFS('MY DATA'!$E:$E,'MY DATA'!$D:$D,AH$1,'MY DATA'!$B:$B,2018,'MY DATA'!$F:$F,Sheet1!$A18))*24+HOUR(SUMIFS('MY DATA'!$E:$E,'MY DATA'!$D:$D,AH$1,'MY DATA'!$B:$B,2018,'MY DATA'!$F:$F,Sheet1!$A18))+MINUTE(SUMIFS('MY DATA'!$E:$E,'MY DATA'!$D:$D,AH$1,'MY DATA'!$B:$B,2018,'MY DATA'!$F:$F,Sheet1!$A18))/60</f>
        <v>0</v>
      </c>
      <c r="AI18" s="84">
        <f>DAY(SUMIFS('MY DATA'!$E:$E,'MY DATA'!$D:$D,AI$1,'MY DATA'!$B:$B,2018,'MY DATA'!$F:$F,Sheet1!$A18))*24+HOUR(SUMIFS('MY DATA'!$E:$E,'MY DATA'!$D:$D,AI$1,'MY DATA'!$B:$B,2018,'MY DATA'!$F:$F,Sheet1!$A18))+MINUTE(SUMIFS('MY DATA'!$E:$E,'MY DATA'!$D:$D,AI$1,'MY DATA'!$B:$B,2018,'MY DATA'!$F:$F,Sheet1!$A18))/60</f>
        <v>0</v>
      </c>
      <c r="AJ18" s="84">
        <f>DAY(SUMIFS('MY DATA'!$E:$E,'MY DATA'!$D:$D,AJ$1,'MY DATA'!$B:$B,2018,'MY DATA'!$F:$F,Sheet1!$A18))*24+HOUR(SUMIFS('MY DATA'!$E:$E,'MY DATA'!$D:$D,AJ$1,'MY DATA'!$B:$B,2018,'MY DATA'!$F:$F,Sheet1!$A18))+MINUTE(SUMIFS('MY DATA'!$E:$E,'MY DATA'!$D:$D,AJ$1,'MY DATA'!$B:$B,2018,'MY DATA'!$F:$F,Sheet1!$A18))/60</f>
        <v>0</v>
      </c>
      <c r="AK18" s="84">
        <f>DAY(SUMIFS('MY DATA'!$E:$E,'MY DATA'!$D:$D,AK$1,'MY DATA'!$B:$B,2018,'MY DATA'!$F:$F,Sheet1!$A18))*24+HOUR(SUMIFS('MY DATA'!$E:$E,'MY DATA'!$D:$D,AK$1,'MY DATA'!$B:$B,2018,'MY DATA'!$F:$F,Sheet1!$A18))+MINUTE(SUMIFS('MY DATA'!$E:$E,'MY DATA'!$D:$D,AK$1,'MY DATA'!$B:$B,2018,'MY DATA'!$F:$F,Sheet1!$A18))/60</f>
        <v>0</v>
      </c>
      <c r="AL18" s="84">
        <f>DAY(SUMIFS('MY DATA'!$E:$E,'MY DATA'!$D:$D,AL$1,'MY DATA'!$B:$B,2018,'MY DATA'!$F:$F,Sheet1!$A18))*24+HOUR(SUMIFS('MY DATA'!$E:$E,'MY DATA'!$D:$D,AL$1,'MY DATA'!$B:$B,2018,'MY DATA'!$F:$F,Sheet1!$A18))+MINUTE(SUMIFS('MY DATA'!$E:$E,'MY DATA'!$D:$D,AL$1,'MY DATA'!$B:$B,2018,'MY DATA'!$F:$F,Sheet1!$A18))/60</f>
        <v>0</v>
      </c>
      <c r="AM18" s="84">
        <f>DAY(SUMIFS('MY DATA'!$E:$E,'MY DATA'!$D:$D,AM$1,'MY DATA'!$B:$B,2018,'MY DATA'!$F:$F,Sheet1!$A18))*24+HOUR(SUMIFS('MY DATA'!$E:$E,'MY DATA'!$D:$D,AM$1,'MY DATA'!$B:$B,2018,'MY DATA'!$F:$F,Sheet1!$A18))+MINUTE(SUMIFS('MY DATA'!$E:$E,'MY DATA'!$D:$D,AM$1,'MY DATA'!$B:$B,2018,'MY DATA'!$F:$F,Sheet1!$A18))/60</f>
        <v>0</v>
      </c>
      <c r="AN18" s="84">
        <f>DAY(SUMIFS('MY DATA'!$E:$E,'MY DATA'!$D:$D,AN$1,'MY DATA'!$B:$B,2018,'MY DATA'!$F:$F,Sheet1!$A18))*24+HOUR(SUMIFS('MY DATA'!$E:$E,'MY DATA'!$D:$D,AN$1,'MY DATA'!$B:$B,2018,'MY DATA'!$F:$F,Sheet1!$A18))+MINUTE(SUMIFS('MY DATA'!$E:$E,'MY DATA'!$D:$D,AN$1,'MY DATA'!$B:$B,2018,'MY DATA'!$F:$F,Sheet1!$A18))/60</f>
        <v>0</v>
      </c>
      <c r="AO18" s="84">
        <f>DAY(SUMIFS('MY DATA'!$E:$E,'MY DATA'!$D:$D,AO$1,'MY DATA'!$B:$B,2018,'MY DATA'!$F:$F,Sheet1!$A18))*24+HOUR(SUMIFS('MY DATA'!$E:$E,'MY DATA'!$D:$D,AO$1,'MY DATA'!$B:$B,2018,'MY DATA'!$F:$F,Sheet1!$A18))+MINUTE(SUMIFS('MY DATA'!$E:$E,'MY DATA'!$D:$D,AO$1,'MY DATA'!$B:$B,2018,'MY DATA'!$F:$F,Sheet1!$A18))/60</f>
        <v>0</v>
      </c>
      <c r="AP18" s="84">
        <f>DAY(SUMIFS('MY DATA'!$E:$E,'MY DATA'!$D:$D,AP$1,'MY DATA'!$B:$B,2018,'MY DATA'!$F:$F,Sheet1!$A18))*24+HOUR(SUMIFS('MY DATA'!$E:$E,'MY DATA'!$D:$D,AP$1,'MY DATA'!$B:$B,2018,'MY DATA'!$F:$F,Sheet1!$A18))+MINUTE(SUMIFS('MY DATA'!$E:$E,'MY DATA'!$D:$D,AP$1,'MY DATA'!$B:$B,2018,'MY DATA'!$F:$F,Sheet1!$A18))/60</f>
        <v>0</v>
      </c>
      <c r="AQ18" s="84">
        <f>DAY(SUMIFS('MY DATA'!$E:$E,'MY DATA'!$D:$D,AQ$1,'MY DATA'!$B:$B,2018,'MY DATA'!$F:$F,Sheet1!$A18))*24+HOUR(SUMIFS('MY DATA'!$E:$E,'MY DATA'!$D:$D,AQ$1,'MY DATA'!$B:$B,2018,'MY DATA'!$F:$F,Sheet1!$A18))+MINUTE(SUMIFS('MY DATA'!$E:$E,'MY DATA'!$D:$D,AQ$1,'MY DATA'!$B:$B,2018,'MY DATA'!$F:$F,Sheet1!$A18))/60</f>
        <v>0</v>
      </c>
      <c r="AR18" s="84">
        <f>DAY(SUMIFS('MY DATA'!$E:$E,'MY DATA'!$D:$D,AR$1,'MY DATA'!$B:$B,2018,'MY DATA'!$F:$F,Sheet1!$A18))*24+HOUR(SUMIFS('MY DATA'!$E:$E,'MY DATA'!$D:$D,AR$1,'MY DATA'!$B:$B,2018,'MY DATA'!$F:$F,Sheet1!$A18))+MINUTE(SUMIFS('MY DATA'!$E:$E,'MY DATA'!$D:$D,AR$1,'MY DATA'!$B:$B,2018,'MY DATA'!$F:$F,Sheet1!$A18))/60</f>
        <v>0</v>
      </c>
      <c r="AS18" s="84">
        <f>DAY(SUMIFS('MY DATA'!$E:$E,'MY DATA'!$D:$D,AS$1,'MY DATA'!$B:$B,2018,'MY DATA'!$F:$F,Sheet1!$A18))*24+HOUR(SUMIFS('MY DATA'!$E:$E,'MY DATA'!$D:$D,AS$1,'MY DATA'!$B:$B,2018,'MY DATA'!$F:$F,Sheet1!$A18))+MINUTE(SUMIFS('MY DATA'!$E:$E,'MY DATA'!$D:$D,AS$1,'MY DATA'!$B:$B,2018,'MY DATA'!$F:$F,Sheet1!$A18))/60</f>
        <v>0</v>
      </c>
      <c r="AT18" s="84">
        <f>DAY(SUMIFS('MY DATA'!$E:$E,'MY DATA'!$D:$D,AT$1,'MY DATA'!$B:$B,2018,'MY DATA'!$F:$F,Sheet1!$A18))*24+HOUR(SUMIFS('MY DATA'!$E:$E,'MY DATA'!$D:$D,AT$1,'MY DATA'!$B:$B,2018,'MY DATA'!$F:$F,Sheet1!$A18))+MINUTE(SUMIFS('MY DATA'!$E:$E,'MY DATA'!$D:$D,AT$1,'MY DATA'!$B:$B,2018,'MY DATA'!$F:$F,Sheet1!$A18))/60</f>
        <v>0</v>
      </c>
      <c r="AU18" s="84">
        <f>DAY(SUMIFS('MY DATA'!$E:$E,'MY DATA'!$D:$D,AU$1,'MY DATA'!$B:$B,2018,'MY DATA'!$F:$F,Sheet1!$A18))*24+HOUR(SUMIFS('MY DATA'!$E:$E,'MY DATA'!$D:$D,AU$1,'MY DATA'!$B:$B,2018,'MY DATA'!$F:$F,Sheet1!$A18))+MINUTE(SUMIFS('MY DATA'!$E:$E,'MY DATA'!$D:$D,AU$1,'MY DATA'!$B:$B,2018,'MY DATA'!$F:$F,Sheet1!$A18))/60</f>
        <v>0</v>
      </c>
      <c r="AV18" s="84">
        <f>DAY(SUMIFS('MY DATA'!$E:$E,'MY DATA'!$D:$D,AV$1,'MY DATA'!$B:$B,2018,'MY DATA'!$F:$F,Sheet1!$A18))*24+HOUR(SUMIFS('MY DATA'!$E:$E,'MY DATA'!$D:$D,AV$1,'MY DATA'!$B:$B,2018,'MY DATA'!$F:$F,Sheet1!$A18))+MINUTE(SUMIFS('MY DATA'!$E:$E,'MY DATA'!$D:$D,AV$1,'MY DATA'!$B:$B,2018,'MY DATA'!$F:$F,Sheet1!$A18))/60</f>
        <v>0</v>
      </c>
      <c r="AW18" s="84">
        <f>DAY(SUMIFS('MY DATA'!$E:$E,'MY DATA'!$D:$D,AW$1,'MY DATA'!$B:$B,2018,'MY DATA'!$F:$F,Sheet1!$A18))*24+HOUR(SUMIFS('MY DATA'!$E:$E,'MY DATA'!$D:$D,AW$1,'MY DATA'!$B:$B,2018,'MY DATA'!$F:$F,Sheet1!$A18))+MINUTE(SUMIFS('MY DATA'!$E:$E,'MY DATA'!$D:$D,AW$1,'MY DATA'!$B:$B,2018,'MY DATA'!$F:$F,Sheet1!$A18))/60</f>
        <v>0</v>
      </c>
      <c r="AX18" s="84">
        <f>DAY(SUMIFS('MY DATA'!$E:$E,'MY DATA'!$D:$D,AX$1,'MY DATA'!$B:$B,2018,'MY DATA'!$F:$F,Sheet1!$A18))*24+HOUR(SUMIFS('MY DATA'!$E:$E,'MY DATA'!$D:$D,AX$1,'MY DATA'!$B:$B,2018,'MY DATA'!$F:$F,Sheet1!$A18))+MINUTE(SUMIFS('MY DATA'!$E:$E,'MY DATA'!$D:$D,AX$1,'MY DATA'!$B:$B,2018,'MY DATA'!$F:$F,Sheet1!$A18))/60</f>
        <v>0</v>
      </c>
      <c r="AY18" s="84">
        <f>DAY(SUMIFS('MY DATA'!$E:$E,'MY DATA'!$D:$D,AY$1,'MY DATA'!$B:$B,2018,'MY DATA'!$F:$F,Sheet1!$A18))*24+HOUR(SUMIFS('MY DATA'!$E:$E,'MY DATA'!$D:$D,AY$1,'MY DATA'!$B:$B,2018,'MY DATA'!$F:$F,Sheet1!$A18))+MINUTE(SUMIFS('MY DATA'!$E:$E,'MY DATA'!$D:$D,AY$1,'MY DATA'!$B:$B,2018,'MY DATA'!$F:$F,Sheet1!$A18))/60</f>
        <v>0</v>
      </c>
      <c r="AZ18" s="84">
        <f>DAY(SUMIFS('MY DATA'!$E:$E,'MY DATA'!$D:$D,AZ$1,'MY DATA'!$B:$B,2018,'MY DATA'!$F:$F,Sheet1!$A18))*24+HOUR(SUMIFS('MY DATA'!$E:$E,'MY DATA'!$D:$D,AZ$1,'MY DATA'!$B:$B,2018,'MY DATA'!$F:$F,Sheet1!$A18))+MINUTE(SUMIFS('MY DATA'!$E:$E,'MY DATA'!$D:$D,AZ$1,'MY DATA'!$B:$B,2018,'MY DATA'!$F:$F,Sheet1!$A18))/60</f>
        <v>0</v>
      </c>
      <c r="BA18" s="84">
        <f>DAY(SUMIFS('MY DATA'!$E:$E,'MY DATA'!$D:$D,BA$1,'MY DATA'!$B:$B,2018,'MY DATA'!$F:$F,Sheet1!$A18))*24+HOUR(SUMIFS('MY DATA'!$E:$E,'MY DATA'!$D:$D,BA$1,'MY DATA'!$B:$B,2018,'MY DATA'!$F:$F,Sheet1!$A18))+MINUTE(SUMIFS('MY DATA'!$E:$E,'MY DATA'!$D:$D,BA$1,'MY DATA'!$B:$B,2018,'MY DATA'!$F:$F,Sheet1!$A18))/60</f>
        <v>0</v>
      </c>
    </row>
    <row r="19" spans="1:53" ht="17.25" x14ac:dyDescent="0.25">
      <c r="A19" s="82"/>
      <c r="B19" s="84">
        <f>B18-SUM(B20:B23)</f>
        <v>0</v>
      </c>
      <c r="C19" s="84">
        <f t="shared" ref="C19:BA19" si="2">C18-SUM(C20:C23)</f>
        <v>0</v>
      </c>
      <c r="D19" s="84">
        <f t="shared" si="2"/>
        <v>0</v>
      </c>
      <c r="E19" s="84">
        <f t="shared" si="2"/>
        <v>0</v>
      </c>
      <c r="F19" s="84">
        <f t="shared" si="2"/>
        <v>0</v>
      </c>
      <c r="G19" s="84">
        <f t="shared" si="2"/>
        <v>0</v>
      </c>
      <c r="H19" s="84">
        <f t="shared" si="2"/>
        <v>0</v>
      </c>
      <c r="I19" s="84">
        <f t="shared" si="2"/>
        <v>0</v>
      </c>
      <c r="J19" s="84">
        <f t="shared" si="2"/>
        <v>0</v>
      </c>
      <c r="K19" s="84">
        <f t="shared" si="2"/>
        <v>0</v>
      </c>
      <c r="L19" s="84">
        <f t="shared" si="2"/>
        <v>0</v>
      </c>
      <c r="M19" s="84">
        <f t="shared" si="2"/>
        <v>0</v>
      </c>
      <c r="N19" s="84">
        <f t="shared" si="2"/>
        <v>0</v>
      </c>
      <c r="O19" s="84">
        <f t="shared" si="2"/>
        <v>0</v>
      </c>
      <c r="P19" s="84">
        <f t="shared" si="2"/>
        <v>0</v>
      </c>
      <c r="Q19" s="84">
        <f t="shared" si="2"/>
        <v>0</v>
      </c>
      <c r="R19" s="84">
        <f t="shared" si="2"/>
        <v>0</v>
      </c>
      <c r="S19" s="84">
        <f t="shared" si="2"/>
        <v>0</v>
      </c>
      <c r="T19" s="84">
        <f t="shared" si="2"/>
        <v>0</v>
      </c>
      <c r="U19" s="84">
        <f t="shared" si="2"/>
        <v>0</v>
      </c>
      <c r="V19" s="84">
        <f t="shared" si="2"/>
        <v>0</v>
      </c>
      <c r="W19" s="84">
        <f t="shared" si="2"/>
        <v>0</v>
      </c>
      <c r="X19" s="84">
        <f t="shared" si="2"/>
        <v>0</v>
      </c>
      <c r="Y19" s="84">
        <f t="shared" si="2"/>
        <v>0</v>
      </c>
      <c r="Z19" s="84">
        <f t="shared" si="2"/>
        <v>0</v>
      </c>
      <c r="AA19" s="84">
        <f t="shared" si="2"/>
        <v>0</v>
      </c>
      <c r="AB19" s="84">
        <f t="shared" si="2"/>
        <v>0</v>
      </c>
      <c r="AC19" s="84">
        <f t="shared" si="2"/>
        <v>0</v>
      </c>
      <c r="AD19" s="84">
        <f t="shared" si="2"/>
        <v>0</v>
      </c>
      <c r="AE19" s="84">
        <f t="shared" si="2"/>
        <v>0</v>
      </c>
      <c r="AF19" s="84">
        <f t="shared" si="2"/>
        <v>0</v>
      </c>
      <c r="AG19" s="84">
        <f t="shared" si="2"/>
        <v>0</v>
      </c>
      <c r="AH19" s="84">
        <f t="shared" si="2"/>
        <v>0</v>
      </c>
      <c r="AI19" s="84">
        <f t="shared" si="2"/>
        <v>0</v>
      </c>
      <c r="AJ19" s="84">
        <f t="shared" si="2"/>
        <v>0</v>
      </c>
      <c r="AK19" s="84">
        <f t="shared" si="2"/>
        <v>0</v>
      </c>
      <c r="AL19" s="84">
        <f t="shared" si="2"/>
        <v>0</v>
      </c>
      <c r="AM19" s="84">
        <f t="shared" si="2"/>
        <v>0</v>
      </c>
      <c r="AN19" s="84">
        <f t="shared" si="2"/>
        <v>0</v>
      </c>
      <c r="AO19" s="84">
        <f t="shared" si="2"/>
        <v>0</v>
      </c>
      <c r="AP19" s="84">
        <f t="shared" si="2"/>
        <v>0</v>
      </c>
      <c r="AQ19" s="84">
        <f t="shared" si="2"/>
        <v>0</v>
      </c>
      <c r="AR19" s="84">
        <f t="shared" si="2"/>
        <v>0</v>
      </c>
      <c r="AS19" s="84">
        <f t="shared" si="2"/>
        <v>0</v>
      </c>
      <c r="AT19" s="84">
        <f t="shared" si="2"/>
        <v>0</v>
      </c>
      <c r="AU19" s="84">
        <f t="shared" si="2"/>
        <v>0</v>
      </c>
      <c r="AV19" s="84">
        <f t="shared" si="2"/>
        <v>0</v>
      </c>
      <c r="AW19" s="84">
        <f t="shared" si="2"/>
        <v>0</v>
      </c>
      <c r="AX19" s="84">
        <f t="shared" si="2"/>
        <v>0</v>
      </c>
      <c r="AY19" s="84">
        <f t="shared" si="2"/>
        <v>0</v>
      </c>
      <c r="AZ19" s="84">
        <f t="shared" si="2"/>
        <v>0</v>
      </c>
      <c r="BA19" s="84">
        <f t="shared" si="2"/>
        <v>0</v>
      </c>
    </row>
    <row r="20" spans="1:53" x14ac:dyDescent="0.25">
      <c r="A20" s="83" t="s">
        <v>13</v>
      </c>
      <c r="B20" s="81">
        <f>DAY(SUMIFS('MY DATA'!$E:$E,'MY DATA'!$D:$D,B$1,'MY DATA'!$B:$B,2018,'MY DATA'!$G:$G,Sheet1!$A20))*24+HOUR(SUMIFS('MY DATA'!$E:$E,'MY DATA'!$D:$D,B$1,'MY DATA'!$B:$B,2018,'MY DATA'!$G:$G,Sheet1!$A20))+MINUTE(SUMIFS('MY DATA'!$E:$E,'MY DATA'!$D:$D,B$1,'MY DATA'!$B:$B,2018,'MY DATA'!$G:$G,Sheet1!$A20))/60</f>
        <v>0</v>
      </c>
      <c r="C20" s="81">
        <f>DAY(SUMIFS('MY DATA'!$E:$E,'MY DATA'!$D:$D,C$1,'MY DATA'!$B:$B,2018,'MY DATA'!$G:$G,Sheet1!$A20))*24+HOUR(SUMIFS('MY DATA'!$E:$E,'MY DATA'!$D:$D,C$1,'MY DATA'!$B:$B,2018,'MY DATA'!$G:$G,Sheet1!$A20))+MINUTE(SUMIFS('MY DATA'!$E:$E,'MY DATA'!$D:$D,C$1,'MY DATA'!$B:$B,2018,'MY DATA'!$G:$G,Sheet1!$A20))/60</f>
        <v>0</v>
      </c>
      <c r="D20" s="81">
        <f>DAY(SUMIFS('MY DATA'!$E:$E,'MY DATA'!$D:$D,D$1,'MY DATA'!$B:$B,2018,'MY DATA'!$G:$G,Sheet1!$A20))*24+HOUR(SUMIFS('MY DATA'!$E:$E,'MY DATA'!$D:$D,D$1,'MY DATA'!$B:$B,2018,'MY DATA'!$G:$G,Sheet1!$A20))+MINUTE(SUMIFS('MY DATA'!$E:$E,'MY DATA'!$D:$D,D$1,'MY DATA'!$B:$B,2018,'MY DATA'!$G:$G,Sheet1!$A20))/60</f>
        <v>0</v>
      </c>
      <c r="E20" s="81">
        <f>DAY(SUMIFS('MY DATA'!$E:$E,'MY DATA'!$D:$D,E$1,'MY DATA'!$B:$B,2018,'MY DATA'!$G:$G,Sheet1!$A20))*24+HOUR(SUMIFS('MY DATA'!$E:$E,'MY DATA'!$D:$D,E$1,'MY DATA'!$B:$B,2018,'MY DATA'!$G:$G,Sheet1!$A20))+MINUTE(SUMIFS('MY DATA'!$E:$E,'MY DATA'!$D:$D,E$1,'MY DATA'!$B:$B,2018,'MY DATA'!$G:$G,Sheet1!$A20))/60</f>
        <v>0</v>
      </c>
      <c r="F20" s="81">
        <f>DAY(SUMIFS('MY DATA'!$E:$E,'MY DATA'!$D:$D,F$1,'MY DATA'!$B:$B,2018,'MY DATA'!$G:$G,Sheet1!$A20))*24+HOUR(SUMIFS('MY DATA'!$E:$E,'MY DATA'!$D:$D,F$1,'MY DATA'!$B:$B,2018,'MY DATA'!$G:$G,Sheet1!$A20))+MINUTE(SUMIFS('MY DATA'!$E:$E,'MY DATA'!$D:$D,F$1,'MY DATA'!$B:$B,2018,'MY DATA'!$G:$G,Sheet1!$A20))/60</f>
        <v>0</v>
      </c>
      <c r="G20" s="81">
        <f>DAY(SUMIFS('MY DATA'!$E:$E,'MY DATA'!$D:$D,G$1,'MY DATA'!$B:$B,2018,'MY DATA'!$G:$G,Sheet1!$A20))*24+HOUR(SUMIFS('MY DATA'!$E:$E,'MY DATA'!$D:$D,G$1,'MY DATA'!$B:$B,2018,'MY DATA'!$G:$G,Sheet1!$A20))+MINUTE(SUMIFS('MY DATA'!$E:$E,'MY DATA'!$D:$D,G$1,'MY DATA'!$B:$B,2018,'MY DATA'!$G:$G,Sheet1!$A20))/60</f>
        <v>0</v>
      </c>
      <c r="H20" s="81">
        <f>DAY(SUMIFS('MY DATA'!$E:$E,'MY DATA'!$D:$D,H$1,'MY DATA'!$B:$B,2018,'MY DATA'!$G:$G,Sheet1!$A20))*24+HOUR(SUMIFS('MY DATA'!$E:$E,'MY DATA'!$D:$D,H$1,'MY DATA'!$B:$B,2018,'MY DATA'!$G:$G,Sheet1!$A20))+MINUTE(SUMIFS('MY DATA'!$E:$E,'MY DATA'!$D:$D,H$1,'MY DATA'!$B:$B,2018,'MY DATA'!$G:$G,Sheet1!$A20))/60</f>
        <v>0</v>
      </c>
      <c r="I20" s="81">
        <f>DAY(SUMIFS('MY DATA'!$E:$E,'MY DATA'!$D:$D,I$1,'MY DATA'!$B:$B,2018,'MY DATA'!$G:$G,Sheet1!$A20))*24+HOUR(SUMIFS('MY DATA'!$E:$E,'MY DATA'!$D:$D,I$1,'MY DATA'!$B:$B,2018,'MY DATA'!$G:$G,Sheet1!$A20))+MINUTE(SUMIFS('MY DATA'!$E:$E,'MY DATA'!$D:$D,I$1,'MY DATA'!$B:$B,2018,'MY DATA'!$G:$G,Sheet1!$A20))/60</f>
        <v>0</v>
      </c>
      <c r="J20" s="81">
        <f>DAY(SUMIFS('MY DATA'!$E:$E,'MY DATA'!$D:$D,J$1,'MY DATA'!$B:$B,2018,'MY DATA'!$G:$G,Sheet1!$A20))*24+HOUR(SUMIFS('MY DATA'!$E:$E,'MY DATA'!$D:$D,J$1,'MY DATA'!$B:$B,2018,'MY DATA'!$G:$G,Sheet1!$A20))+MINUTE(SUMIFS('MY DATA'!$E:$E,'MY DATA'!$D:$D,J$1,'MY DATA'!$B:$B,2018,'MY DATA'!$G:$G,Sheet1!$A20))/60</f>
        <v>0</v>
      </c>
      <c r="K20" s="81">
        <f>DAY(SUMIFS('MY DATA'!$E:$E,'MY DATA'!$D:$D,K$1,'MY DATA'!$B:$B,2018,'MY DATA'!$G:$G,Sheet1!$A20))*24+HOUR(SUMIFS('MY DATA'!$E:$E,'MY DATA'!$D:$D,K$1,'MY DATA'!$B:$B,2018,'MY DATA'!$G:$G,Sheet1!$A20))+MINUTE(SUMIFS('MY DATA'!$E:$E,'MY DATA'!$D:$D,K$1,'MY DATA'!$B:$B,2018,'MY DATA'!$G:$G,Sheet1!$A20))/60</f>
        <v>0</v>
      </c>
      <c r="L20" s="81">
        <f>DAY(SUMIFS('MY DATA'!$E:$E,'MY DATA'!$D:$D,L$1,'MY DATA'!$B:$B,2018,'MY DATA'!$G:$G,Sheet1!$A20))*24+HOUR(SUMIFS('MY DATA'!$E:$E,'MY DATA'!$D:$D,L$1,'MY DATA'!$B:$B,2018,'MY DATA'!$G:$G,Sheet1!$A20))+MINUTE(SUMIFS('MY DATA'!$E:$E,'MY DATA'!$D:$D,L$1,'MY DATA'!$B:$B,2018,'MY DATA'!$G:$G,Sheet1!$A20))/60</f>
        <v>0</v>
      </c>
      <c r="M20" s="81">
        <f>DAY(SUMIFS('MY DATA'!$E:$E,'MY DATA'!$D:$D,M$1,'MY DATA'!$B:$B,2018,'MY DATA'!$G:$G,Sheet1!$A20))*24+HOUR(SUMIFS('MY DATA'!$E:$E,'MY DATA'!$D:$D,M$1,'MY DATA'!$B:$B,2018,'MY DATA'!$G:$G,Sheet1!$A20))+MINUTE(SUMIFS('MY DATA'!$E:$E,'MY DATA'!$D:$D,M$1,'MY DATA'!$B:$B,2018,'MY DATA'!$G:$G,Sheet1!$A20))/60</f>
        <v>0</v>
      </c>
      <c r="N20" s="81">
        <f>DAY(SUMIFS('MY DATA'!$E:$E,'MY DATA'!$D:$D,N$1,'MY DATA'!$B:$B,2018,'MY DATA'!$G:$G,Sheet1!$A20))*24+HOUR(SUMIFS('MY DATA'!$E:$E,'MY DATA'!$D:$D,N$1,'MY DATA'!$B:$B,2018,'MY DATA'!$G:$G,Sheet1!$A20))+MINUTE(SUMIFS('MY DATA'!$E:$E,'MY DATA'!$D:$D,N$1,'MY DATA'!$B:$B,2018,'MY DATA'!$G:$G,Sheet1!$A20))/60</f>
        <v>0</v>
      </c>
      <c r="O20" s="81">
        <f>DAY(SUMIFS('MY DATA'!$E:$E,'MY DATA'!$D:$D,O$1,'MY DATA'!$B:$B,2018,'MY DATA'!$G:$G,Sheet1!$A20))*24+HOUR(SUMIFS('MY DATA'!$E:$E,'MY DATA'!$D:$D,O$1,'MY DATA'!$B:$B,2018,'MY DATA'!$G:$G,Sheet1!$A20))+MINUTE(SUMIFS('MY DATA'!$E:$E,'MY DATA'!$D:$D,O$1,'MY DATA'!$B:$B,2018,'MY DATA'!$G:$G,Sheet1!$A20))/60</f>
        <v>0</v>
      </c>
      <c r="P20" s="81">
        <f>DAY(SUMIFS('MY DATA'!$E:$E,'MY DATA'!$D:$D,P$1,'MY DATA'!$B:$B,2018,'MY DATA'!$G:$G,Sheet1!$A20))*24+HOUR(SUMIFS('MY DATA'!$E:$E,'MY DATA'!$D:$D,P$1,'MY DATA'!$B:$B,2018,'MY DATA'!$G:$G,Sheet1!$A20))+MINUTE(SUMIFS('MY DATA'!$E:$E,'MY DATA'!$D:$D,P$1,'MY DATA'!$B:$B,2018,'MY DATA'!$G:$G,Sheet1!$A20))/60</f>
        <v>0</v>
      </c>
      <c r="Q20" s="81">
        <f>DAY(SUMIFS('MY DATA'!$E:$E,'MY DATA'!$D:$D,Q$1,'MY DATA'!$B:$B,2018,'MY DATA'!$G:$G,Sheet1!$A20))*24+HOUR(SUMIFS('MY DATA'!$E:$E,'MY DATA'!$D:$D,Q$1,'MY DATA'!$B:$B,2018,'MY DATA'!$G:$G,Sheet1!$A20))+MINUTE(SUMIFS('MY DATA'!$E:$E,'MY DATA'!$D:$D,Q$1,'MY DATA'!$B:$B,2018,'MY DATA'!$G:$G,Sheet1!$A20))/60</f>
        <v>0</v>
      </c>
      <c r="R20" s="81">
        <f>DAY(SUMIFS('MY DATA'!$E:$E,'MY DATA'!$D:$D,R$1,'MY DATA'!$B:$B,2018,'MY DATA'!$G:$G,Sheet1!$A20))*24+HOUR(SUMIFS('MY DATA'!$E:$E,'MY DATA'!$D:$D,R$1,'MY DATA'!$B:$B,2018,'MY DATA'!$G:$G,Sheet1!$A20))+MINUTE(SUMIFS('MY DATA'!$E:$E,'MY DATA'!$D:$D,R$1,'MY DATA'!$B:$B,2018,'MY DATA'!$G:$G,Sheet1!$A20))/60</f>
        <v>0</v>
      </c>
      <c r="S20" s="81">
        <f>DAY(SUMIFS('MY DATA'!$E:$E,'MY DATA'!$D:$D,S$1,'MY DATA'!$B:$B,2018,'MY DATA'!$G:$G,Sheet1!$A20))*24+HOUR(SUMIFS('MY DATA'!$E:$E,'MY DATA'!$D:$D,S$1,'MY DATA'!$B:$B,2018,'MY DATA'!$G:$G,Sheet1!$A20))+MINUTE(SUMIFS('MY DATA'!$E:$E,'MY DATA'!$D:$D,S$1,'MY DATA'!$B:$B,2018,'MY DATA'!$G:$G,Sheet1!$A20))/60</f>
        <v>0</v>
      </c>
      <c r="T20" s="81">
        <f>DAY(SUMIFS('MY DATA'!$E:$E,'MY DATA'!$D:$D,T$1,'MY DATA'!$B:$B,2018,'MY DATA'!$G:$G,Sheet1!$A20))*24+HOUR(SUMIFS('MY DATA'!$E:$E,'MY DATA'!$D:$D,T$1,'MY DATA'!$B:$B,2018,'MY DATA'!$G:$G,Sheet1!$A20))+MINUTE(SUMIFS('MY DATA'!$E:$E,'MY DATA'!$D:$D,T$1,'MY DATA'!$B:$B,2018,'MY DATA'!$G:$G,Sheet1!$A20))/60</f>
        <v>0</v>
      </c>
      <c r="U20" s="81">
        <f>DAY(SUMIFS('MY DATA'!$E:$E,'MY DATA'!$D:$D,U$1,'MY DATA'!$B:$B,2018,'MY DATA'!$G:$G,Sheet1!$A20))*24+HOUR(SUMIFS('MY DATA'!$E:$E,'MY DATA'!$D:$D,U$1,'MY DATA'!$B:$B,2018,'MY DATA'!$G:$G,Sheet1!$A20))+MINUTE(SUMIFS('MY DATA'!$E:$E,'MY DATA'!$D:$D,U$1,'MY DATA'!$B:$B,2018,'MY DATA'!$G:$G,Sheet1!$A20))/60</f>
        <v>0</v>
      </c>
      <c r="V20" s="81">
        <f>DAY(SUMIFS('MY DATA'!$E:$E,'MY DATA'!$D:$D,V$1,'MY DATA'!$B:$B,2018,'MY DATA'!$G:$G,Sheet1!$A20))*24+HOUR(SUMIFS('MY DATA'!$E:$E,'MY DATA'!$D:$D,V$1,'MY DATA'!$B:$B,2018,'MY DATA'!$G:$G,Sheet1!$A20))+MINUTE(SUMIFS('MY DATA'!$E:$E,'MY DATA'!$D:$D,V$1,'MY DATA'!$B:$B,2018,'MY DATA'!$G:$G,Sheet1!$A20))/60</f>
        <v>0</v>
      </c>
      <c r="W20" s="81">
        <f>DAY(SUMIFS('MY DATA'!$E:$E,'MY DATA'!$D:$D,W$1,'MY DATA'!$B:$B,2018,'MY DATA'!$G:$G,Sheet1!$A20))*24+HOUR(SUMIFS('MY DATA'!$E:$E,'MY DATA'!$D:$D,W$1,'MY DATA'!$B:$B,2018,'MY DATA'!$G:$G,Sheet1!$A20))+MINUTE(SUMIFS('MY DATA'!$E:$E,'MY DATA'!$D:$D,W$1,'MY DATA'!$B:$B,2018,'MY DATA'!$G:$G,Sheet1!$A20))/60</f>
        <v>0</v>
      </c>
      <c r="X20" s="81">
        <f>DAY(SUMIFS('MY DATA'!$E:$E,'MY DATA'!$D:$D,X$1,'MY DATA'!$B:$B,2018,'MY DATA'!$G:$G,Sheet1!$A20))*24+HOUR(SUMIFS('MY DATA'!$E:$E,'MY DATA'!$D:$D,X$1,'MY DATA'!$B:$B,2018,'MY DATA'!$G:$G,Sheet1!$A20))+MINUTE(SUMIFS('MY DATA'!$E:$E,'MY DATA'!$D:$D,X$1,'MY DATA'!$B:$B,2018,'MY DATA'!$G:$G,Sheet1!$A20))/60</f>
        <v>0</v>
      </c>
      <c r="Y20" s="81">
        <f>DAY(SUMIFS('MY DATA'!$E:$E,'MY DATA'!$D:$D,Y$1,'MY DATA'!$B:$B,2018,'MY DATA'!$G:$G,Sheet1!$A20))*24+HOUR(SUMIFS('MY DATA'!$E:$E,'MY DATA'!$D:$D,Y$1,'MY DATA'!$B:$B,2018,'MY DATA'!$G:$G,Sheet1!$A20))+MINUTE(SUMIFS('MY DATA'!$E:$E,'MY DATA'!$D:$D,Y$1,'MY DATA'!$B:$B,2018,'MY DATA'!$G:$G,Sheet1!$A20))/60</f>
        <v>0</v>
      </c>
      <c r="Z20" s="81">
        <f>DAY(SUMIFS('MY DATA'!$E:$E,'MY DATA'!$D:$D,Z$1,'MY DATA'!$B:$B,2018,'MY DATA'!$G:$G,Sheet1!$A20))*24+HOUR(SUMIFS('MY DATA'!$E:$E,'MY DATA'!$D:$D,Z$1,'MY DATA'!$B:$B,2018,'MY DATA'!$G:$G,Sheet1!$A20))+MINUTE(SUMIFS('MY DATA'!$E:$E,'MY DATA'!$D:$D,Z$1,'MY DATA'!$B:$B,2018,'MY DATA'!$G:$G,Sheet1!$A20))/60</f>
        <v>0</v>
      </c>
      <c r="AA20" s="81">
        <f>DAY(SUMIFS('MY DATA'!$E:$E,'MY DATA'!$D:$D,AA$1,'MY DATA'!$B:$B,2018,'MY DATA'!$G:$G,Sheet1!$A20))*24+HOUR(SUMIFS('MY DATA'!$E:$E,'MY DATA'!$D:$D,AA$1,'MY DATA'!$B:$B,2018,'MY DATA'!$G:$G,Sheet1!$A20))+MINUTE(SUMIFS('MY DATA'!$E:$E,'MY DATA'!$D:$D,AA$1,'MY DATA'!$B:$B,2018,'MY DATA'!$G:$G,Sheet1!$A20))/60</f>
        <v>0</v>
      </c>
      <c r="AB20" s="81">
        <f>DAY(SUMIFS('MY DATA'!$E:$E,'MY DATA'!$D:$D,AB$1,'MY DATA'!$B:$B,2018,'MY DATA'!$G:$G,Sheet1!$A20))*24+HOUR(SUMIFS('MY DATA'!$E:$E,'MY DATA'!$D:$D,AB$1,'MY DATA'!$B:$B,2018,'MY DATA'!$G:$G,Sheet1!$A20))+MINUTE(SUMIFS('MY DATA'!$E:$E,'MY DATA'!$D:$D,AB$1,'MY DATA'!$B:$B,2018,'MY DATA'!$G:$G,Sheet1!$A20))/60</f>
        <v>0</v>
      </c>
      <c r="AC20" s="81">
        <f>DAY(SUMIFS('MY DATA'!$E:$E,'MY DATA'!$D:$D,AC$1,'MY DATA'!$B:$B,2018,'MY DATA'!$G:$G,Sheet1!$A20))*24+HOUR(SUMIFS('MY DATA'!$E:$E,'MY DATA'!$D:$D,AC$1,'MY DATA'!$B:$B,2018,'MY DATA'!$G:$G,Sheet1!$A20))+MINUTE(SUMIFS('MY DATA'!$E:$E,'MY DATA'!$D:$D,AC$1,'MY DATA'!$B:$B,2018,'MY DATA'!$G:$G,Sheet1!$A20))/60</f>
        <v>0</v>
      </c>
      <c r="AD20" s="81">
        <f>DAY(SUMIFS('MY DATA'!$E:$E,'MY DATA'!$D:$D,AD$1,'MY DATA'!$B:$B,2018,'MY DATA'!$G:$G,Sheet1!$A20))*24+HOUR(SUMIFS('MY DATA'!$E:$E,'MY DATA'!$D:$D,AD$1,'MY DATA'!$B:$B,2018,'MY DATA'!$G:$G,Sheet1!$A20))+MINUTE(SUMIFS('MY DATA'!$E:$E,'MY DATA'!$D:$D,AD$1,'MY DATA'!$B:$B,2018,'MY DATA'!$G:$G,Sheet1!$A20))/60</f>
        <v>0</v>
      </c>
      <c r="AE20" s="81">
        <f>DAY(SUMIFS('MY DATA'!$E:$E,'MY DATA'!$D:$D,AE$1,'MY DATA'!$B:$B,2018,'MY DATA'!$G:$G,Sheet1!$A20))*24+HOUR(SUMIFS('MY DATA'!$E:$E,'MY DATA'!$D:$D,AE$1,'MY DATA'!$B:$B,2018,'MY DATA'!$G:$G,Sheet1!$A20))+MINUTE(SUMIFS('MY DATA'!$E:$E,'MY DATA'!$D:$D,AE$1,'MY DATA'!$B:$B,2018,'MY DATA'!$G:$G,Sheet1!$A20))/60</f>
        <v>0</v>
      </c>
      <c r="AF20" s="81">
        <f>DAY(SUMIFS('MY DATA'!$E:$E,'MY DATA'!$D:$D,AF$1,'MY DATA'!$B:$B,2018,'MY DATA'!$G:$G,Sheet1!$A20))*24+HOUR(SUMIFS('MY DATA'!$E:$E,'MY DATA'!$D:$D,AF$1,'MY DATA'!$B:$B,2018,'MY DATA'!$G:$G,Sheet1!$A20))+MINUTE(SUMIFS('MY DATA'!$E:$E,'MY DATA'!$D:$D,AF$1,'MY DATA'!$B:$B,2018,'MY DATA'!$G:$G,Sheet1!$A20))/60</f>
        <v>0</v>
      </c>
      <c r="AG20" s="81">
        <f>DAY(SUMIFS('MY DATA'!$E:$E,'MY DATA'!$D:$D,AG$1,'MY DATA'!$B:$B,2018,'MY DATA'!$G:$G,Sheet1!$A20))*24+HOUR(SUMIFS('MY DATA'!$E:$E,'MY DATA'!$D:$D,AG$1,'MY DATA'!$B:$B,2018,'MY DATA'!$G:$G,Sheet1!$A20))+MINUTE(SUMIFS('MY DATA'!$E:$E,'MY DATA'!$D:$D,AG$1,'MY DATA'!$B:$B,2018,'MY DATA'!$G:$G,Sheet1!$A20))/60</f>
        <v>0</v>
      </c>
      <c r="AH20" s="81">
        <f>DAY(SUMIFS('MY DATA'!$E:$E,'MY DATA'!$D:$D,AH$1,'MY DATA'!$B:$B,2018,'MY DATA'!$G:$G,Sheet1!$A20))*24+HOUR(SUMIFS('MY DATA'!$E:$E,'MY DATA'!$D:$D,AH$1,'MY DATA'!$B:$B,2018,'MY DATA'!$G:$G,Sheet1!$A20))+MINUTE(SUMIFS('MY DATA'!$E:$E,'MY DATA'!$D:$D,AH$1,'MY DATA'!$B:$B,2018,'MY DATA'!$G:$G,Sheet1!$A20))/60</f>
        <v>0</v>
      </c>
      <c r="AI20" s="81">
        <f>DAY(SUMIFS('MY DATA'!$E:$E,'MY DATA'!$D:$D,AI$1,'MY DATA'!$B:$B,2018,'MY DATA'!$G:$G,Sheet1!$A20))*24+HOUR(SUMIFS('MY DATA'!$E:$E,'MY DATA'!$D:$D,AI$1,'MY DATA'!$B:$B,2018,'MY DATA'!$G:$G,Sheet1!$A20))+MINUTE(SUMIFS('MY DATA'!$E:$E,'MY DATA'!$D:$D,AI$1,'MY DATA'!$B:$B,2018,'MY DATA'!$G:$G,Sheet1!$A20))/60</f>
        <v>0</v>
      </c>
      <c r="AJ20" s="81">
        <f>DAY(SUMIFS('MY DATA'!$E:$E,'MY DATA'!$D:$D,AJ$1,'MY DATA'!$B:$B,2018,'MY DATA'!$G:$G,Sheet1!$A20))*24+HOUR(SUMIFS('MY DATA'!$E:$E,'MY DATA'!$D:$D,AJ$1,'MY DATA'!$B:$B,2018,'MY DATA'!$G:$G,Sheet1!$A20))+MINUTE(SUMIFS('MY DATA'!$E:$E,'MY DATA'!$D:$D,AJ$1,'MY DATA'!$B:$B,2018,'MY DATA'!$G:$G,Sheet1!$A20))/60</f>
        <v>0</v>
      </c>
      <c r="AK20" s="81">
        <f>DAY(SUMIFS('MY DATA'!$E:$E,'MY DATA'!$D:$D,AK$1,'MY DATA'!$B:$B,2018,'MY DATA'!$G:$G,Sheet1!$A20))*24+HOUR(SUMIFS('MY DATA'!$E:$E,'MY DATA'!$D:$D,AK$1,'MY DATA'!$B:$B,2018,'MY DATA'!$G:$G,Sheet1!$A20))+MINUTE(SUMIFS('MY DATA'!$E:$E,'MY DATA'!$D:$D,AK$1,'MY DATA'!$B:$B,2018,'MY DATA'!$G:$G,Sheet1!$A20))/60</f>
        <v>0</v>
      </c>
      <c r="AL20" s="81">
        <f>DAY(SUMIFS('MY DATA'!$E:$E,'MY DATA'!$D:$D,AL$1,'MY DATA'!$B:$B,2018,'MY DATA'!$G:$G,Sheet1!$A20))*24+HOUR(SUMIFS('MY DATA'!$E:$E,'MY DATA'!$D:$D,AL$1,'MY DATA'!$B:$B,2018,'MY DATA'!$G:$G,Sheet1!$A20))+MINUTE(SUMIFS('MY DATA'!$E:$E,'MY DATA'!$D:$D,AL$1,'MY DATA'!$B:$B,2018,'MY DATA'!$G:$G,Sheet1!$A20))/60</f>
        <v>0</v>
      </c>
      <c r="AM20" s="81">
        <f>DAY(SUMIFS('MY DATA'!$E:$E,'MY DATA'!$D:$D,AM$1,'MY DATA'!$B:$B,2018,'MY DATA'!$G:$G,Sheet1!$A20))*24+HOUR(SUMIFS('MY DATA'!$E:$E,'MY DATA'!$D:$D,AM$1,'MY DATA'!$B:$B,2018,'MY DATA'!$G:$G,Sheet1!$A20))+MINUTE(SUMIFS('MY DATA'!$E:$E,'MY DATA'!$D:$D,AM$1,'MY DATA'!$B:$B,2018,'MY DATA'!$G:$G,Sheet1!$A20))/60</f>
        <v>0</v>
      </c>
      <c r="AN20" s="81">
        <f>DAY(SUMIFS('MY DATA'!$E:$E,'MY DATA'!$D:$D,AN$1,'MY DATA'!$B:$B,2018,'MY DATA'!$G:$G,Sheet1!$A20))*24+HOUR(SUMIFS('MY DATA'!$E:$E,'MY DATA'!$D:$D,AN$1,'MY DATA'!$B:$B,2018,'MY DATA'!$G:$G,Sheet1!$A20))+MINUTE(SUMIFS('MY DATA'!$E:$E,'MY DATA'!$D:$D,AN$1,'MY DATA'!$B:$B,2018,'MY DATA'!$G:$G,Sheet1!$A20))/60</f>
        <v>0</v>
      </c>
      <c r="AO20" s="81">
        <f>DAY(SUMIFS('MY DATA'!$E:$E,'MY DATA'!$D:$D,AO$1,'MY DATA'!$B:$B,2018,'MY DATA'!$G:$G,Sheet1!$A20))*24+HOUR(SUMIFS('MY DATA'!$E:$E,'MY DATA'!$D:$D,AO$1,'MY DATA'!$B:$B,2018,'MY DATA'!$G:$G,Sheet1!$A20))+MINUTE(SUMIFS('MY DATA'!$E:$E,'MY DATA'!$D:$D,AO$1,'MY DATA'!$B:$B,2018,'MY DATA'!$G:$G,Sheet1!$A20))/60</f>
        <v>0</v>
      </c>
      <c r="AP20" s="81">
        <f>DAY(SUMIFS('MY DATA'!$E:$E,'MY DATA'!$D:$D,AP$1,'MY DATA'!$B:$B,2018,'MY DATA'!$G:$G,Sheet1!$A20))*24+HOUR(SUMIFS('MY DATA'!$E:$E,'MY DATA'!$D:$D,AP$1,'MY DATA'!$B:$B,2018,'MY DATA'!$G:$G,Sheet1!$A20))+MINUTE(SUMIFS('MY DATA'!$E:$E,'MY DATA'!$D:$D,AP$1,'MY DATA'!$B:$B,2018,'MY DATA'!$G:$G,Sheet1!$A20))/60</f>
        <v>0</v>
      </c>
      <c r="AQ20" s="81">
        <f>DAY(SUMIFS('MY DATA'!$E:$E,'MY DATA'!$D:$D,AQ$1,'MY DATA'!$B:$B,2018,'MY DATA'!$G:$G,Sheet1!$A20))*24+HOUR(SUMIFS('MY DATA'!$E:$E,'MY DATA'!$D:$D,AQ$1,'MY DATA'!$B:$B,2018,'MY DATA'!$G:$G,Sheet1!$A20))+MINUTE(SUMIFS('MY DATA'!$E:$E,'MY DATA'!$D:$D,AQ$1,'MY DATA'!$B:$B,2018,'MY DATA'!$G:$G,Sheet1!$A20))/60</f>
        <v>0</v>
      </c>
      <c r="AR20" s="81">
        <f>DAY(SUMIFS('MY DATA'!$E:$E,'MY DATA'!$D:$D,AR$1,'MY DATA'!$B:$B,2018,'MY DATA'!$G:$G,Sheet1!$A20))*24+HOUR(SUMIFS('MY DATA'!$E:$E,'MY DATA'!$D:$D,AR$1,'MY DATA'!$B:$B,2018,'MY DATA'!$G:$G,Sheet1!$A20))+MINUTE(SUMIFS('MY DATA'!$E:$E,'MY DATA'!$D:$D,AR$1,'MY DATA'!$B:$B,2018,'MY DATA'!$G:$G,Sheet1!$A20))/60</f>
        <v>0</v>
      </c>
      <c r="AS20" s="81">
        <f>DAY(SUMIFS('MY DATA'!$E:$E,'MY DATA'!$D:$D,AS$1,'MY DATA'!$B:$B,2018,'MY DATA'!$G:$G,Sheet1!$A20))*24+HOUR(SUMIFS('MY DATA'!$E:$E,'MY DATA'!$D:$D,AS$1,'MY DATA'!$B:$B,2018,'MY DATA'!$G:$G,Sheet1!$A20))+MINUTE(SUMIFS('MY DATA'!$E:$E,'MY DATA'!$D:$D,AS$1,'MY DATA'!$B:$B,2018,'MY DATA'!$G:$G,Sheet1!$A20))/60</f>
        <v>0</v>
      </c>
      <c r="AT20" s="81">
        <f>DAY(SUMIFS('MY DATA'!$E:$E,'MY DATA'!$D:$D,AT$1,'MY DATA'!$B:$B,2018,'MY DATA'!$G:$G,Sheet1!$A20))*24+HOUR(SUMIFS('MY DATA'!$E:$E,'MY DATA'!$D:$D,AT$1,'MY DATA'!$B:$B,2018,'MY DATA'!$G:$G,Sheet1!$A20))+MINUTE(SUMIFS('MY DATA'!$E:$E,'MY DATA'!$D:$D,AT$1,'MY DATA'!$B:$B,2018,'MY DATA'!$G:$G,Sheet1!$A20))/60</f>
        <v>0</v>
      </c>
      <c r="AU20" s="81">
        <f>DAY(SUMIFS('MY DATA'!$E:$E,'MY DATA'!$D:$D,AU$1,'MY DATA'!$B:$B,2018,'MY DATA'!$G:$G,Sheet1!$A20))*24+HOUR(SUMIFS('MY DATA'!$E:$E,'MY DATA'!$D:$D,AU$1,'MY DATA'!$B:$B,2018,'MY DATA'!$G:$G,Sheet1!$A20))+MINUTE(SUMIFS('MY DATA'!$E:$E,'MY DATA'!$D:$D,AU$1,'MY DATA'!$B:$B,2018,'MY DATA'!$G:$G,Sheet1!$A20))/60</f>
        <v>0</v>
      </c>
      <c r="AV20" s="81">
        <f>DAY(SUMIFS('MY DATA'!$E:$E,'MY DATA'!$D:$D,AV$1,'MY DATA'!$B:$B,2018,'MY DATA'!$G:$G,Sheet1!$A20))*24+HOUR(SUMIFS('MY DATA'!$E:$E,'MY DATA'!$D:$D,AV$1,'MY DATA'!$B:$B,2018,'MY DATA'!$G:$G,Sheet1!$A20))+MINUTE(SUMIFS('MY DATA'!$E:$E,'MY DATA'!$D:$D,AV$1,'MY DATA'!$B:$B,2018,'MY DATA'!$G:$G,Sheet1!$A20))/60</f>
        <v>0</v>
      </c>
      <c r="AW20" s="81">
        <f>DAY(SUMIFS('MY DATA'!$E:$E,'MY DATA'!$D:$D,AW$1,'MY DATA'!$B:$B,2018,'MY DATA'!$G:$G,Sheet1!$A20))*24+HOUR(SUMIFS('MY DATA'!$E:$E,'MY DATA'!$D:$D,AW$1,'MY DATA'!$B:$B,2018,'MY DATA'!$G:$G,Sheet1!$A20))+MINUTE(SUMIFS('MY DATA'!$E:$E,'MY DATA'!$D:$D,AW$1,'MY DATA'!$B:$B,2018,'MY DATA'!$G:$G,Sheet1!$A20))/60</f>
        <v>0</v>
      </c>
      <c r="AX20" s="81">
        <f>DAY(SUMIFS('MY DATA'!$E:$E,'MY DATA'!$D:$D,AX$1,'MY DATA'!$B:$B,2018,'MY DATA'!$G:$G,Sheet1!$A20))*24+HOUR(SUMIFS('MY DATA'!$E:$E,'MY DATA'!$D:$D,AX$1,'MY DATA'!$B:$B,2018,'MY DATA'!$G:$G,Sheet1!$A20))+MINUTE(SUMIFS('MY DATA'!$E:$E,'MY DATA'!$D:$D,AX$1,'MY DATA'!$B:$B,2018,'MY DATA'!$G:$G,Sheet1!$A20))/60</f>
        <v>0</v>
      </c>
      <c r="AY20" s="81">
        <f>DAY(SUMIFS('MY DATA'!$E:$E,'MY DATA'!$D:$D,AY$1,'MY DATA'!$B:$B,2018,'MY DATA'!$G:$G,Sheet1!$A20))*24+HOUR(SUMIFS('MY DATA'!$E:$E,'MY DATA'!$D:$D,AY$1,'MY DATA'!$B:$B,2018,'MY DATA'!$G:$G,Sheet1!$A20))+MINUTE(SUMIFS('MY DATA'!$E:$E,'MY DATA'!$D:$D,AY$1,'MY DATA'!$B:$B,2018,'MY DATA'!$G:$G,Sheet1!$A20))/60</f>
        <v>0</v>
      </c>
      <c r="AZ20" s="81">
        <f>DAY(SUMIFS('MY DATA'!$E:$E,'MY DATA'!$D:$D,AZ$1,'MY DATA'!$B:$B,2018,'MY DATA'!$G:$G,Sheet1!$A20))*24+HOUR(SUMIFS('MY DATA'!$E:$E,'MY DATA'!$D:$D,AZ$1,'MY DATA'!$B:$B,2018,'MY DATA'!$G:$G,Sheet1!$A20))+MINUTE(SUMIFS('MY DATA'!$E:$E,'MY DATA'!$D:$D,AZ$1,'MY DATA'!$B:$B,2018,'MY DATA'!$G:$G,Sheet1!$A20))/60</f>
        <v>0</v>
      </c>
      <c r="BA20" s="81">
        <f>DAY(SUMIFS('MY DATA'!$E:$E,'MY DATA'!$D:$D,BA$1,'MY DATA'!$B:$B,2018,'MY DATA'!$G:$G,Sheet1!$A20))*24+HOUR(SUMIFS('MY DATA'!$E:$E,'MY DATA'!$D:$D,BA$1,'MY DATA'!$B:$B,2018,'MY DATA'!$G:$G,Sheet1!$A20))+MINUTE(SUMIFS('MY DATA'!$E:$E,'MY DATA'!$D:$D,BA$1,'MY DATA'!$B:$B,2018,'MY DATA'!$G:$G,Sheet1!$A20))/60</f>
        <v>0</v>
      </c>
    </row>
    <row r="21" spans="1:53" x14ac:dyDescent="0.25">
      <c r="A21" s="83" t="s">
        <v>14</v>
      </c>
      <c r="B21" s="81">
        <f>DAY(SUMIFS('MY DATA'!$E:$E,'MY DATA'!$D:$D,B$1,'MY DATA'!$B:$B,2018,'MY DATA'!$G:$G,Sheet1!$A21))*24+HOUR(SUMIFS('MY DATA'!$E:$E,'MY DATA'!$D:$D,B$1,'MY DATA'!$B:$B,2018,'MY DATA'!$G:$G,Sheet1!$A21))+MINUTE(SUMIFS('MY DATA'!$E:$E,'MY DATA'!$D:$D,B$1,'MY DATA'!$B:$B,2018,'MY DATA'!$G:$G,Sheet1!$A21))/60</f>
        <v>0</v>
      </c>
      <c r="C21" s="81">
        <f>DAY(SUMIFS('MY DATA'!$E:$E,'MY DATA'!$D:$D,C$1,'MY DATA'!$B:$B,2018,'MY DATA'!$G:$G,Sheet1!$A21))*24+HOUR(SUMIFS('MY DATA'!$E:$E,'MY DATA'!$D:$D,C$1,'MY DATA'!$B:$B,2018,'MY DATA'!$G:$G,Sheet1!$A21))+MINUTE(SUMIFS('MY DATA'!$E:$E,'MY DATA'!$D:$D,C$1,'MY DATA'!$B:$B,2018,'MY DATA'!$G:$G,Sheet1!$A21))/60</f>
        <v>0</v>
      </c>
      <c r="D21" s="81">
        <f>DAY(SUMIFS('MY DATA'!$E:$E,'MY DATA'!$D:$D,D$1,'MY DATA'!$B:$B,2018,'MY DATA'!$G:$G,Sheet1!$A21))*24+HOUR(SUMIFS('MY DATA'!$E:$E,'MY DATA'!$D:$D,D$1,'MY DATA'!$B:$B,2018,'MY DATA'!$G:$G,Sheet1!$A21))+MINUTE(SUMIFS('MY DATA'!$E:$E,'MY DATA'!$D:$D,D$1,'MY DATA'!$B:$B,2018,'MY DATA'!$G:$G,Sheet1!$A21))/60</f>
        <v>0</v>
      </c>
      <c r="E21" s="81">
        <f>DAY(SUMIFS('MY DATA'!$E:$E,'MY DATA'!$D:$D,E$1,'MY DATA'!$B:$B,2018,'MY DATA'!$G:$G,Sheet1!$A21))*24+HOUR(SUMIFS('MY DATA'!$E:$E,'MY DATA'!$D:$D,E$1,'MY DATA'!$B:$B,2018,'MY DATA'!$G:$G,Sheet1!$A21))+MINUTE(SUMIFS('MY DATA'!$E:$E,'MY DATA'!$D:$D,E$1,'MY DATA'!$B:$B,2018,'MY DATA'!$G:$G,Sheet1!$A21))/60</f>
        <v>0</v>
      </c>
      <c r="F21" s="81">
        <f>DAY(SUMIFS('MY DATA'!$E:$E,'MY DATA'!$D:$D,F$1,'MY DATA'!$B:$B,2018,'MY DATA'!$G:$G,Sheet1!$A21))*24+HOUR(SUMIFS('MY DATA'!$E:$E,'MY DATA'!$D:$D,F$1,'MY DATA'!$B:$B,2018,'MY DATA'!$G:$G,Sheet1!$A21))+MINUTE(SUMIFS('MY DATA'!$E:$E,'MY DATA'!$D:$D,F$1,'MY DATA'!$B:$B,2018,'MY DATA'!$G:$G,Sheet1!$A21))/60</f>
        <v>0</v>
      </c>
      <c r="G21" s="81">
        <f>DAY(SUMIFS('MY DATA'!$E:$E,'MY DATA'!$D:$D,G$1,'MY DATA'!$B:$B,2018,'MY DATA'!$G:$G,Sheet1!$A21))*24+HOUR(SUMIFS('MY DATA'!$E:$E,'MY DATA'!$D:$D,G$1,'MY DATA'!$B:$B,2018,'MY DATA'!$G:$G,Sheet1!$A21))+MINUTE(SUMIFS('MY DATA'!$E:$E,'MY DATA'!$D:$D,G$1,'MY DATA'!$B:$B,2018,'MY DATA'!$G:$G,Sheet1!$A21))/60</f>
        <v>0</v>
      </c>
      <c r="H21" s="81">
        <f>DAY(SUMIFS('MY DATA'!$E:$E,'MY DATA'!$D:$D,H$1,'MY DATA'!$B:$B,2018,'MY DATA'!$G:$G,Sheet1!$A21))*24+HOUR(SUMIFS('MY DATA'!$E:$E,'MY DATA'!$D:$D,H$1,'MY DATA'!$B:$B,2018,'MY DATA'!$G:$G,Sheet1!$A21))+MINUTE(SUMIFS('MY DATA'!$E:$E,'MY DATA'!$D:$D,H$1,'MY DATA'!$B:$B,2018,'MY DATA'!$G:$G,Sheet1!$A21))/60</f>
        <v>0</v>
      </c>
      <c r="I21" s="81">
        <f>DAY(SUMIFS('MY DATA'!$E:$E,'MY DATA'!$D:$D,I$1,'MY DATA'!$B:$B,2018,'MY DATA'!$G:$G,Sheet1!$A21))*24+HOUR(SUMIFS('MY DATA'!$E:$E,'MY DATA'!$D:$D,I$1,'MY DATA'!$B:$B,2018,'MY DATA'!$G:$G,Sheet1!$A21))+MINUTE(SUMIFS('MY DATA'!$E:$E,'MY DATA'!$D:$D,I$1,'MY DATA'!$B:$B,2018,'MY DATA'!$G:$G,Sheet1!$A21))/60</f>
        <v>0</v>
      </c>
      <c r="J21" s="81">
        <f>DAY(SUMIFS('MY DATA'!$E:$E,'MY DATA'!$D:$D,J$1,'MY DATA'!$B:$B,2018,'MY DATA'!$G:$G,Sheet1!$A21))*24+HOUR(SUMIFS('MY DATA'!$E:$E,'MY DATA'!$D:$D,J$1,'MY DATA'!$B:$B,2018,'MY DATA'!$G:$G,Sheet1!$A21))+MINUTE(SUMIFS('MY DATA'!$E:$E,'MY DATA'!$D:$D,J$1,'MY DATA'!$B:$B,2018,'MY DATA'!$G:$G,Sheet1!$A21))/60</f>
        <v>0</v>
      </c>
      <c r="K21" s="81">
        <f>DAY(SUMIFS('MY DATA'!$E:$E,'MY DATA'!$D:$D,K$1,'MY DATA'!$B:$B,2018,'MY DATA'!$G:$G,Sheet1!$A21))*24+HOUR(SUMIFS('MY DATA'!$E:$E,'MY DATA'!$D:$D,K$1,'MY DATA'!$B:$B,2018,'MY DATA'!$G:$G,Sheet1!$A21))+MINUTE(SUMIFS('MY DATA'!$E:$E,'MY DATA'!$D:$D,K$1,'MY DATA'!$B:$B,2018,'MY DATA'!$G:$G,Sheet1!$A21))/60</f>
        <v>0</v>
      </c>
      <c r="L21" s="81">
        <f>DAY(SUMIFS('MY DATA'!$E:$E,'MY DATA'!$D:$D,L$1,'MY DATA'!$B:$B,2018,'MY DATA'!$G:$G,Sheet1!$A21))*24+HOUR(SUMIFS('MY DATA'!$E:$E,'MY DATA'!$D:$D,L$1,'MY DATA'!$B:$B,2018,'MY DATA'!$G:$G,Sheet1!$A21))+MINUTE(SUMIFS('MY DATA'!$E:$E,'MY DATA'!$D:$D,L$1,'MY DATA'!$B:$B,2018,'MY DATA'!$G:$G,Sheet1!$A21))/60</f>
        <v>0</v>
      </c>
      <c r="M21" s="81">
        <f>DAY(SUMIFS('MY DATA'!$E:$E,'MY DATA'!$D:$D,M$1,'MY DATA'!$B:$B,2018,'MY DATA'!$G:$G,Sheet1!$A21))*24+HOUR(SUMIFS('MY DATA'!$E:$E,'MY DATA'!$D:$D,M$1,'MY DATA'!$B:$B,2018,'MY DATA'!$G:$G,Sheet1!$A21))+MINUTE(SUMIFS('MY DATA'!$E:$E,'MY DATA'!$D:$D,M$1,'MY DATA'!$B:$B,2018,'MY DATA'!$G:$G,Sheet1!$A21))/60</f>
        <v>0</v>
      </c>
      <c r="N21" s="81">
        <f>DAY(SUMIFS('MY DATA'!$E:$E,'MY DATA'!$D:$D,N$1,'MY DATA'!$B:$B,2018,'MY DATA'!$G:$G,Sheet1!$A21))*24+HOUR(SUMIFS('MY DATA'!$E:$E,'MY DATA'!$D:$D,N$1,'MY DATA'!$B:$B,2018,'MY DATA'!$G:$G,Sheet1!$A21))+MINUTE(SUMIFS('MY DATA'!$E:$E,'MY DATA'!$D:$D,N$1,'MY DATA'!$B:$B,2018,'MY DATA'!$G:$G,Sheet1!$A21))/60</f>
        <v>18.833333333333332</v>
      </c>
      <c r="O21" s="81">
        <f>DAY(SUMIFS('MY DATA'!$E:$E,'MY DATA'!$D:$D,O$1,'MY DATA'!$B:$B,2018,'MY DATA'!$G:$G,Sheet1!$A21))*24+HOUR(SUMIFS('MY DATA'!$E:$E,'MY DATA'!$D:$D,O$1,'MY DATA'!$B:$B,2018,'MY DATA'!$G:$G,Sheet1!$A21))+MINUTE(SUMIFS('MY DATA'!$E:$E,'MY DATA'!$D:$D,O$1,'MY DATA'!$B:$B,2018,'MY DATA'!$G:$G,Sheet1!$A21))/60</f>
        <v>0</v>
      </c>
      <c r="P21" s="81">
        <f>DAY(SUMIFS('MY DATA'!$E:$E,'MY DATA'!$D:$D,P$1,'MY DATA'!$B:$B,2018,'MY DATA'!$G:$G,Sheet1!$A21))*24+HOUR(SUMIFS('MY DATA'!$E:$E,'MY DATA'!$D:$D,P$1,'MY DATA'!$B:$B,2018,'MY DATA'!$G:$G,Sheet1!$A21))+MINUTE(SUMIFS('MY DATA'!$E:$E,'MY DATA'!$D:$D,P$1,'MY DATA'!$B:$B,2018,'MY DATA'!$G:$G,Sheet1!$A21))/60</f>
        <v>0</v>
      </c>
      <c r="Q21" s="81">
        <f>DAY(SUMIFS('MY DATA'!$E:$E,'MY DATA'!$D:$D,Q$1,'MY DATA'!$B:$B,2018,'MY DATA'!$G:$G,Sheet1!$A21))*24+HOUR(SUMIFS('MY DATA'!$E:$E,'MY DATA'!$D:$D,Q$1,'MY DATA'!$B:$B,2018,'MY DATA'!$G:$G,Sheet1!$A21))+MINUTE(SUMIFS('MY DATA'!$E:$E,'MY DATA'!$D:$D,Q$1,'MY DATA'!$B:$B,2018,'MY DATA'!$G:$G,Sheet1!$A21))/60</f>
        <v>0</v>
      </c>
      <c r="R21" s="81">
        <f>DAY(SUMIFS('MY DATA'!$E:$E,'MY DATA'!$D:$D,R$1,'MY DATA'!$B:$B,2018,'MY DATA'!$G:$G,Sheet1!$A21))*24+HOUR(SUMIFS('MY DATA'!$E:$E,'MY DATA'!$D:$D,R$1,'MY DATA'!$B:$B,2018,'MY DATA'!$G:$G,Sheet1!$A21))+MINUTE(SUMIFS('MY DATA'!$E:$E,'MY DATA'!$D:$D,R$1,'MY DATA'!$B:$B,2018,'MY DATA'!$G:$G,Sheet1!$A21))/60</f>
        <v>0</v>
      </c>
      <c r="S21" s="81">
        <f>DAY(SUMIFS('MY DATA'!$E:$E,'MY DATA'!$D:$D,S$1,'MY DATA'!$B:$B,2018,'MY DATA'!$G:$G,Sheet1!$A21))*24+HOUR(SUMIFS('MY DATA'!$E:$E,'MY DATA'!$D:$D,S$1,'MY DATA'!$B:$B,2018,'MY DATA'!$G:$G,Sheet1!$A21))+MINUTE(SUMIFS('MY DATA'!$E:$E,'MY DATA'!$D:$D,S$1,'MY DATA'!$B:$B,2018,'MY DATA'!$G:$G,Sheet1!$A21))/60</f>
        <v>0</v>
      </c>
      <c r="T21" s="81">
        <f>DAY(SUMIFS('MY DATA'!$E:$E,'MY DATA'!$D:$D,T$1,'MY DATA'!$B:$B,2018,'MY DATA'!$G:$G,Sheet1!$A21))*24+HOUR(SUMIFS('MY DATA'!$E:$E,'MY DATA'!$D:$D,T$1,'MY DATA'!$B:$B,2018,'MY DATA'!$G:$G,Sheet1!$A21))+MINUTE(SUMIFS('MY DATA'!$E:$E,'MY DATA'!$D:$D,T$1,'MY DATA'!$B:$B,2018,'MY DATA'!$G:$G,Sheet1!$A21))/60</f>
        <v>0</v>
      </c>
      <c r="U21" s="81">
        <f>DAY(SUMIFS('MY DATA'!$E:$E,'MY DATA'!$D:$D,U$1,'MY DATA'!$B:$B,2018,'MY DATA'!$G:$G,Sheet1!$A21))*24+HOUR(SUMIFS('MY DATA'!$E:$E,'MY DATA'!$D:$D,U$1,'MY DATA'!$B:$B,2018,'MY DATA'!$G:$G,Sheet1!$A21))+MINUTE(SUMIFS('MY DATA'!$E:$E,'MY DATA'!$D:$D,U$1,'MY DATA'!$B:$B,2018,'MY DATA'!$G:$G,Sheet1!$A21))/60</f>
        <v>0</v>
      </c>
      <c r="V21" s="81">
        <f>DAY(SUMIFS('MY DATA'!$E:$E,'MY DATA'!$D:$D,V$1,'MY DATA'!$B:$B,2018,'MY DATA'!$G:$G,Sheet1!$A21))*24+HOUR(SUMIFS('MY DATA'!$E:$E,'MY DATA'!$D:$D,V$1,'MY DATA'!$B:$B,2018,'MY DATA'!$G:$G,Sheet1!$A21))+MINUTE(SUMIFS('MY DATA'!$E:$E,'MY DATA'!$D:$D,V$1,'MY DATA'!$B:$B,2018,'MY DATA'!$G:$G,Sheet1!$A21))/60</f>
        <v>0</v>
      </c>
      <c r="W21" s="81">
        <f>DAY(SUMIFS('MY DATA'!$E:$E,'MY DATA'!$D:$D,W$1,'MY DATA'!$B:$B,2018,'MY DATA'!$G:$G,Sheet1!$A21))*24+HOUR(SUMIFS('MY DATA'!$E:$E,'MY DATA'!$D:$D,W$1,'MY DATA'!$B:$B,2018,'MY DATA'!$G:$G,Sheet1!$A21))+MINUTE(SUMIFS('MY DATA'!$E:$E,'MY DATA'!$D:$D,W$1,'MY DATA'!$B:$B,2018,'MY DATA'!$G:$G,Sheet1!$A21))/60</f>
        <v>0</v>
      </c>
      <c r="X21" s="81">
        <f>DAY(SUMIFS('MY DATA'!$E:$E,'MY DATA'!$D:$D,X$1,'MY DATA'!$B:$B,2018,'MY DATA'!$G:$G,Sheet1!$A21))*24+HOUR(SUMIFS('MY DATA'!$E:$E,'MY DATA'!$D:$D,X$1,'MY DATA'!$B:$B,2018,'MY DATA'!$G:$G,Sheet1!$A21))+MINUTE(SUMIFS('MY DATA'!$E:$E,'MY DATA'!$D:$D,X$1,'MY DATA'!$B:$B,2018,'MY DATA'!$G:$G,Sheet1!$A21))/60</f>
        <v>0</v>
      </c>
      <c r="Y21" s="81">
        <f>DAY(SUMIFS('MY DATA'!$E:$E,'MY DATA'!$D:$D,Y$1,'MY DATA'!$B:$B,2018,'MY DATA'!$G:$G,Sheet1!$A21))*24+HOUR(SUMIFS('MY DATA'!$E:$E,'MY DATA'!$D:$D,Y$1,'MY DATA'!$B:$B,2018,'MY DATA'!$G:$G,Sheet1!$A21))+MINUTE(SUMIFS('MY DATA'!$E:$E,'MY DATA'!$D:$D,Y$1,'MY DATA'!$B:$B,2018,'MY DATA'!$G:$G,Sheet1!$A21))/60</f>
        <v>29</v>
      </c>
      <c r="Z21" s="81">
        <f>DAY(SUMIFS('MY DATA'!$E:$E,'MY DATA'!$D:$D,Z$1,'MY DATA'!$B:$B,2018,'MY DATA'!$G:$G,Sheet1!$A21))*24+HOUR(SUMIFS('MY DATA'!$E:$E,'MY DATA'!$D:$D,Z$1,'MY DATA'!$B:$B,2018,'MY DATA'!$G:$G,Sheet1!$A21))+MINUTE(SUMIFS('MY DATA'!$E:$E,'MY DATA'!$D:$D,Z$1,'MY DATA'!$B:$B,2018,'MY DATA'!$G:$G,Sheet1!$A21))/60</f>
        <v>0</v>
      </c>
      <c r="AA21" s="81">
        <f>DAY(SUMIFS('MY DATA'!$E:$E,'MY DATA'!$D:$D,AA$1,'MY DATA'!$B:$B,2018,'MY DATA'!$G:$G,Sheet1!$A21))*24+HOUR(SUMIFS('MY DATA'!$E:$E,'MY DATA'!$D:$D,AA$1,'MY DATA'!$B:$B,2018,'MY DATA'!$G:$G,Sheet1!$A21))+MINUTE(SUMIFS('MY DATA'!$E:$E,'MY DATA'!$D:$D,AA$1,'MY DATA'!$B:$B,2018,'MY DATA'!$G:$G,Sheet1!$A21))/60</f>
        <v>0</v>
      </c>
      <c r="AB21" s="81">
        <f>DAY(SUMIFS('MY DATA'!$E:$E,'MY DATA'!$D:$D,AB$1,'MY DATA'!$B:$B,2018,'MY DATA'!$G:$G,Sheet1!$A21))*24+HOUR(SUMIFS('MY DATA'!$E:$E,'MY DATA'!$D:$D,AB$1,'MY DATA'!$B:$B,2018,'MY DATA'!$G:$G,Sheet1!$A21))+MINUTE(SUMIFS('MY DATA'!$E:$E,'MY DATA'!$D:$D,AB$1,'MY DATA'!$B:$B,2018,'MY DATA'!$G:$G,Sheet1!$A21))/60</f>
        <v>9.4166666666666661</v>
      </c>
      <c r="AC21" s="81">
        <f>DAY(SUMIFS('MY DATA'!$E:$E,'MY DATA'!$D:$D,AC$1,'MY DATA'!$B:$B,2018,'MY DATA'!$G:$G,Sheet1!$A21))*24+HOUR(SUMIFS('MY DATA'!$E:$E,'MY DATA'!$D:$D,AC$1,'MY DATA'!$B:$B,2018,'MY DATA'!$G:$G,Sheet1!$A21))+MINUTE(SUMIFS('MY DATA'!$E:$E,'MY DATA'!$D:$D,AC$1,'MY DATA'!$B:$B,2018,'MY DATA'!$G:$G,Sheet1!$A21))/60</f>
        <v>0</v>
      </c>
      <c r="AD21" s="81">
        <f>DAY(SUMIFS('MY DATA'!$E:$E,'MY DATA'!$D:$D,AD$1,'MY DATA'!$B:$B,2018,'MY DATA'!$G:$G,Sheet1!$A21))*24+HOUR(SUMIFS('MY DATA'!$E:$E,'MY DATA'!$D:$D,AD$1,'MY DATA'!$B:$B,2018,'MY DATA'!$G:$G,Sheet1!$A21))+MINUTE(SUMIFS('MY DATA'!$E:$E,'MY DATA'!$D:$D,AD$1,'MY DATA'!$B:$B,2018,'MY DATA'!$G:$G,Sheet1!$A21))/60</f>
        <v>0</v>
      </c>
      <c r="AE21" s="81">
        <f>DAY(SUMIFS('MY DATA'!$E:$E,'MY DATA'!$D:$D,AE$1,'MY DATA'!$B:$B,2018,'MY DATA'!$G:$G,Sheet1!$A21))*24+HOUR(SUMIFS('MY DATA'!$E:$E,'MY DATA'!$D:$D,AE$1,'MY DATA'!$B:$B,2018,'MY DATA'!$G:$G,Sheet1!$A21))+MINUTE(SUMIFS('MY DATA'!$E:$E,'MY DATA'!$D:$D,AE$1,'MY DATA'!$B:$B,2018,'MY DATA'!$G:$G,Sheet1!$A21))/60</f>
        <v>0</v>
      </c>
      <c r="AF21" s="81">
        <f>DAY(SUMIFS('MY DATA'!$E:$E,'MY DATA'!$D:$D,AF$1,'MY DATA'!$B:$B,2018,'MY DATA'!$G:$G,Sheet1!$A21))*24+HOUR(SUMIFS('MY DATA'!$E:$E,'MY DATA'!$D:$D,AF$1,'MY DATA'!$B:$B,2018,'MY DATA'!$G:$G,Sheet1!$A21))+MINUTE(SUMIFS('MY DATA'!$E:$E,'MY DATA'!$D:$D,AF$1,'MY DATA'!$B:$B,2018,'MY DATA'!$G:$G,Sheet1!$A21))/60</f>
        <v>0</v>
      </c>
      <c r="AG21" s="81">
        <f>DAY(SUMIFS('MY DATA'!$E:$E,'MY DATA'!$D:$D,AG$1,'MY DATA'!$B:$B,2018,'MY DATA'!$G:$G,Sheet1!$A21))*24+HOUR(SUMIFS('MY DATA'!$E:$E,'MY DATA'!$D:$D,AG$1,'MY DATA'!$B:$B,2018,'MY DATA'!$G:$G,Sheet1!$A21))+MINUTE(SUMIFS('MY DATA'!$E:$E,'MY DATA'!$D:$D,AG$1,'MY DATA'!$B:$B,2018,'MY DATA'!$G:$G,Sheet1!$A21))/60</f>
        <v>0</v>
      </c>
      <c r="AH21" s="81">
        <f>DAY(SUMIFS('MY DATA'!$E:$E,'MY DATA'!$D:$D,AH$1,'MY DATA'!$B:$B,2018,'MY DATA'!$G:$G,Sheet1!$A21))*24+HOUR(SUMIFS('MY DATA'!$E:$E,'MY DATA'!$D:$D,AH$1,'MY DATA'!$B:$B,2018,'MY DATA'!$G:$G,Sheet1!$A21))+MINUTE(SUMIFS('MY DATA'!$E:$E,'MY DATA'!$D:$D,AH$1,'MY DATA'!$B:$B,2018,'MY DATA'!$G:$G,Sheet1!$A21))/60</f>
        <v>0</v>
      </c>
      <c r="AI21" s="81">
        <f>DAY(SUMIFS('MY DATA'!$E:$E,'MY DATA'!$D:$D,AI$1,'MY DATA'!$B:$B,2018,'MY DATA'!$G:$G,Sheet1!$A21))*24+HOUR(SUMIFS('MY DATA'!$E:$E,'MY DATA'!$D:$D,AI$1,'MY DATA'!$B:$B,2018,'MY DATA'!$G:$G,Sheet1!$A21))+MINUTE(SUMIFS('MY DATA'!$E:$E,'MY DATA'!$D:$D,AI$1,'MY DATA'!$B:$B,2018,'MY DATA'!$G:$G,Sheet1!$A21))/60</f>
        <v>0</v>
      </c>
      <c r="AJ21" s="81">
        <f>DAY(SUMIFS('MY DATA'!$E:$E,'MY DATA'!$D:$D,AJ$1,'MY DATA'!$B:$B,2018,'MY DATA'!$G:$G,Sheet1!$A21))*24+HOUR(SUMIFS('MY DATA'!$E:$E,'MY DATA'!$D:$D,AJ$1,'MY DATA'!$B:$B,2018,'MY DATA'!$G:$G,Sheet1!$A21))+MINUTE(SUMIFS('MY DATA'!$E:$E,'MY DATA'!$D:$D,AJ$1,'MY DATA'!$B:$B,2018,'MY DATA'!$G:$G,Sheet1!$A21))/60</f>
        <v>0</v>
      </c>
      <c r="AK21" s="81">
        <f>DAY(SUMIFS('MY DATA'!$E:$E,'MY DATA'!$D:$D,AK$1,'MY DATA'!$B:$B,2018,'MY DATA'!$G:$G,Sheet1!$A21))*24+HOUR(SUMIFS('MY DATA'!$E:$E,'MY DATA'!$D:$D,AK$1,'MY DATA'!$B:$B,2018,'MY DATA'!$G:$G,Sheet1!$A21))+MINUTE(SUMIFS('MY DATA'!$E:$E,'MY DATA'!$D:$D,AK$1,'MY DATA'!$B:$B,2018,'MY DATA'!$G:$G,Sheet1!$A21))/60</f>
        <v>0</v>
      </c>
      <c r="AL21" s="81">
        <f>DAY(SUMIFS('MY DATA'!$E:$E,'MY DATA'!$D:$D,AL$1,'MY DATA'!$B:$B,2018,'MY DATA'!$G:$G,Sheet1!$A21))*24+HOUR(SUMIFS('MY DATA'!$E:$E,'MY DATA'!$D:$D,AL$1,'MY DATA'!$B:$B,2018,'MY DATA'!$G:$G,Sheet1!$A21))+MINUTE(SUMIFS('MY DATA'!$E:$E,'MY DATA'!$D:$D,AL$1,'MY DATA'!$B:$B,2018,'MY DATA'!$G:$G,Sheet1!$A21))/60</f>
        <v>0</v>
      </c>
      <c r="AM21" s="81">
        <f>DAY(SUMIFS('MY DATA'!$E:$E,'MY DATA'!$D:$D,AM$1,'MY DATA'!$B:$B,2018,'MY DATA'!$G:$G,Sheet1!$A21))*24+HOUR(SUMIFS('MY DATA'!$E:$E,'MY DATA'!$D:$D,AM$1,'MY DATA'!$B:$B,2018,'MY DATA'!$G:$G,Sheet1!$A21))+MINUTE(SUMIFS('MY DATA'!$E:$E,'MY DATA'!$D:$D,AM$1,'MY DATA'!$B:$B,2018,'MY DATA'!$G:$G,Sheet1!$A21))/60</f>
        <v>0</v>
      </c>
      <c r="AN21" s="81">
        <f>DAY(SUMIFS('MY DATA'!$E:$E,'MY DATA'!$D:$D,AN$1,'MY DATA'!$B:$B,2018,'MY DATA'!$G:$G,Sheet1!$A21))*24+HOUR(SUMIFS('MY DATA'!$E:$E,'MY DATA'!$D:$D,AN$1,'MY DATA'!$B:$B,2018,'MY DATA'!$G:$G,Sheet1!$A21))+MINUTE(SUMIFS('MY DATA'!$E:$E,'MY DATA'!$D:$D,AN$1,'MY DATA'!$B:$B,2018,'MY DATA'!$G:$G,Sheet1!$A21))/60</f>
        <v>0</v>
      </c>
      <c r="AO21" s="81">
        <f>DAY(SUMIFS('MY DATA'!$E:$E,'MY DATA'!$D:$D,AO$1,'MY DATA'!$B:$B,2018,'MY DATA'!$G:$G,Sheet1!$A21))*24+HOUR(SUMIFS('MY DATA'!$E:$E,'MY DATA'!$D:$D,AO$1,'MY DATA'!$B:$B,2018,'MY DATA'!$G:$G,Sheet1!$A21))+MINUTE(SUMIFS('MY DATA'!$E:$E,'MY DATA'!$D:$D,AO$1,'MY DATA'!$B:$B,2018,'MY DATA'!$G:$G,Sheet1!$A21))/60</f>
        <v>0</v>
      </c>
      <c r="AP21" s="81">
        <f>DAY(SUMIFS('MY DATA'!$E:$E,'MY DATA'!$D:$D,AP$1,'MY DATA'!$B:$B,2018,'MY DATA'!$G:$G,Sheet1!$A21))*24+HOUR(SUMIFS('MY DATA'!$E:$E,'MY DATA'!$D:$D,AP$1,'MY DATA'!$B:$B,2018,'MY DATA'!$G:$G,Sheet1!$A21))+MINUTE(SUMIFS('MY DATA'!$E:$E,'MY DATA'!$D:$D,AP$1,'MY DATA'!$B:$B,2018,'MY DATA'!$G:$G,Sheet1!$A21))/60</f>
        <v>0</v>
      </c>
      <c r="AQ21" s="81">
        <f>DAY(SUMIFS('MY DATA'!$E:$E,'MY DATA'!$D:$D,AQ$1,'MY DATA'!$B:$B,2018,'MY DATA'!$G:$G,Sheet1!$A21))*24+HOUR(SUMIFS('MY DATA'!$E:$E,'MY DATA'!$D:$D,AQ$1,'MY DATA'!$B:$B,2018,'MY DATA'!$G:$G,Sheet1!$A21))+MINUTE(SUMIFS('MY DATA'!$E:$E,'MY DATA'!$D:$D,AQ$1,'MY DATA'!$B:$B,2018,'MY DATA'!$G:$G,Sheet1!$A21))/60</f>
        <v>0</v>
      </c>
      <c r="AR21" s="81">
        <f>DAY(SUMIFS('MY DATA'!$E:$E,'MY DATA'!$D:$D,AR$1,'MY DATA'!$B:$B,2018,'MY DATA'!$G:$G,Sheet1!$A21))*24+HOUR(SUMIFS('MY DATA'!$E:$E,'MY DATA'!$D:$D,AR$1,'MY DATA'!$B:$B,2018,'MY DATA'!$G:$G,Sheet1!$A21))+MINUTE(SUMIFS('MY DATA'!$E:$E,'MY DATA'!$D:$D,AR$1,'MY DATA'!$B:$B,2018,'MY DATA'!$G:$G,Sheet1!$A21))/60</f>
        <v>0</v>
      </c>
      <c r="AS21" s="81">
        <f>DAY(SUMIFS('MY DATA'!$E:$E,'MY DATA'!$D:$D,AS$1,'MY DATA'!$B:$B,2018,'MY DATA'!$G:$G,Sheet1!$A21))*24+HOUR(SUMIFS('MY DATA'!$E:$E,'MY DATA'!$D:$D,AS$1,'MY DATA'!$B:$B,2018,'MY DATA'!$G:$G,Sheet1!$A21))+MINUTE(SUMIFS('MY DATA'!$E:$E,'MY DATA'!$D:$D,AS$1,'MY DATA'!$B:$B,2018,'MY DATA'!$G:$G,Sheet1!$A21))/60</f>
        <v>0</v>
      </c>
      <c r="AT21" s="81">
        <f>DAY(SUMIFS('MY DATA'!$E:$E,'MY DATA'!$D:$D,AT$1,'MY DATA'!$B:$B,2018,'MY DATA'!$G:$G,Sheet1!$A21))*24+HOUR(SUMIFS('MY DATA'!$E:$E,'MY DATA'!$D:$D,AT$1,'MY DATA'!$B:$B,2018,'MY DATA'!$G:$G,Sheet1!$A21))+MINUTE(SUMIFS('MY DATA'!$E:$E,'MY DATA'!$D:$D,AT$1,'MY DATA'!$B:$B,2018,'MY DATA'!$G:$G,Sheet1!$A21))/60</f>
        <v>0</v>
      </c>
      <c r="AU21" s="81">
        <f>DAY(SUMIFS('MY DATA'!$E:$E,'MY DATA'!$D:$D,AU$1,'MY DATA'!$B:$B,2018,'MY DATA'!$G:$G,Sheet1!$A21))*24+HOUR(SUMIFS('MY DATA'!$E:$E,'MY DATA'!$D:$D,AU$1,'MY DATA'!$B:$B,2018,'MY DATA'!$G:$G,Sheet1!$A21))+MINUTE(SUMIFS('MY DATA'!$E:$E,'MY DATA'!$D:$D,AU$1,'MY DATA'!$B:$B,2018,'MY DATA'!$G:$G,Sheet1!$A21))/60</f>
        <v>0</v>
      </c>
      <c r="AV21" s="81">
        <f>DAY(SUMIFS('MY DATA'!$E:$E,'MY DATA'!$D:$D,AV$1,'MY DATA'!$B:$B,2018,'MY DATA'!$G:$G,Sheet1!$A21))*24+HOUR(SUMIFS('MY DATA'!$E:$E,'MY DATA'!$D:$D,AV$1,'MY DATA'!$B:$B,2018,'MY DATA'!$G:$G,Sheet1!$A21))+MINUTE(SUMIFS('MY DATA'!$E:$E,'MY DATA'!$D:$D,AV$1,'MY DATA'!$B:$B,2018,'MY DATA'!$G:$G,Sheet1!$A21))/60</f>
        <v>0</v>
      </c>
      <c r="AW21" s="81">
        <f>DAY(SUMIFS('MY DATA'!$E:$E,'MY DATA'!$D:$D,AW$1,'MY DATA'!$B:$B,2018,'MY DATA'!$G:$G,Sheet1!$A21))*24+HOUR(SUMIFS('MY DATA'!$E:$E,'MY DATA'!$D:$D,AW$1,'MY DATA'!$B:$B,2018,'MY DATA'!$G:$G,Sheet1!$A21))+MINUTE(SUMIFS('MY DATA'!$E:$E,'MY DATA'!$D:$D,AW$1,'MY DATA'!$B:$B,2018,'MY DATA'!$G:$G,Sheet1!$A21))/60</f>
        <v>0</v>
      </c>
      <c r="AX21" s="81">
        <f>DAY(SUMIFS('MY DATA'!$E:$E,'MY DATA'!$D:$D,AX$1,'MY DATA'!$B:$B,2018,'MY DATA'!$G:$G,Sheet1!$A21))*24+HOUR(SUMIFS('MY DATA'!$E:$E,'MY DATA'!$D:$D,AX$1,'MY DATA'!$B:$B,2018,'MY DATA'!$G:$G,Sheet1!$A21))+MINUTE(SUMIFS('MY DATA'!$E:$E,'MY DATA'!$D:$D,AX$1,'MY DATA'!$B:$B,2018,'MY DATA'!$G:$G,Sheet1!$A21))/60</f>
        <v>0</v>
      </c>
      <c r="AY21" s="81">
        <f>DAY(SUMIFS('MY DATA'!$E:$E,'MY DATA'!$D:$D,AY$1,'MY DATA'!$B:$B,2018,'MY DATA'!$G:$G,Sheet1!$A21))*24+HOUR(SUMIFS('MY DATA'!$E:$E,'MY DATA'!$D:$D,AY$1,'MY DATA'!$B:$B,2018,'MY DATA'!$G:$G,Sheet1!$A21))+MINUTE(SUMIFS('MY DATA'!$E:$E,'MY DATA'!$D:$D,AY$1,'MY DATA'!$B:$B,2018,'MY DATA'!$G:$G,Sheet1!$A21))/60</f>
        <v>0</v>
      </c>
      <c r="AZ21" s="81">
        <f>DAY(SUMIFS('MY DATA'!$E:$E,'MY DATA'!$D:$D,AZ$1,'MY DATA'!$B:$B,2018,'MY DATA'!$G:$G,Sheet1!$A21))*24+HOUR(SUMIFS('MY DATA'!$E:$E,'MY DATA'!$D:$D,AZ$1,'MY DATA'!$B:$B,2018,'MY DATA'!$G:$G,Sheet1!$A21))+MINUTE(SUMIFS('MY DATA'!$E:$E,'MY DATA'!$D:$D,AZ$1,'MY DATA'!$B:$B,2018,'MY DATA'!$G:$G,Sheet1!$A21))/60</f>
        <v>0</v>
      </c>
      <c r="BA21" s="81">
        <f>DAY(SUMIFS('MY DATA'!$E:$E,'MY DATA'!$D:$D,BA$1,'MY DATA'!$B:$B,2018,'MY DATA'!$G:$G,Sheet1!$A21))*24+HOUR(SUMIFS('MY DATA'!$E:$E,'MY DATA'!$D:$D,BA$1,'MY DATA'!$B:$B,2018,'MY DATA'!$G:$G,Sheet1!$A21))+MINUTE(SUMIFS('MY DATA'!$E:$E,'MY DATA'!$D:$D,BA$1,'MY DATA'!$B:$B,2018,'MY DATA'!$G:$G,Sheet1!$A21))/60</f>
        <v>0</v>
      </c>
    </row>
    <row r="22" spans="1:53" x14ac:dyDescent="0.25">
      <c r="A22" s="83" t="s">
        <v>15</v>
      </c>
      <c r="B22" s="81">
        <f>DAY(SUMIFS('MY DATA'!$E:$E,'MY DATA'!$D:$D,B$1,'MY DATA'!$B:$B,2018,'MY DATA'!$G:$G,Sheet1!$A22))*24+HOUR(SUMIFS('MY DATA'!$E:$E,'MY DATA'!$D:$D,B$1,'MY DATA'!$B:$B,2018,'MY DATA'!$G:$G,Sheet1!$A22))+MINUTE(SUMIFS('MY DATA'!$E:$E,'MY DATA'!$D:$D,B$1,'MY DATA'!$B:$B,2018,'MY DATA'!$G:$G,Sheet1!$A22))/60</f>
        <v>0</v>
      </c>
      <c r="C22" s="81">
        <f>DAY(SUMIFS('MY DATA'!$E:$E,'MY DATA'!$D:$D,C$1,'MY DATA'!$B:$B,2018,'MY DATA'!$G:$G,Sheet1!$A22))*24+HOUR(SUMIFS('MY DATA'!$E:$E,'MY DATA'!$D:$D,C$1,'MY DATA'!$B:$B,2018,'MY DATA'!$G:$G,Sheet1!$A22))+MINUTE(SUMIFS('MY DATA'!$E:$E,'MY DATA'!$D:$D,C$1,'MY DATA'!$B:$B,2018,'MY DATA'!$G:$G,Sheet1!$A22))/60</f>
        <v>0</v>
      </c>
      <c r="D22" s="81">
        <f>DAY(SUMIFS('MY DATA'!$E:$E,'MY DATA'!$D:$D,D$1,'MY DATA'!$B:$B,2018,'MY DATA'!$G:$G,Sheet1!$A22))*24+HOUR(SUMIFS('MY DATA'!$E:$E,'MY DATA'!$D:$D,D$1,'MY DATA'!$B:$B,2018,'MY DATA'!$G:$G,Sheet1!$A22))+MINUTE(SUMIFS('MY DATA'!$E:$E,'MY DATA'!$D:$D,D$1,'MY DATA'!$B:$B,2018,'MY DATA'!$G:$G,Sheet1!$A22))/60</f>
        <v>0</v>
      </c>
      <c r="E22" s="81">
        <f>DAY(SUMIFS('MY DATA'!$E:$E,'MY DATA'!$D:$D,E$1,'MY DATA'!$B:$B,2018,'MY DATA'!$G:$G,Sheet1!$A22))*24+HOUR(SUMIFS('MY DATA'!$E:$E,'MY DATA'!$D:$D,E$1,'MY DATA'!$B:$B,2018,'MY DATA'!$G:$G,Sheet1!$A22))+MINUTE(SUMIFS('MY DATA'!$E:$E,'MY DATA'!$D:$D,E$1,'MY DATA'!$B:$B,2018,'MY DATA'!$G:$G,Sheet1!$A22))/60</f>
        <v>0</v>
      </c>
      <c r="F22" s="81">
        <f>DAY(SUMIFS('MY DATA'!$E:$E,'MY DATA'!$D:$D,F$1,'MY DATA'!$B:$B,2018,'MY DATA'!$G:$G,Sheet1!$A22))*24+HOUR(SUMIFS('MY DATA'!$E:$E,'MY DATA'!$D:$D,F$1,'MY DATA'!$B:$B,2018,'MY DATA'!$G:$G,Sheet1!$A22))+MINUTE(SUMIFS('MY DATA'!$E:$E,'MY DATA'!$D:$D,F$1,'MY DATA'!$B:$B,2018,'MY DATA'!$G:$G,Sheet1!$A22))/60</f>
        <v>0</v>
      </c>
      <c r="G22" s="81">
        <f>DAY(SUMIFS('MY DATA'!$E:$E,'MY DATA'!$D:$D,G$1,'MY DATA'!$B:$B,2018,'MY DATA'!$G:$G,Sheet1!$A22))*24+HOUR(SUMIFS('MY DATA'!$E:$E,'MY DATA'!$D:$D,G$1,'MY DATA'!$B:$B,2018,'MY DATA'!$G:$G,Sheet1!$A22))+MINUTE(SUMIFS('MY DATA'!$E:$E,'MY DATA'!$D:$D,G$1,'MY DATA'!$B:$B,2018,'MY DATA'!$G:$G,Sheet1!$A22))/60</f>
        <v>0</v>
      </c>
      <c r="H22" s="81">
        <f>DAY(SUMIFS('MY DATA'!$E:$E,'MY DATA'!$D:$D,H$1,'MY DATA'!$B:$B,2018,'MY DATA'!$G:$G,Sheet1!$A22))*24+HOUR(SUMIFS('MY DATA'!$E:$E,'MY DATA'!$D:$D,H$1,'MY DATA'!$B:$B,2018,'MY DATA'!$G:$G,Sheet1!$A22))+MINUTE(SUMIFS('MY DATA'!$E:$E,'MY DATA'!$D:$D,H$1,'MY DATA'!$B:$B,2018,'MY DATA'!$G:$G,Sheet1!$A22))/60</f>
        <v>0</v>
      </c>
      <c r="I22" s="81">
        <f>DAY(SUMIFS('MY DATA'!$E:$E,'MY DATA'!$D:$D,I$1,'MY DATA'!$B:$B,2018,'MY DATA'!$G:$G,Sheet1!$A22))*24+HOUR(SUMIFS('MY DATA'!$E:$E,'MY DATA'!$D:$D,I$1,'MY DATA'!$B:$B,2018,'MY DATA'!$G:$G,Sheet1!$A22))+MINUTE(SUMIFS('MY DATA'!$E:$E,'MY DATA'!$D:$D,I$1,'MY DATA'!$B:$B,2018,'MY DATA'!$G:$G,Sheet1!$A22))/60</f>
        <v>0</v>
      </c>
      <c r="J22" s="81">
        <f>DAY(SUMIFS('MY DATA'!$E:$E,'MY DATA'!$D:$D,J$1,'MY DATA'!$B:$B,2018,'MY DATA'!$G:$G,Sheet1!$A22))*24+HOUR(SUMIFS('MY DATA'!$E:$E,'MY DATA'!$D:$D,J$1,'MY DATA'!$B:$B,2018,'MY DATA'!$G:$G,Sheet1!$A22))+MINUTE(SUMIFS('MY DATA'!$E:$E,'MY DATA'!$D:$D,J$1,'MY DATA'!$B:$B,2018,'MY DATA'!$G:$G,Sheet1!$A22))/60</f>
        <v>0</v>
      </c>
      <c r="K22" s="81">
        <f>DAY(SUMIFS('MY DATA'!$E:$E,'MY DATA'!$D:$D,K$1,'MY DATA'!$B:$B,2018,'MY DATA'!$G:$G,Sheet1!$A22))*24+HOUR(SUMIFS('MY DATA'!$E:$E,'MY DATA'!$D:$D,K$1,'MY DATA'!$B:$B,2018,'MY DATA'!$G:$G,Sheet1!$A22))+MINUTE(SUMIFS('MY DATA'!$E:$E,'MY DATA'!$D:$D,K$1,'MY DATA'!$B:$B,2018,'MY DATA'!$G:$G,Sheet1!$A22))/60</f>
        <v>0</v>
      </c>
      <c r="L22" s="81">
        <f>DAY(SUMIFS('MY DATA'!$E:$E,'MY DATA'!$D:$D,L$1,'MY DATA'!$B:$B,2018,'MY DATA'!$G:$G,Sheet1!$A22))*24+HOUR(SUMIFS('MY DATA'!$E:$E,'MY DATA'!$D:$D,L$1,'MY DATA'!$B:$B,2018,'MY DATA'!$G:$G,Sheet1!$A22))+MINUTE(SUMIFS('MY DATA'!$E:$E,'MY DATA'!$D:$D,L$1,'MY DATA'!$B:$B,2018,'MY DATA'!$G:$G,Sheet1!$A22))/60</f>
        <v>0</v>
      </c>
      <c r="M22" s="81">
        <f>DAY(SUMIFS('MY DATA'!$E:$E,'MY DATA'!$D:$D,M$1,'MY DATA'!$B:$B,2018,'MY DATA'!$G:$G,Sheet1!$A22))*24+HOUR(SUMIFS('MY DATA'!$E:$E,'MY DATA'!$D:$D,M$1,'MY DATA'!$B:$B,2018,'MY DATA'!$G:$G,Sheet1!$A22))+MINUTE(SUMIFS('MY DATA'!$E:$E,'MY DATA'!$D:$D,M$1,'MY DATA'!$B:$B,2018,'MY DATA'!$G:$G,Sheet1!$A22))/60</f>
        <v>0</v>
      </c>
      <c r="N22" s="81">
        <f>DAY(SUMIFS('MY DATA'!$E:$E,'MY DATA'!$D:$D,N$1,'MY DATA'!$B:$B,2018,'MY DATA'!$G:$G,Sheet1!$A22))*24+HOUR(SUMIFS('MY DATA'!$E:$E,'MY DATA'!$D:$D,N$1,'MY DATA'!$B:$B,2018,'MY DATA'!$G:$G,Sheet1!$A22))+MINUTE(SUMIFS('MY DATA'!$E:$E,'MY DATA'!$D:$D,N$1,'MY DATA'!$B:$B,2018,'MY DATA'!$G:$G,Sheet1!$A22))/60</f>
        <v>0</v>
      </c>
      <c r="O22" s="81">
        <f>DAY(SUMIFS('MY DATA'!$E:$E,'MY DATA'!$D:$D,O$1,'MY DATA'!$B:$B,2018,'MY DATA'!$G:$G,Sheet1!$A22))*24+HOUR(SUMIFS('MY DATA'!$E:$E,'MY DATA'!$D:$D,O$1,'MY DATA'!$B:$B,2018,'MY DATA'!$G:$G,Sheet1!$A22))+MINUTE(SUMIFS('MY DATA'!$E:$E,'MY DATA'!$D:$D,O$1,'MY DATA'!$B:$B,2018,'MY DATA'!$G:$G,Sheet1!$A22))/60</f>
        <v>0</v>
      </c>
      <c r="P22" s="81">
        <f>DAY(SUMIFS('MY DATA'!$E:$E,'MY DATA'!$D:$D,P$1,'MY DATA'!$B:$B,2018,'MY DATA'!$G:$G,Sheet1!$A22))*24+HOUR(SUMIFS('MY DATA'!$E:$E,'MY DATA'!$D:$D,P$1,'MY DATA'!$B:$B,2018,'MY DATA'!$G:$G,Sheet1!$A22))+MINUTE(SUMIFS('MY DATA'!$E:$E,'MY DATA'!$D:$D,P$1,'MY DATA'!$B:$B,2018,'MY DATA'!$G:$G,Sheet1!$A22))/60</f>
        <v>0</v>
      </c>
      <c r="Q22" s="81">
        <f>DAY(SUMIFS('MY DATA'!$E:$E,'MY DATA'!$D:$D,Q$1,'MY DATA'!$B:$B,2018,'MY DATA'!$G:$G,Sheet1!$A22))*24+HOUR(SUMIFS('MY DATA'!$E:$E,'MY DATA'!$D:$D,Q$1,'MY DATA'!$B:$B,2018,'MY DATA'!$G:$G,Sheet1!$A22))+MINUTE(SUMIFS('MY DATA'!$E:$E,'MY DATA'!$D:$D,Q$1,'MY DATA'!$B:$B,2018,'MY DATA'!$G:$G,Sheet1!$A22))/60</f>
        <v>0</v>
      </c>
      <c r="R22" s="81">
        <f>DAY(SUMIFS('MY DATA'!$E:$E,'MY DATA'!$D:$D,R$1,'MY DATA'!$B:$B,2018,'MY DATA'!$G:$G,Sheet1!$A22))*24+HOUR(SUMIFS('MY DATA'!$E:$E,'MY DATA'!$D:$D,R$1,'MY DATA'!$B:$B,2018,'MY DATA'!$G:$G,Sheet1!$A22))+MINUTE(SUMIFS('MY DATA'!$E:$E,'MY DATA'!$D:$D,R$1,'MY DATA'!$B:$B,2018,'MY DATA'!$G:$G,Sheet1!$A22))/60</f>
        <v>0</v>
      </c>
      <c r="S22" s="81">
        <f>DAY(SUMIFS('MY DATA'!$E:$E,'MY DATA'!$D:$D,S$1,'MY DATA'!$B:$B,2018,'MY DATA'!$G:$G,Sheet1!$A22))*24+HOUR(SUMIFS('MY DATA'!$E:$E,'MY DATA'!$D:$D,S$1,'MY DATA'!$B:$B,2018,'MY DATA'!$G:$G,Sheet1!$A22))+MINUTE(SUMIFS('MY DATA'!$E:$E,'MY DATA'!$D:$D,S$1,'MY DATA'!$B:$B,2018,'MY DATA'!$G:$G,Sheet1!$A22))/60</f>
        <v>0</v>
      </c>
      <c r="T22" s="81">
        <f>DAY(SUMIFS('MY DATA'!$E:$E,'MY DATA'!$D:$D,T$1,'MY DATA'!$B:$B,2018,'MY DATA'!$G:$G,Sheet1!$A22))*24+HOUR(SUMIFS('MY DATA'!$E:$E,'MY DATA'!$D:$D,T$1,'MY DATA'!$B:$B,2018,'MY DATA'!$G:$G,Sheet1!$A22))+MINUTE(SUMIFS('MY DATA'!$E:$E,'MY DATA'!$D:$D,T$1,'MY DATA'!$B:$B,2018,'MY DATA'!$G:$G,Sheet1!$A22))/60</f>
        <v>0</v>
      </c>
      <c r="U22" s="81">
        <f>DAY(SUMIFS('MY DATA'!$E:$E,'MY DATA'!$D:$D,U$1,'MY DATA'!$B:$B,2018,'MY DATA'!$G:$G,Sheet1!$A22))*24+HOUR(SUMIFS('MY DATA'!$E:$E,'MY DATA'!$D:$D,U$1,'MY DATA'!$B:$B,2018,'MY DATA'!$G:$G,Sheet1!$A22))+MINUTE(SUMIFS('MY DATA'!$E:$E,'MY DATA'!$D:$D,U$1,'MY DATA'!$B:$B,2018,'MY DATA'!$G:$G,Sheet1!$A22))/60</f>
        <v>0</v>
      </c>
      <c r="V22" s="81">
        <f>DAY(SUMIFS('MY DATA'!$E:$E,'MY DATA'!$D:$D,V$1,'MY DATA'!$B:$B,2018,'MY DATA'!$G:$G,Sheet1!$A22))*24+HOUR(SUMIFS('MY DATA'!$E:$E,'MY DATA'!$D:$D,V$1,'MY DATA'!$B:$B,2018,'MY DATA'!$G:$G,Sheet1!$A22))+MINUTE(SUMIFS('MY DATA'!$E:$E,'MY DATA'!$D:$D,V$1,'MY DATA'!$B:$B,2018,'MY DATA'!$G:$G,Sheet1!$A22))/60</f>
        <v>0</v>
      </c>
      <c r="W22" s="81">
        <f>DAY(SUMIFS('MY DATA'!$E:$E,'MY DATA'!$D:$D,W$1,'MY DATA'!$B:$B,2018,'MY DATA'!$G:$G,Sheet1!$A22))*24+HOUR(SUMIFS('MY DATA'!$E:$E,'MY DATA'!$D:$D,W$1,'MY DATA'!$B:$B,2018,'MY DATA'!$G:$G,Sheet1!$A22))+MINUTE(SUMIFS('MY DATA'!$E:$E,'MY DATA'!$D:$D,W$1,'MY DATA'!$B:$B,2018,'MY DATA'!$G:$G,Sheet1!$A22))/60</f>
        <v>0</v>
      </c>
      <c r="X22" s="81">
        <f>DAY(SUMIFS('MY DATA'!$E:$E,'MY DATA'!$D:$D,X$1,'MY DATA'!$B:$B,2018,'MY DATA'!$G:$G,Sheet1!$A22))*24+HOUR(SUMIFS('MY DATA'!$E:$E,'MY DATA'!$D:$D,X$1,'MY DATA'!$B:$B,2018,'MY DATA'!$G:$G,Sheet1!$A22))+MINUTE(SUMIFS('MY DATA'!$E:$E,'MY DATA'!$D:$D,X$1,'MY DATA'!$B:$B,2018,'MY DATA'!$G:$G,Sheet1!$A22))/60</f>
        <v>0</v>
      </c>
      <c r="Y22" s="81">
        <f>DAY(SUMIFS('MY DATA'!$E:$E,'MY DATA'!$D:$D,Y$1,'MY DATA'!$B:$B,2018,'MY DATA'!$G:$G,Sheet1!$A22))*24+HOUR(SUMIFS('MY DATA'!$E:$E,'MY DATA'!$D:$D,Y$1,'MY DATA'!$B:$B,2018,'MY DATA'!$G:$G,Sheet1!$A22))+MINUTE(SUMIFS('MY DATA'!$E:$E,'MY DATA'!$D:$D,Y$1,'MY DATA'!$B:$B,2018,'MY DATA'!$G:$G,Sheet1!$A22))/60</f>
        <v>0</v>
      </c>
      <c r="Z22" s="81">
        <f>DAY(SUMIFS('MY DATA'!$E:$E,'MY DATA'!$D:$D,Z$1,'MY DATA'!$B:$B,2018,'MY DATA'!$G:$G,Sheet1!$A22))*24+HOUR(SUMIFS('MY DATA'!$E:$E,'MY DATA'!$D:$D,Z$1,'MY DATA'!$B:$B,2018,'MY DATA'!$G:$G,Sheet1!$A22))+MINUTE(SUMIFS('MY DATA'!$E:$E,'MY DATA'!$D:$D,Z$1,'MY DATA'!$B:$B,2018,'MY DATA'!$G:$G,Sheet1!$A22))/60</f>
        <v>0</v>
      </c>
      <c r="AA22" s="81">
        <f>DAY(SUMIFS('MY DATA'!$E:$E,'MY DATA'!$D:$D,AA$1,'MY DATA'!$B:$B,2018,'MY DATA'!$G:$G,Sheet1!$A22))*24+HOUR(SUMIFS('MY DATA'!$E:$E,'MY DATA'!$D:$D,AA$1,'MY DATA'!$B:$B,2018,'MY DATA'!$G:$G,Sheet1!$A22))+MINUTE(SUMIFS('MY DATA'!$E:$E,'MY DATA'!$D:$D,AA$1,'MY DATA'!$B:$B,2018,'MY DATA'!$G:$G,Sheet1!$A22))/60</f>
        <v>0</v>
      </c>
      <c r="AB22" s="81">
        <f>DAY(SUMIFS('MY DATA'!$E:$E,'MY DATA'!$D:$D,AB$1,'MY DATA'!$B:$B,2018,'MY DATA'!$G:$G,Sheet1!$A22))*24+HOUR(SUMIFS('MY DATA'!$E:$E,'MY DATA'!$D:$D,AB$1,'MY DATA'!$B:$B,2018,'MY DATA'!$G:$G,Sheet1!$A22))+MINUTE(SUMIFS('MY DATA'!$E:$E,'MY DATA'!$D:$D,AB$1,'MY DATA'!$B:$B,2018,'MY DATA'!$G:$G,Sheet1!$A22))/60</f>
        <v>0</v>
      </c>
      <c r="AC22" s="81">
        <f>DAY(SUMIFS('MY DATA'!$E:$E,'MY DATA'!$D:$D,AC$1,'MY DATA'!$B:$B,2018,'MY DATA'!$G:$G,Sheet1!$A22))*24+HOUR(SUMIFS('MY DATA'!$E:$E,'MY DATA'!$D:$D,AC$1,'MY DATA'!$B:$B,2018,'MY DATA'!$G:$G,Sheet1!$A22))+MINUTE(SUMIFS('MY DATA'!$E:$E,'MY DATA'!$D:$D,AC$1,'MY DATA'!$B:$B,2018,'MY DATA'!$G:$G,Sheet1!$A22))/60</f>
        <v>0</v>
      </c>
      <c r="AD22" s="81">
        <f>DAY(SUMIFS('MY DATA'!$E:$E,'MY DATA'!$D:$D,AD$1,'MY DATA'!$B:$B,2018,'MY DATA'!$G:$G,Sheet1!$A22))*24+HOUR(SUMIFS('MY DATA'!$E:$E,'MY DATA'!$D:$D,AD$1,'MY DATA'!$B:$B,2018,'MY DATA'!$G:$G,Sheet1!$A22))+MINUTE(SUMIFS('MY DATA'!$E:$E,'MY DATA'!$D:$D,AD$1,'MY DATA'!$B:$B,2018,'MY DATA'!$G:$G,Sheet1!$A22))/60</f>
        <v>0</v>
      </c>
      <c r="AE22" s="81">
        <f>DAY(SUMIFS('MY DATA'!$E:$E,'MY DATA'!$D:$D,AE$1,'MY DATA'!$B:$B,2018,'MY DATA'!$G:$G,Sheet1!$A22))*24+HOUR(SUMIFS('MY DATA'!$E:$E,'MY DATA'!$D:$D,AE$1,'MY DATA'!$B:$B,2018,'MY DATA'!$G:$G,Sheet1!$A22))+MINUTE(SUMIFS('MY DATA'!$E:$E,'MY DATA'!$D:$D,AE$1,'MY DATA'!$B:$B,2018,'MY DATA'!$G:$G,Sheet1!$A22))/60</f>
        <v>0</v>
      </c>
      <c r="AF22" s="81">
        <f>DAY(SUMIFS('MY DATA'!$E:$E,'MY DATA'!$D:$D,AF$1,'MY DATA'!$B:$B,2018,'MY DATA'!$G:$G,Sheet1!$A22))*24+HOUR(SUMIFS('MY DATA'!$E:$E,'MY DATA'!$D:$D,AF$1,'MY DATA'!$B:$B,2018,'MY DATA'!$G:$G,Sheet1!$A22))+MINUTE(SUMIFS('MY DATA'!$E:$E,'MY DATA'!$D:$D,AF$1,'MY DATA'!$B:$B,2018,'MY DATA'!$G:$G,Sheet1!$A22))/60</f>
        <v>0</v>
      </c>
      <c r="AG22" s="81">
        <f>DAY(SUMIFS('MY DATA'!$E:$E,'MY DATA'!$D:$D,AG$1,'MY DATA'!$B:$B,2018,'MY DATA'!$G:$G,Sheet1!$A22))*24+HOUR(SUMIFS('MY DATA'!$E:$E,'MY DATA'!$D:$D,AG$1,'MY DATA'!$B:$B,2018,'MY DATA'!$G:$G,Sheet1!$A22))+MINUTE(SUMIFS('MY DATA'!$E:$E,'MY DATA'!$D:$D,AG$1,'MY DATA'!$B:$B,2018,'MY DATA'!$G:$G,Sheet1!$A22))/60</f>
        <v>0</v>
      </c>
      <c r="AH22" s="81">
        <f>DAY(SUMIFS('MY DATA'!$E:$E,'MY DATA'!$D:$D,AH$1,'MY DATA'!$B:$B,2018,'MY DATA'!$G:$G,Sheet1!$A22))*24+HOUR(SUMIFS('MY DATA'!$E:$E,'MY DATA'!$D:$D,AH$1,'MY DATA'!$B:$B,2018,'MY DATA'!$G:$G,Sheet1!$A22))+MINUTE(SUMIFS('MY DATA'!$E:$E,'MY DATA'!$D:$D,AH$1,'MY DATA'!$B:$B,2018,'MY DATA'!$G:$G,Sheet1!$A22))/60</f>
        <v>0</v>
      </c>
      <c r="AI22" s="81">
        <f>DAY(SUMIFS('MY DATA'!$E:$E,'MY DATA'!$D:$D,AI$1,'MY DATA'!$B:$B,2018,'MY DATA'!$G:$G,Sheet1!$A22))*24+HOUR(SUMIFS('MY DATA'!$E:$E,'MY DATA'!$D:$D,AI$1,'MY DATA'!$B:$B,2018,'MY DATA'!$G:$G,Sheet1!$A22))+MINUTE(SUMIFS('MY DATA'!$E:$E,'MY DATA'!$D:$D,AI$1,'MY DATA'!$B:$B,2018,'MY DATA'!$G:$G,Sheet1!$A22))/60</f>
        <v>0</v>
      </c>
      <c r="AJ22" s="81">
        <f>DAY(SUMIFS('MY DATA'!$E:$E,'MY DATA'!$D:$D,AJ$1,'MY DATA'!$B:$B,2018,'MY DATA'!$G:$G,Sheet1!$A22))*24+HOUR(SUMIFS('MY DATA'!$E:$E,'MY DATA'!$D:$D,AJ$1,'MY DATA'!$B:$B,2018,'MY DATA'!$G:$G,Sheet1!$A22))+MINUTE(SUMIFS('MY DATA'!$E:$E,'MY DATA'!$D:$D,AJ$1,'MY DATA'!$B:$B,2018,'MY DATA'!$G:$G,Sheet1!$A22))/60</f>
        <v>0</v>
      </c>
      <c r="AK22" s="81">
        <f>DAY(SUMIFS('MY DATA'!$E:$E,'MY DATA'!$D:$D,AK$1,'MY DATA'!$B:$B,2018,'MY DATA'!$G:$G,Sheet1!$A22))*24+HOUR(SUMIFS('MY DATA'!$E:$E,'MY DATA'!$D:$D,AK$1,'MY DATA'!$B:$B,2018,'MY DATA'!$G:$G,Sheet1!$A22))+MINUTE(SUMIFS('MY DATA'!$E:$E,'MY DATA'!$D:$D,AK$1,'MY DATA'!$B:$B,2018,'MY DATA'!$G:$G,Sheet1!$A22))/60</f>
        <v>0</v>
      </c>
      <c r="AL22" s="81">
        <f>DAY(SUMIFS('MY DATA'!$E:$E,'MY DATA'!$D:$D,AL$1,'MY DATA'!$B:$B,2018,'MY DATA'!$G:$G,Sheet1!$A22))*24+HOUR(SUMIFS('MY DATA'!$E:$E,'MY DATA'!$D:$D,AL$1,'MY DATA'!$B:$B,2018,'MY DATA'!$G:$G,Sheet1!$A22))+MINUTE(SUMIFS('MY DATA'!$E:$E,'MY DATA'!$D:$D,AL$1,'MY DATA'!$B:$B,2018,'MY DATA'!$G:$G,Sheet1!$A22))/60</f>
        <v>0</v>
      </c>
      <c r="AM22" s="81">
        <f>DAY(SUMIFS('MY DATA'!$E:$E,'MY DATA'!$D:$D,AM$1,'MY DATA'!$B:$B,2018,'MY DATA'!$G:$G,Sheet1!$A22))*24+HOUR(SUMIFS('MY DATA'!$E:$E,'MY DATA'!$D:$D,AM$1,'MY DATA'!$B:$B,2018,'MY DATA'!$G:$G,Sheet1!$A22))+MINUTE(SUMIFS('MY DATA'!$E:$E,'MY DATA'!$D:$D,AM$1,'MY DATA'!$B:$B,2018,'MY DATA'!$G:$G,Sheet1!$A22))/60</f>
        <v>0</v>
      </c>
      <c r="AN22" s="81">
        <f>DAY(SUMIFS('MY DATA'!$E:$E,'MY DATA'!$D:$D,AN$1,'MY DATA'!$B:$B,2018,'MY DATA'!$G:$G,Sheet1!$A22))*24+HOUR(SUMIFS('MY DATA'!$E:$E,'MY DATA'!$D:$D,AN$1,'MY DATA'!$B:$B,2018,'MY DATA'!$G:$G,Sheet1!$A22))+MINUTE(SUMIFS('MY DATA'!$E:$E,'MY DATA'!$D:$D,AN$1,'MY DATA'!$B:$B,2018,'MY DATA'!$G:$G,Sheet1!$A22))/60</f>
        <v>0</v>
      </c>
      <c r="AO22" s="81">
        <f>DAY(SUMIFS('MY DATA'!$E:$E,'MY DATA'!$D:$D,AO$1,'MY DATA'!$B:$B,2018,'MY DATA'!$G:$G,Sheet1!$A22))*24+HOUR(SUMIFS('MY DATA'!$E:$E,'MY DATA'!$D:$D,AO$1,'MY DATA'!$B:$B,2018,'MY DATA'!$G:$G,Sheet1!$A22))+MINUTE(SUMIFS('MY DATA'!$E:$E,'MY DATA'!$D:$D,AO$1,'MY DATA'!$B:$B,2018,'MY DATA'!$G:$G,Sheet1!$A22))/60</f>
        <v>0</v>
      </c>
      <c r="AP22" s="81">
        <f>DAY(SUMIFS('MY DATA'!$E:$E,'MY DATA'!$D:$D,AP$1,'MY DATA'!$B:$B,2018,'MY DATA'!$G:$G,Sheet1!$A22))*24+HOUR(SUMIFS('MY DATA'!$E:$E,'MY DATA'!$D:$D,AP$1,'MY DATA'!$B:$B,2018,'MY DATA'!$G:$G,Sheet1!$A22))+MINUTE(SUMIFS('MY DATA'!$E:$E,'MY DATA'!$D:$D,AP$1,'MY DATA'!$B:$B,2018,'MY DATA'!$G:$G,Sheet1!$A22))/60</f>
        <v>0</v>
      </c>
      <c r="AQ22" s="81">
        <f>DAY(SUMIFS('MY DATA'!$E:$E,'MY DATA'!$D:$D,AQ$1,'MY DATA'!$B:$B,2018,'MY DATA'!$G:$G,Sheet1!$A22))*24+HOUR(SUMIFS('MY DATA'!$E:$E,'MY DATA'!$D:$D,AQ$1,'MY DATA'!$B:$B,2018,'MY DATA'!$G:$G,Sheet1!$A22))+MINUTE(SUMIFS('MY DATA'!$E:$E,'MY DATA'!$D:$D,AQ$1,'MY DATA'!$B:$B,2018,'MY DATA'!$G:$G,Sheet1!$A22))/60</f>
        <v>0</v>
      </c>
      <c r="AR22" s="81">
        <f>DAY(SUMIFS('MY DATA'!$E:$E,'MY DATA'!$D:$D,AR$1,'MY DATA'!$B:$B,2018,'MY DATA'!$G:$G,Sheet1!$A22))*24+HOUR(SUMIFS('MY DATA'!$E:$E,'MY DATA'!$D:$D,AR$1,'MY DATA'!$B:$B,2018,'MY DATA'!$G:$G,Sheet1!$A22))+MINUTE(SUMIFS('MY DATA'!$E:$E,'MY DATA'!$D:$D,AR$1,'MY DATA'!$B:$B,2018,'MY DATA'!$G:$G,Sheet1!$A22))/60</f>
        <v>0</v>
      </c>
      <c r="AS22" s="81">
        <f>DAY(SUMIFS('MY DATA'!$E:$E,'MY DATA'!$D:$D,AS$1,'MY DATA'!$B:$B,2018,'MY DATA'!$G:$G,Sheet1!$A22))*24+HOUR(SUMIFS('MY DATA'!$E:$E,'MY DATA'!$D:$D,AS$1,'MY DATA'!$B:$B,2018,'MY DATA'!$G:$G,Sheet1!$A22))+MINUTE(SUMIFS('MY DATA'!$E:$E,'MY DATA'!$D:$D,AS$1,'MY DATA'!$B:$B,2018,'MY DATA'!$G:$G,Sheet1!$A22))/60</f>
        <v>0</v>
      </c>
      <c r="AT22" s="81">
        <f>DAY(SUMIFS('MY DATA'!$E:$E,'MY DATA'!$D:$D,AT$1,'MY DATA'!$B:$B,2018,'MY DATA'!$G:$G,Sheet1!$A22))*24+HOUR(SUMIFS('MY DATA'!$E:$E,'MY DATA'!$D:$D,AT$1,'MY DATA'!$B:$B,2018,'MY DATA'!$G:$G,Sheet1!$A22))+MINUTE(SUMIFS('MY DATA'!$E:$E,'MY DATA'!$D:$D,AT$1,'MY DATA'!$B:$B,2018,'MY DATA'!$G:$G,Sheet1!$A22))/60</f>
        <v>0</v>
      </c>
      <c r="AU22" s="81">
        <f>DAY(SUMIFS('MY DATA'!$E:$E,'MY DATA'!$D:$D,AU$1,'MY DATA'!$B:$B,2018,'MY DATA'!$G:$G,Sheet1!$A22))*24+HOUR(SUMIFS('MY DATA'!$E:$E,'MY DATA'!$D:$D,AU$1,'MY DATA'!$B:$B,2018,'MY DATA'!$G:$G,Sheet1!$A22))+MINUTE(SUMIFS('MY DATA'!$E:$E,'MY DATA'!$D:$D,AU$1,'MY DATA'!$B:$B,2018,'MY DATA'!$G:$G,Sheet1!$A22))/60</f>
        <v>0</v>
      </c>
      <c r="AV22" s="81">
        <f>DAY(SUMIFS('MY DATA'!$E:$E,'MY DATA'!$D:$D,AV$1,'MY DATA'!$B:$B,2018,'MY DATA'!$G:$G,Sheet1!$A22))*24+HOUR(SUMIFS('MY DATA'!$E:$E,'MY DATA'!$D:$D,AV$1,'MY DATA'!$B:$B,2018,'MY DATA'!$G:$G,Sheet1!$A22))+MINUTE(SUMIFS('MY DATA'!$E:$E,'MY DATA'!$D:$D,AV$1,'MY DATA'!$B:$B,2018,'MY DATA'!$G:$G,Sheet1!$A22))/60</f>
        <v>0</v>
      </c>
      <c r="AW22" s="81">
        <f>DAY(SUMIFS('MY DATA'!$E:$E,'MY DATA'!$D:$D,AW$1,'MY DATA'!$B:$B,2018,'MY DATA'!$G:$G,Sheet1!$A22))*24+HOUR(SUMIFS('MY DATA'!$E:$E,'MY DATA'!$D:$D,AW$1,'MY DATA'!$B:$B,2018,'MY DATA'!$G:$G,Sheet1!$A22))+MINUTE(SUMIFS('MY DATA'!$E:$E,'MY DATA'!$D:$D,AW$1,'MY DATA'!$B:$B,2018,'MY DATA'!$G:$G,Sheet1!$A22))/60</f>
        <v>0</v>
      </c>
      <c r="AX22" s="81">
        <f>DAY(SUMIFS('MY DATA'!$E:$E,'MY DATA'!$D:$D,AX$1,'MY DATA'!$B:$B,2018,'MY DATA'!$G:$G,Sheet1!$A22))*24+HOUR(SUMIFS('MY DATA'!$E:$E,'MY DATA'!$D:$D,AX$1,'MY DATA'!$B:$B,2018,'MY DATA'!$G:$G,Sheet1!$A22))+MINUTE(SUMIFS('MY DATA'!$E:$E,'MY DATA'!$D:$D,AX$1,'MY DATA'!$B:$B,2018,'MY DATA'!$G:$G,Sheet1!$A22))/60</f>
        <v>0</v>
      </c>
      <c r="AY22" s="81">
        <f>DAY(SUMIFS('MY DATA'!$E:$E,'MY DATA'!$D:$D,AY$1,'MY DATA'!$B:$B,2018,'MY DATA'!$G:$G,Sheet1!$A22))*24+HOUR(SUMIFS('MY DATA'!$E:$E,'MY DATA'!$D:$D,AY$1,'MY DATA'!$B:$B,2018,'MY DATA'!$G:$G,Sheet1!$A22))+MINUTE(SUMIFS('MY DATA'!$E:$E,'MY DATA'!$D:$D,AY$1,'MY DATA'!$B:$B,2018,'MY DATA'!$G:$G,Sheet1!$A22))/60</f>
        <v>0</v>
      </c>
      <c r="AZ22" s="81">
        <f>DAY(SUMIFS('MY DATA'!$E:$E,'MY DATA'!$D:$D,AZ$1,'MY DATA'!$B:$B,2018,'MY DATA'!$G:$G,Sheet1!$A22))*24+HOUR(SUMIFS('MY DATA'!$E:$E,'MY DATA'!$D:$D,AZ$1,'MY DATA'!$B:$B,2018,'MY DATA'!$G:$G,Sheet1!$A22))+MINUTE(SUMIFS('MY DATA'!$E:$E,'MY DATA'!$D:$D,AZ$1,'MY DATA'!$B:$B,2018,'MY DATA'!$G:$G,Sheet1!$A22))/60</f>
        <v>0</v>
      </c>
      <c r="BA22" s="81">
        <f>DAY(SUMIFS('MY DATA'!$E:$E,'MY DATA'!$D:$D,BA$1,'MY DATA'!$B:$B,2018,'MY DATA'!$G:$G,Sheet1!$A22))*24+HOUR(SUMIFS('MY DATA'!$E:$E,'MY DATA'!$D:$D,BA$1,'MY DATA'!$B:$B,2018,'MY DATA'!$G:$G,Sheet1!$A22))+MINUTE(SUMIFS('MY DATA'!$E:$E,'MY DATA'!$D:$D,BA$1,'MY DATA'!$B:$B,2018,'MY DATA'!$G:$G,Sheet1!$A22))/60</f>
        <v>0</v>
      </c>
    </row>
    <row r="23" spans="1:53" x14ac:dyDescent="0.25">
      <c r="A23" s="83" t="s">
        <v>16</v>
      </c>
      <c r="B23" s="81">
        <f>DAY(SUMIFS('MY DATA'!$E:$E,'MY DATA'!$D:$D,B$1,'MY DATA'!$B:$B,2018,'MY DATA'!$G:$G,Sheet1!$A23))*24+HOUR(SUMIFS('MY DATA'!$E:$E,'MY DATA'!$D:$D,B$1,'MY DATA'!$B:$B,2018,'MY DATA'!$G:$G,Sheet1!$A23))+MINUTE(SUMIFS('MY DATA'!$E:$E,'MY DATA'!$D:$D,B$1,'MY DATA'!$B:$B,2018,'MY DATA'!$G:$G,Sheet1!$A23))/60</f>
        <v>0</v>
      </c>
      <c r="C23" s="81">
        <f>DAY(SUMIFS('MY DATA'!$E:$E,'MY DATA'!$D:$D,C$1,'MY DATA'!$B:$B,2018,'MY DATA'!$G:$G,Sheet1!$A23))*24+HOUR(SUMIFS('MY DATA'!$E:$E,'MY DATA'!$D:$D,C$1,'MY DATA'!$B:$B,2018,'MY DATA'!$G:$G,Sheet1!$A23))+MINUTE(SUMIFS('MY DATA'!$E:$E,'MY DATA'!$D:$D,C$1,'MY DATA'!$B:$B,2018,'MY DATA'!$G:$G,Sheet1!$A23))/60</f>
        <v>0</v>
      </c>
      <c r="D23" s="81">
        <f>DAY(SUMIFS('MY DATA'!$E:$E,'MY DATA'!$D:$D,D$1,'MY DATA'!$B:$B,2018,'MY DATA'!$G:$G,Sheet1!$A23))*24+HOUR(SUMIFS('MY DATA'!$E:$E,'MY DATA'!$D:$D,D$1,'MY DATA'!$B:$B,2018,'MY DATA'!$G:$G,Sheet1!$A23))+MINUTE(SUMIFS('MY DATA'!$E:$E,'MY DATA'!$D:$D,D$1,'MY DATA'!$B:$B,2018,'MY DATA'!$G:$G,Sheet1!$A23))/60</f>
        <v>0</v>
      </c>
      <c r="E23" s="81">
        <f>DAY(SUMIFS('MY DATA'!$E:$E,'MY DATA'!$D:$D,E$1,'MY DATA'!$B:$B,2018,'MY DATA'!$G:$G,Sheet1!$A23))*24+HOUR(SUMIFS('MY DATA'!$E:$E,'MY DATA'!$D:$D,E$1,'MY DATA'!$B:$B,2018,'MY DATA'!$G:$G,Sheet1!$A23))+MINUTE(SUMIFS('MY DATA'!$E:$E,'MY DATA'!$D:$D,E$1,'MY DATA'!$B:$B,2018,'MY DATA'!$G:$G,Sheet1!$A23))/60</f>
        <v>0</v>
      </c>
      <c r="F23" s="81">
        <f>DAY(SUMIFS('MY DATA'!$E:$E,'MY DATA'!$D:$D,F$1,'MY DATA'!$B:$B,2018,'MY DATA'!$G:$G,Sheet1!$A23))*24+HOUR(SUMIFS('MY DATA'!$E:$E,'MY DATA'!$D:$D,F$1,'MY DATA'!$B:$B,2018,'MY DATA'!$G:$G,Sheet1!$A23))+MINUTE(SUMIFS('MY DATA'!$E:$E,'MY DATA'!$D:$D,F$1,'MY DATA'!$B:$B,2018,'MY DATA'!$G:$G,Sheet1!$A23))/60</f>
        <v>0</v>
      </c>
      <c r="G23" s="81">
        <f>DAY(SUMIFS('MY DATA'!$E:$E,'MY DATA'!$D:$D,G$1,'MY DATA'!$B:$B,2018,'MY DATA'!$G:$G,Sheet1!$A23))*24+HOUR(SUMIFS('MY DATA'!$E:$E,'MY DATA'!$D:$D,G$1,'MY DATA'!$B:$B,2018,'MY DATA'!$G:$G,Sheet1!$A23))+MINUTE(SUMIFS('MY DATA'!$E:$E,'MY DATA'!$D:$D,G$1,'MY DATA'!$B:$B,2018,'MY DATA'!$G:$G,Sheet1!$A23))/60</f>
        <v>0</v>
      </c>
      <c r="H23" s="81">
        <f>DAY(SUMIFS('MY DATA'!$E:$E,'MY DATA'!$D:$D,H$1,'MY DATA'!$B:$B,2018,'MY DATA'!$G:$G,Sheet1!$A23))*24+HOUR(SUMIFS('MY DATA'!$E:$E,'MY DATA'!$D:$D,H$1,'MY DATA'!$B:$B,2018,'MY DATA'!$G:$G,Sheet1!$A23))+MINUTE(SUMIFS('MY DATA'!$E:$E,'MY DATA'!$D:$D,H$1,'MY DATA'!$B:$B,2018,'MY DATA'!$G:$G,Sheet1!$A23))/60</f>
        <v>0</v>
      </c>
      <c r="I23" s="81">
        <f>DAY(SUMIFS('MY DATA'!$E:$E,'MY DATA'!$D:$D,I$1,'MY DATA'!$B:$B,2018,'MY DATA'!$G:$G,Sheet1!$A23))*24+HOUR(SUMIFS('MY DATA'!$E:$E,'MY DATA'!$D:$D,I$1,'MY DATA'!$B:$B,2018,'MY DATA'!$G:$G,Sheet1!$A23))+MINUTE(SUMIFS('MY DATA'!$E:$E,'MY DATA'!$D:$D,I$1,'MY DATA'!$B:$B,2018,'MY DATA'!$G:$G,Sheet1!$A23))/60</f>
        <v>0</v>
      </c>
      <c r="J23" s="81">
        <f>DAY(SUMIFS('MY DATA'!$E:$E,'MY DATA'!$D:$D,J$1,'MY DATA'!$B:$B,2018,'MY DATA'!$G:$G,Sheet1!$A23))*24+HOUR(SUMIFS('MY DATA'!$E:$E,'MY DATA'!$D:$D,J$1,'MY DATA'!$B:$B,2018,'MY DATA'!$G:$G,Sheet1!$A23))+MINUTE(SUMIFS('MY DATA'!$E:$E,'MY DATA'!$D:$D,J$1,'MY DATA'!$B:$B,2018,'MY DATA'!$G:$G,Sheet1!$A23))/60</f>
        <v>0</v>
      </c>
      <c r="K23" s="81">
        <f>DAY(SUMIFS('MY DATA'!$E:$E,'MY DATA'!$D:$D,K$1,'MY DATA'!$B:$B,2018,'MY DATA'!$G:$G,Sheet1!$A23))*24+HOUR(SUMIFS('MY DATA'!$E:$E,'MY DATA'!$D:$D,K$1,'MY DATA'!$B:$B,2018,'MY DATA'!$G:$G,Sheet1!$A23))+MINUTE(SUMIFS('MY DATA'!$E:$E,'MY DATA'!$D:$D,K$1,'MY DATA'!$B:$B,2018,'MY DATA'!$G:$G,Sheet1!$A23))/60</f>
        <v>0</v>
      </c>
      <c r="L23" s="81">
        <f>DAY(SUMIFS('MY DATA'!$E:$E,'MY DATA'!$D:$D,L$1,'MY DATA'!$B:$B,2018,'MY DATA'!$G:$G,Sheet1!$A23))*24+HOUR(SUMIFS('MY DATA'!$E:$E,'MY DATA'!$D:$D,L$1,'MY DATA'!$B:$B,2018,'MY DATA'!$G:$G,Sheet1!$A23))+MINUTE(SUMIFS('MY DATA'!$E:$E,'MY DATA'!$D:$D,L$1,'MY DATA'!$B:$B,2018,'MY DATA'!$G:$G,Sheet1!$A23))/60</f>
        <v>0</v>
      </c>
      <c r="M23" s="81">
        <f>DAY(SUMIFS('MY DATA'!$E:$E,'MY DATA'!$D:$D,M$1,'MY DATA'!$B:$B,2018,'MY DATA'!$G:$G,Sheet1!$A23))*24+HOUR(SUMIFS('MY DATA'!$E:$E,'MY DATA'!$D:$D,M$1,'MY DATA'!$B:$B,2018,'MY DATA'!$G:$G,Sheet1!$A23))+MINUTE(SUMIFS('MY DATA'!$E:$E,'MY DATA'!$D:$D,M$1,'MY DATA'!$B:$B,2018,'MY DATA'!$G:$G,Sheet1!$A23))/60</f>
        <v>9.4166666666666661</v>
      </c>
      <c r="N23" s="81">
        <f>DAY(SUMIFS('MY DATA'!$E:$E,'MY DATA'!$D:$D,N$1,'MY DATA'!$B:$B,2018,'MY DATA'!$G:$G,Sheet1!$A23))*24+HOUR(SUMIFS('MY DATA'!$E:$E,'MY DATA'!$D:$D,N$1,'MY DATA'!$B:$B,2018,'MY DATA'!$G:$G,Sheet1!$A23))+MINUTE(SUMIFS('MY DATA'!$E:$E,'MY DATA'!$D:$D,N$1,'MY DATA'!$B:$B,2018,'MY DATA'!$G:$G,Sheet1!$A23))/60</f>
        <v>0</v>
      </c>
      <c r="O23" s="81">
        <f>DAY(SUMIFS('MY DATA'!$E:$E,'MY DATA'!$D:$D,O$1,'MY DATA'!$B:$B,2018,'MY DATA'!$G:$G,Sheet1!$A23))*24+HOUR(SUMIFS('MY DATA'!$E:$E,'MY DATA'!$D:$D,O$1,'MY DATA'!$B:$B,2018,'MY DATA'!$G:$G,Sheet1!$A23))+MINUTE(SUMIFS('MY DATA'!$E:$E,'MY DATA'!$D:$D,O$1,'MY DATA'!$B:$B,2018,'MY DATA'!$G:$G,Sheet1!$A23))/60</f>
        <v>0</v>
      </c>
      <c r="P23" s="81">
        <f>DAY(SUMIFS('MY DATA'!$E:$E,'MY DATA'!$D:$D,P$1,'MY DATA'!$B:$B,2018,'MY DATA'!$G:$G,Sheet1!$A23))*24+HOUR(SUMIFS('MY DATA'!$E:$E,'MY DATA'!$D:$D,P$1,'MY DATA'!$B:$B,2018,'MY DATA'!$G:$G,Sheet1!$A23))+MINUTE(SUMIFS('MY DATA'!$E:$E,'MY DATA'!$D:$D,P$1,'MY DATA'!$B:$B,2018,'MY DATA'!$G:$G,Sheet1!$A23))/60</f>
        <v>0</v>
      </c>
      <c r="Q23" s="81">
        <f>DAY(SUMIFS('MY DATA'!$E:$E,'MY DATA'!$D:$D,Q$1,'MY DATA'!$B:$B,2018,'MY DATA'!$G:$G,Sheet1!$A23))*24+HOUR(SUMIFS('MY DATA'!$E:$E,'MY DATA'!$D:$D,Q$1,'MY DATA'!$B:$B,2018,'MY DATA'!$G:$G,Sheet1!$A23))+MINUTE(SUMIFS('MY DATA'!$E:$E,'MY DATA'!$D:$D,Q$1,'MY DATA'!$B:$B,2018,'MY DATA'!$G:$G,Sheet1!$A23))/60</f>
        <v>0</v>
      </c>
      <c r="R23" s="81">
        <f>DAY(SUMIFS('MY DATA'!$E:$E,'MY DATA'!$D:$D,R$1,'MY DATA'!$B:$B,2018,'MY DATA'!$G:$G,Sheet1!$A23))*24+HOUR(SUMIFS('MY DATA'!$E:$E,'MY DATA'!$D:$D,R$1,'MY DATA'!$B:$B,2018,'MY DATA'!$G:$G,Sheet1!$A23))+MINUTE(SUMIFS('MY DATA'!$E:$E,'MY DATA'!$D:$D,R$1,'MY DATA'!$B:$B,2018,'MY DATA'!$G:$G,Sheet1!$A23))/60</f>
        <v>0</v>
      </c>
      <c r="S23" s="81">
        <f>DAY(SUMIFS('MY DATA'!$E:$E,'MY DATA'!$D:$D,S$1,'MY DATA'!$B:$B,2018,'MY DATA'!$G:$G,Sheet1!$A23))*24+HOUR(SUMIFS('MY DATA'!$E:$E,'MY DATA'!$D:$D,S$1,'MY DATA'!$B:$B,2018,'MY DATA'!$G:$G,Sheet1!$A23))+MINUTE(SUMIFS('MY DATA'!$E:$E,'MY DATA'!$D:$D,S$1,'MY DATA'!$B:$B,2018,'MY DATA'!$G:$G,Sheet1!$A23))/60</f>
        <v>0</v>
      </c>
      <c r="T23" s="81">
        <f>DAY(SUMIFS('MY DATA'!$E:$E,'MY DATA'!$D:$D,T$1,'MY DATA'!$B:$B,2018,'MY DATA'!$G:$G,Sheet1!$A23))*24+HOUR(SUMIFS('MY DATA'!$E:$E,'MY DATA'!$D:$D,T$1,'MY DATA'!$B:$B,2018,'MY DATA'!$G:$G,Sheet1!$A23))+MINUTE(SUMIFS('MY DATA'!$E:$E,'MY DATA'!$D:$D,T$1,'MY DATA'!$B:$B,2018,'MY DATA'!$G:$G,Sheet1!$A23))/60</f>
        <v>0</v>
      </c>
      <c r="U23" s="81">
        <f>DAY(SUMIFS('MY DATA'!$E:$E,'MY DATA'!$D:$D,U$1,'MY DATA'!$B:$B,2018,'MY DATA'!$G:$G,Sheet1!$A23))*24+HOUR(SUMIFS('MY DATA'!$E:$E,'MY DATA'!$D:$D,U$1,'MY DATA'!$B:$B,2018,'MY DATA'!$G:$G,Sheet1!$A23))+MINUTE(SUMIFS('MY DATA'!$E:$E,'MY DATA'!$D:$D,U$1,'MY DATA'!$B:$B,2018,'MY DATA'!$G:$G,Sheet1!$A23))/60</f>
        <v>0</v>
      </c>
      <c r="V23" s="81">
        <f>DAY(SUMIFS('MY DATA'!$E:$E,'MY DATA'!$D:$D,V$1,'MY DATA'!$B:$B,2018,'MY DATA'!$G:$G,Sheet1!$A23))*24+HOUR(SUMIFS('MY DATA'!$E:$E,'MY DATA'!$D:$D,V$1,'MY DATA'!$B:$B,2018,'MY DATA'!$G:$G,Sheet1!$A23))+MINUTE(SUMIFS('MY DATA'!$E:$E,'MY DATA'!$D:$D,V$1,'MY DATA'!$B:$B,2018,'MY DATA'!$G:$G,Sheet1!$A23))/60</f>
        <v>0</v>
      </c>
      <c r="W23" s="81">
        <f>DAY(SUMIFS('MY DATA'!$E:$E,'MY DATA'!$D:$D,W$1,'MY DATA'!$B:$B,2018,'MY DATA'!$G:$G,Sheet1!$A23))*24+HOUR(SUMIFS('MY DATA'!$E:$E,'MY DATA'!$D:$D,W$1,'MY DATA'!$B:$B,2018,'MY DATA'!$G:$G,Sheet1!$A23))+MINUTE(SUMIFS('MY DATA'!$E:$E,'MY DATA'!$D:$D,W$1,'MY DATA'!$B:$B,2018,'MY DATA'!$G:$G,Sheet1!$A23))/60</f>
        <v>0</v>
      </c>
      <c r="X23" s="81">
        <f>DAY(SUMIFS('MY DATA'!$E:$E,'MY DATA'!$D:$D,X$1,'MY DATA'!$B:$B,2018,'MY DATA'!$G:$G,Sheet1!$A23))*24+HOUR(SUMIFS('MY DATA'!$E:$E,'MY DATA'!$D:$D,X$1,'MY DATA'!$B:$B,2018,'MY DATA'!$G:$G,Sheet1!$A23))+MINUTE(SUMIFS('MY DATA'!$E:$E,'MY DATA'!$D:$D,X$1,'MY DATA'!$B:$B,2018,'MY DATA'!$G:$G,Sheet1!$A23))/60</f>
        <v>0</v>
      </c>
      <c r="Y23" s="81">
        <f>DAY(SUMIFS('MY DATA'!$E:$E,'MY DATA'!$D:$D,Y$1,'MY DATA'!$B:$B,2018,'MY DATA'!$G:$G,Sheet1!$A23))*24+HOUR(SUMIFS('MY DATA'!$E:$E,'MY DATA'!$D:$D,Y$1,'MY DATA'!$B:$B,2018,'MY DATA'!$G:$G,Sheet1!$A23))+MINUTE(SUMIFS('MY DATA'!$E:$E,'MY DATA'!$D:$D,Y$1,'MY DATA'!$B:$B,2018,'MY DATA'!$G:$G,Sheet1!$A23))/60</f>
        <v>0</v>
      </c>
      <c r="Z23" s="81">
        <f>DAY(SUMIFS('MY DATA'!$E:$E,'MY DATA'!$D:$D,Z$1,'MY DATA'!$B:$B,2018,'MY DATA'!$G:$G,Sheet1!$A23))*24+HOUR(SUMIFS('MY DATA'!$E:$E,'MY DATA'!$D:$D,Z$1,'MY DATA'!$B:$B,2018,'MY DATA'!$G:$G,Sheet1!$A23))+MINUTE(SUMIFS('MY DATA'!$E:$E,'MY DATA'!$D:$D,Z$1,'MY DATA'!$B:$B,2018,'MY DATA'!$G:$G,Sheet1!$A23))/60</f>
        <v>0</v>
      </c>
      <c r="AA23" s="81">
        <f>DAY(SUMIFS('MY DATA'!$E:$E,'MY DATA'!$D:$D,AA$1,'MY DATA'!$B:$B,2018,'MY DATA'!$G:$G,Sheet1!$A23))*24+HOUR(SUMIFS('MY DATA'!$E:$E,'MY DATA'!$D:$D,AA$1,'MY DATA'!$B:$B,2018,'MY DATA'!$G:$G,Sheet1!$A23))+MINUTE(SUMIFS('MY DATA'!$E:$E,'MY DATA'!$D:$D,AA$1,'MY DATA'!$B:$B,2018,'MY DATA'!$G:$G,Sheet1!$A23))/60</f>
        <v>0</v>
      </c>
      <c r="AB23" s="81">
        <f>DAY(SUMIFS('MY DATA'!$E:$E,'MY DATA'!$D:$D,AB$1,'MY DATA'!$B:$B,2018,'MY DATA'!$G:$G,Sheet1!$A23))*24+HOUR(SUMIFS('MY DATA'!$E:$E,'MY DATA'!$D:$D,AB$1,'MY DATA'!$B:$B,2018,'MY DATA'!$G:$G,Sheet1!$A23))+MINUTE(SUMIFS('MY DATA'!$E:$E,'MY DATA'!$D:$D,AB$1,'MY DATA'!$B:$B,2018,'MY DATA'!$G:$G,Sheet1!$A23))/60</f>
        <v>0</v>
      </c>
      <c r="AC23" s="81">
        <f>DAY(SUMIFS('MY DATA'!$E:$E,'MY DATA'!$D:$D,AC$1,'MY DATA'!$B:$B,2018,'MY DATA'!$G:$G,Sheet1!$A23))*24+HOUR(SUMIFS('MY DATA'!$E:$E,'MY DATA'!$D:$D,AC$1,'MY DATA'!$B:$B,2018,'MY DATA'!$G:$G,Sheet1!$A23))+MINUTE(SUMIFS('MY DATA'!$E:$E,'MY DATA'!$D:$D,AC$1,'MY DATA'!$B:$B,2018,'MY DATA'!$G:$G,Sheet1!$A23))/60</f>
        <v>0</v>
      </c>
      <c r="AD23" s="81">
        <f>DAY(SUMIFS('MY DATA'!$E:$E,'MY DATA'!$D:$D,AD$1,'MY DATA'!$B:$B,2018,'MY DATA'!$G:$G,Sheet1!$A23))*24+HOUR(SUMIFS('MY DATA'!$E:$E,'MY DATA'!$D:$D,AD$1,'MY DATA'!$B:$B,2018,'MY DATA'!$G:$G,Sheet1!$A23))+MINUTE(SUMIFS('MY DATA'!$E:$E,'MY DATA'!$D:$D,AD$1,'MY DATA'!$B:$B,2018,'MY DATA'!$G:$G,Sheet1!$A23))/60</f>
        <v>0</v>
      </c>
      <c r="AE23" s="81">
        <f>DAY(SUMIFS('MY DATA'!$E:$E,'MY DATA'!$D:$D,AE$1,'MY DATA'!$B:$B,2018,'MY DATA'!$G:$G,Sheet1!$A23))*24+HOUR(SUMIFS('MY DATA'!$E:$E,'MY DATA'!$D:$D,AE$1,'MY DATA'!$B:$B,2018,'MY DATA'!$G:$G,Sheet1!$A23))+MINUTE(SUMIFS('MY DATA'!$E:$E,'MY DATA'!$D:$D,AE$1,'MY DATA'!$B:$B,2018,'MY DATA'!$G:$G,Sheet1!$A23))/60</f>
        <v>9.4166666666666661</v>
      </c>
      <c r="AF23" s="81">
        <f>DAY(SUMIFS('MY DATA'!$E:$E,'MY DATA'!$D:$D,AF$1,'MY DATA'!$B:$B,2018,'MY DATA'!$G:$G,Sheet1!$A23))*24+HOUR(SUMIFS('MY DATA'!$E:$E,'MY DATA'!$D:$D,AF$1,'MY DATA'!$B:$B,2018,'MY DATA'!$G:$G,Sheet1!$A23))+MINUTE(SUMIFS('MY DATA'!$E:$E,'MY DATA'!$D:$D,AF$1,'MY DATA'!$B:$B,2018,'MY DATA'!$G:$G,Sheet1!$A23))/60</f>
        <v>0</v>
      </c>
      <c r="AG23" s="81">
        <f>DAY(SUMIFS('MY DATA'!$E:$E,'MY DATA'!$D:$D,AG$1,'MY DATA'!$B:$B,2018,'MY DATA'!$G:$G,Sheet1!$A23))*24+HOUR(SUMIFS('MY DATA'!$E:$E,'MY DATA'!$D:$D,AG$1,'MY DATA'!$B:$B,2018,'MY DATA'!$G:$G,Sheet1!$A23))+MINUTE(SUMIFS('MY DATA'!$E:$E,'MY DATA'!$D:$D,AG$1,'MY DATA'!$B:$B,2018,'MY DATA'!$G:$G,Sheet1!$A23))/60</f>
        <v>0</v>
      </c>
      <c r="AH23" s="81">
        <f>DAY(SUMIFS('MY DATA'!$E:$E,'MY DATA'!$D:$D,AH$1,'MY DATA'!$B:$B,2018,'MY DATA'!$G:$G,Sheet1!$A23))*24+HOUR(SUMIFS('MY DATA'!$E:$E,'MY DATA'!$D:$D,AH$1,'MY DATA'!$B:$B,2018,'MY DATA'!$G:$G,Sheet1!$A23))+MINUTE(SUMIFS('MY DATA'!$E:$E,'MY DATA'!$D:$D,AH$1,'MY DATA'!$B:$B,2018,'MY DATA'!$G:$G,Sheet1!$A23))/60</f>
        <v>0</v>
      </c>
      <c r="AI23" s="81">
        <f>DAY(SUMIFS('MY DATA'!$E:$E,'MY DATA'!$D:$D,AI$1,'MY DATA'!$B:$B,2018,'MY DATA'!$G:$G,Sheet1!$A23))*24+HOUR(SUMIFS('MY DATA'!$E:$E,'MY DATA'!$D:$D,AI$1,'MY DATA'!$B:$B,2018,'MY DATA'!$G:$G,Sheet1!$A23))+MINUTE(SUMIFS('MY DATA'!$E:$E,'MY DATA'!$D:$D,AI$1,'MY DATA'!$B:$B,2018,'MY DATA'!$G:$G,Sheet1!$A23))/60</f>
        <v>0</v>
      </c>
      <c r="AJ23" s="81">
        <f>DAY(SUMIFS('MY DATA'!$E:$E,'MY DATA'!$D:$D,AJ$1,'MY DATA'!$B:$B,2018,'MY DATA'!$G:$G,Sheet1!$A23))*24+HOUR(SUMIFS('MY DATA'!$E:$E,'MY DATA'!$D:$D,AJ$1,'MY DATA'!$B:$B,2018,'MY DATA'!$G:$G,Sheet1!$A23))+MINUTE(SUMIFS('MY DATA'!$E:$E,'MY DATA'!$D:$D,AJ$1,'MY DATA'!$B:$B,2018,'MY DATA'!$G:$G,Sheet1!$A23))/60</f>
        <v>0</v>
      </c>
      <c r="AK23" s="81">
        <f>DAY(SUMIFS('MY DATA'!$E:$E,'MY DATA'!$D:$D,AK$1,'MY DATA'!$B:$B,2018,'MY DATA'!$G:$G,Sheet1!$A23))*24+HOUR(SUMIFS('MY DATA'!$E:$E,'MY DATA'!$D:$D,AK$1,'MY DATA'!$B:$B,2018,'MY DATA'!$G:$G,Sheet1!$A23))+MINUTE(SUMIFS('MY DATA'!$E:$E,'MY DATA'!$D:$D,AK$1,'MY DATA'!$B:$B,2018,'MY DATA'!$G:$G,Sheet1!$A23))/60</f>
        <v>0</v>
      </c>
      <c r="AL23" s="81">
        <f>DAY(SUMIFS('MY DATA'!$E:$E,'MY DATA'!$D:$D,AL$1,'MY DATA'!$B:$B,2018,'MY DATA'!$G:$G,Sheet1!$A23))*24+HOUR(SUMIFS('MY DATA'!$E:$E,'MY DATA'!$D:$D,AL$1,'MY DATA'!$B:$B,2018,'MY DATA'!$G:$G,Sheet1!$A23))+MINUTE(SUMIFS('MY DATA'!$E:$E,'MY DATA'!$D:$D,AL$1,'MY DATA'!$B:$B,2018,'MY DATA'!$G:$G,Sheet1!$A23))/60</f>
        <v>0</v>
      </c>
      <c r="AM23" s="81">
        <f>DAY(SUMIFS('MY DATA'!$E:$E,'MY DATA'!$D:$D,AM$1,'MY DATA'!$B:$B,2018,'MY DATA'!$G:$G,Sheet1!$A23))*24+HOUR(SUMIFS('MY DATA'!$E:$E,'MY DATA'!$D:$D,AM$1,'MY DATA'!$B:$B,2018,'MY DATA'!$G:$G,Sheet1!$A23))+MINUTE(SUMIFS('MY DATA'!$E:$E,'MY DATA'!$D:$D,AM$1,'MY DATA'!$B:$B,2018,'MY DATA'!$G:$G,Sheet1!$A23))/60</f>
        <v>0</v>
      </c>
      <c r="AN23" s="81">
        <f>DAY(SUMIFS('MY DATA'!$E:$E,'MY DATA'!$D:$D,AN$1,'MY DATA'!$B:$B,2018,'MY DATA'!$G:$G,Sheet1!$A23))*24+HOUR(SUMIFS('MY DATA'!$E:$E,'MY DATA'!$D:$D,AN$1,'MY DATA'!$B:$B,2018,'MY DATA'!$G:$G,Sheet1!$A23))+MINUTE(SUMIFS('MY DATA'!$E:$E,'MY DATA'!$D:$D,AN$1,'MY DATA'!$B:$B,2018,'MY DATA'!$G:$G,Sheet1!$A23))/60</f>
        <v>0</v>
      </c>
      <c r="AO23" s="81">
        <f>DAY(SUMIFS('MY DATA'!$E:$E,'MY DATA'!$D:$D,AO$1,'MY DATA'!$B:$B,2018,'MY DATA'!$G:$G,Sheet1!$A23))*24+HOUR(SUMIFS('MY DATA'!$E:$E,'MY DATA'!$D:$D,AO$1,'MY DATA'!$B:$B,2018,'MY DATA'!$G:$G,Sheet1!$A23))+MINUTE(SUMIFS('MY DATA'!$E:$E,'MY DATA'!$D:$D,AO$1,'MY DATA'!$B:$B,2018,'MY DATA'!$G:$G,Sheet1!$A23))/60</f>
        <v>0</v>
      </c>
      <c r="AP23" s="81">
        <f>DAY(SUMIFS('MY DATA'!$E:$E,'MY DATA'!$D:$D,AP$1,'MY DATA'!$B:$B,2018,'MY DATA'!$G:$G,Sheet1!$A23))*24+HOUR(SUMIFS('MY DATA'!$E:$E,'MY DATA'!$D:$D,AP$1,'MY DATA'!$B:$B,2018,'MY DATA'!$G:$G,Sheet1!$A23))+MINUTE(SUMIFS('MY DATA'!$E:$E,'MY DATA'!$D:$D,AP$1,'MY DATA'!$B:$B,2018,'MY DATA'!$G:$G,Sheet1!$A23))/60</f>
        <v>0</v>
      </c>
      <c r="AQ23" s="81">
        <f>DAY(SUMIFS('MY DATA'!$E:$E,'MY DATA'!$D:$D,AQ$1,'MY DATA'!$B:$B,2018,'MY DATA'!$G:$G,Sheet1!$A23))*24+HOUR(SUMIFS('MY DATA'!$E:$E,'MY DATA'!$D:$D,AQ$1,'MY DATA'!$B:$B,2018,'MY DATA'!$G:$G,Sheet1!$A23))+MINUTE(SUMIFS('MY DATA'!$E:$E,'MY DATA'!$D:$D,AQ$1,'MY DATA'!$B:$B,2018,'MY DATA'!$G:$G,Sheet1!$A23))/60</f>
        <v>0</v>
      </c>
      <c r="AR23" s="81">
        <f>DAY(SUMIFS('MY DATA'!$E:$E,'MY DATA'!$D:$D,AR$1,'MY DATA'!$B:$B,2018,'MY DATA'!$G:$G,Sheet1!$A23))*24+HOUR(SUMIFS('MY DATA'!$E:$E,'MY DATA'!$D:$D,AR$1,'MY DATA'!$B:$B,2018,'MY DATA'!$G:$G,Sheet1!$A23))+MINUTE(SUMIFS('MY DATA'!$E:$E,'MY DATA'!$D:$D,AR$1,'MY DATA'!$B:$B,2018,'MY DATA'!$G:$G,Sheet1!$A23))/60</f>
        <v>0</v>
      </c>
      <c r="AS23" s="81">
        <f>DAY(SUMIFS('MY DATA'!$E:$E,'MY DATA'!$D:$D,AS$1,'MY DATA'!$B:$B,2018,'MY DATA'!$G:$G,Sheet1!$A23))*24+HOUR(SUMIFS('MY DATA'!$E:$E,'MY DATA'!$D:$D,AS$1,'MY DATA'!$B:$B,2018,'MY DATA'!$G:$G,Sheet1!$A23))+MINUTE(SUMIFS('MY DATA'!$E:$E,'MY DATA'!$D:$D,AS$1,'MY DATA'!$B:$B,2018,'MY DATA'!$G:$G,Sheet1!$A23))/60</f>
        <v>0</v>
      </c>
      <c r="AT23" s="81">
        <f>DAY(SUMIFS('MY DATA'!$E:$E,'MY DATA'!$D:$D,AT$1,'MY DATA'!$B:$B,2018,'MY DATA'!$G:$G,Sheet1!$A23))*24+HOUR(SUMIFS('MY DATA'!$E:$E,'MY DATA'!$D:$D,AT$1,'MY DATA'!$B:$B,2018,'MY DATA'!$G:$G,Sheet1!$A23))+MINUTE(SUMIFS('MY DATA'!$E:$E,'MY DATA'!$D:$D,AT$1,'MY DATA'!$B:$B,2018,'MY DATA'!$G:$G,Sheet1!$A23))/60</f>
        <v>0</v>
      </c>
      <c r="AU23" s="81">
        <f>DAY(SUMIFS('MY DATA'!$E:$E,'MY DATA'!$D:$D,AU$1,'MY DATA'!$B:$B,2018,'MY DATA'!$G:$G,Sheet1!$A23))*24+HOUR(SUMIFS('MY DATA'!$E:$E,'MY DATA'!$D:$D,AU$1,'MY DATA'!$B:$B,2018,'MY DATA'!$G:$G,Sheet1!$A23))+MINUTE(SUMIFS('MY DATA'!$E:$E,'MY DATA'!$D:$D,AU$1,'MY DATA'!$B:$B,2018,'MY DATA'!$G:$G,Sheet1!$A23))/60</f>
        <v>0</v>
      </c>
      <c r="AV23" s="81">
        <f>DAY(SUMIFS('MY DATA'!$E:$E,'MY DATA'!$D:$D,AV$1,'MY DATA'!$B:$B,2018,'MY DATA'!$G:$G,Sheet1!$A23))*24+HOUR(SUMIFS('MY DATA'!$E:$E,'MY DATA'!$D:$D,AV$1,'MY DATA'!$B:$B,2018,'MY DATA'!$G:$G,Sheet1!$A23))+MINUTE(SUMIFS('MY DATA'!$E:$E,'MY DATA'!$D:$D,AV$1,'MY DATA'!$B:$B,2018,'MY DATA'!$G:$G,Sheet1!$A23))/60</f>
        <v>0</v>
      </c>
      <c r="AW23" s="81">
        <f>DAY(SUMIFS('MY DATA'!$E:$E,'MY DATA'!$D:$D,AW$1,'MY DATA'!$B:$B,2018,'MY DATA'!$G:$G,Sheet1!$A23))*24+HOUR(SUMIFS('MY DATA'!$E:$E,'MY DATA'!$D:$D,AW$1,'MY DATA'!$B:$B,2018,'MY DATA'!$G:$G,Sheet1!$A23))+MINUTE(SUMIFS('MY DATA'!$E:$E,'MY DATA'!$D:$D,AW$1,'MY DATA'!$B:$B,2018,'MY DATA'!$G:$G,Sheet1!$A23))/60</f>
        <v>0</v>
      </c>
      <c r="AX23" s="81">
        <f>DAY(SUMIFS('MY DATA'!$E:$E,'MY DATA'!$D:$D,AX$1,'MY DATA'!$B:$B,2018,'MY DATA'!$G:$G,Sheet1!$A23))*24+HOUR(SUMIFS('MY DATA'!$E:$E,'MY DATA'!$D:$D,AX$1,'MY DATA'!$B:$B,2018,'MY DATA'!$G:$G,Sheet1!$A23))+MINUTE(SUMIFS('MY DATA'!$E:$E,'MY DATA'!$D:$D,AX$1,'MY DATA'!$B:$B,2018,'MY DATA'!$G:$G,Sheet1!$A23))/60</f>
        <v>0</v>
      </c>
      <c r="AY23" s="81">
        <f>DAY(SUMIFS('MY DATA'!$E:$E,'MY DATA'!$D:$D,AY$1,'MY DATA'!$B:$B,2018,'MY DATA'!$G:$G,Sheet1!$A23))*24+HOUR(SUMIFS('MY DATA'!$E:$E,'MY DATA'!$D:$D,AY$1,'MY DATA'!$B:$B,2018,'MY DATA'!$G:$G,Sheet1!$A23))+MINUTE(SUMIFS('MY DATA'!$E:$E,'MY DATA'!$D:$D,AY$1,'MY DATA'!$B:$B,2018,'MY DATA'!$G:$G,Sheet1!$A23))/60</f>
        <v>0</v>
      </c>
      <c r="AZ23" s="81">
        <f>DAY(SUMIFS('MY DATA'!$E:$E,'MY DATA'!$D:$D,AZ$1,'MY DATA'!$B:$B,2018,'MY DATA'!$G:$G,Sheet1!$A23))*24+HOUR(SUMIFS('MY DATA'!$E:$E,'MY DATA'!$D:$D,AZ$1,'MY DATA'!$B:$B,2018,'MY DATA'!$G:$G,Sheet1!$A23))+MINUTE(SUMIFS('MY DATA'!$E:$E,'MY DATA'!$D:$D,AZ$1,'MY DATA'!$B:$B,2018,'MY DATA'!$G:$G,Sheet1!$A23))/60</f>
        <v>0</v>
      </c>
      <c r="BA23" s="81">
        <f>DAY(SUMIFS('MY DATA'!$E:$E,'MY DATA'!$D:$D,BA$1,'MY DATA'!$B:$B,2018,'MY DATA'!$G:$G,Sheet1!$A23))*24+HOUR(SUMIFS('MY DATA'!$E:$E,'MY DATA'!$D:$D,BA$1,'MY DATA'!$B:$B,2018,'MY DATA'!$G:$G,Sheet1!$A23))+MINUTE(SUMIFS('MY DATA'!$E:$E,'MY DATA'!$D:$D,BA$1,'MY DATA'!$B:$B,2018,'MY DATA'!$G:$G,Sheet1!$A23))/60</f>
        <v>0</v>
      </c>
    </row>
    <row r="24" spans="1:53" ht="17.25" x14ac:dyDescent="0.25">
      <c r="A24" s="87" t="s">
        <v>9</v>
      </c>
      <c r="B24" s="88">
        <f>DAY(SUMIFS('MY DATA'!$E:$E,'MY DATA'!$D:$D,B$1,'MY DATA'!$B:$B,2018,'MY DATA'!$F:$F,$A24))*24+HOUR(SUMIFS('MY DATA'!$E:$E,'MY DATA'!$D:$D,B$1,'MY DATA'!$B:$B,2018,'MY DATA'!$F:$F,$A24))+MINUTE(SUMIFS('MY DATA'!$E:$E,'MY DATA'!$D:$D,B$1,'MY DATA'!$B:$B,2018,'MY DATA'!$F:$F,$A24))/60</f>
        <v>0</v>
      </c>
      <c r="C24" s="88">
        <f>DAY(SUMIFS('MY DATA'!$E:$E,'MY DATA'!$D:$D,C$1,'MY DATA'!$B:$B,2018,'MY DATA'!$F:$F,$A24))*24+HOUR(SUMIFS('MY DATA'!$E:$E,'MY DATA'!$D:$D,C$1,'MY DATA'!$B:$B,2018,'MY DATA'!$F:$F,$A24))+MINUTE(SUMIFS('MY DATA'!$E:$E,'MY DATA'!$D:$D,C$1,'MY DATA'!$B:$B,2018,'MY DATA'!$F:$F,$A24))/60</f>
        <v>0</v>
      </c>
      <c r="D24" s="88">
        <f>DAY(SUMIFS('MY DATA'!$E:$E,'MY DATA'!$D:$D,D$1,'MY DATA'!$B:$B,2018,'MY DATA'!$F:$F,$A24))*24+HOUR(SUMIFS('MY DATA'!$E:$E,'MY DATA'!$D:$D,D$1,'MY DATA'!$B:$B,2018,'MY DATA'!$F:$F,$A24))+MINUTE(SUMIFS('MY DATA'!$E:$E,'MY DATA'!$D:$D,D$1,'MY DATA'!$B:$B,2018,'MY DATA'!$F:$F,$A24))/60</f>
        <v>0</v>
      </c>
      <c r="E24" s="88">
        <f>DAY(SUMIFS('MY DATA'!$E:$E,'MY DATA'!$D:$D,E$1,'MY DATA'!$B:$B,2018,'MY DATA'!$F:$F,$A24))*24+HOUR(SUMIFS('MY DATA'!$E:$E,'MY DATA'!$D:$D,E$1,'MY DATA'!$B:$B,2018,'MY DATA'!$F:$F,$A24))+MINUTE(SUMIFS('MY DATA'!$E:$E,'MY DATA'!$D:$D,E$1,'MY DATA'!$B:$B,2018,'MY DATA'!$F:$F,$A24))/60</f>
        <v>0</v>
      </c>
      <c r="F24" s="88">
        <f>DAY(SUMIFS('MY DATA'!$E:$E,'MY DATA'!$D:$D,F$1,'MY DATA'!$B:$B,2018,'MY DATA'!$F:$F,$A24))*24+HOUR(SUMIFS('MY DATA'!$E:$E,'MY DATA'!$D:$D,F$1,'MY DATA'!$B:$B,2018,'MY DATA'!$F:$F,$A24))+MINUTE(SUMIFS('MY DATA'!$E:$E,'MY DATA'!$D:$D,F$1,'MY DATA'!$B:$B,2018,'MY DATA'!$F:$F,$A24))/60</f>
        <v>0</v>
      </c>
      <c r="G24" s="88">
        <f>DAY(SUMIFS('MY DATA'!$E:$E,'MY DATA'!$D:$D,G$1,'MY DATA'!$B:$B,2018,'MY DATA'!$F:$F,$A24))*24+HOUR(SUMIFS('MY DATA'!$E:$E,'MY DATA'!$D:$D,G$1,'MY DATA'!$B:$B,2018,'MY DATA'!$F:$F,$A24))+MINUTE(SUMIFS('MY DATA'!$E:$E,'MY DATA'!$D:$D,G$1,'MY DATA'!$B:$B,2018,'MY DATA'!$F:$F,$A24))/60</f>
        <v>0</v>
      </c>
      <c r="H24" s="88">
        <f>DAY(SUMIFS('MY DATA'!$E:$E,'MY DATA'!$D:$D,H$1,'MY DATA'!$B:$B,2018,'MY DATA'!$F:$F,$A24))*24+HOUR(SUMIFS('MY DATA'!$E:$E,'MY DATA'!$D:$D,H$1,'MY DATA'!$B:$B,2018,'MY DATA'!$F:$F,$A24))+MINUTE(SUMIFS('MY DATA'!$E:$E,'MY DATA'!$D:$D,H$1,'MY DATA'!$B:$B,2018,'MY DATA'!$F:$F,$A24))/60</f>
        <v>0</v>
      </c>
      <c r="I24" s="88">
        <f>DAY(SUMIFS('MY DATA'!$E:$E,'MY DATA'!$D:$D,I$1,'MY DATA'!$B:$B,2018,'MY DATA'!$F:$F,$A24))*24+HOUR(SUMIFS('MY DATA'!$E:$E,'MY DATA'!$D:$D,I$1,'MY DATA'!$B:$B,2018,'MY DATA'!$F:$F,$A24))+MINUTE(SUMIFS('MY DATA'!$E:$E,'MY DATA'!$D:$D,I$1,'MY DATA'!$B:$B,2018,'MY DATA'!$F:$F,$A24))/60</f>
        <v>0</v>
      </c>
      <c r="J24" s="88">
        <f>DAY(SUMIFS('MY DATA'!$E:$E,'MY DATA'!$D:$D,J$1,'MY DATA'!$B:$B,2018,'MY DATA'!$F:$F,$A24))*24+HOUR(SUMIFS('MY DATA'!$E:$E,'MY DATA'!$D:$D,J$1,'MY DATA'!$B:$B,2018,'MY DATA'!$F:$F,$A24))+MINUTE(SUMIFS('MY DATA'!$E:$E,'MY DATA'!$D:$D,J$1,'MY DATA'!$B:$B,2018,'MY DATA'!$F:$F,$A24))/60</f>
        <v>0</v>
      </c>
      <c r="K24" s="88">
        <f>DAY(SUMIFS('MY DATA'!$E:$E,'MY DATA'!$D:$D,K$1,'MY DATA'!$B:$B,2018,'MY DATA'!$F:$F,$A24))*24+HOUR(SUMIFS('MY DATA'!$E:$E,'MY DATA'!$D:$D,K$1,'MY DATA'!$B:$B,2018,'MY DATA'!$F:$F,$A24))+MINUTE(SUMIFS('MY DATA'!$E:$E,'MY DATA'!$D:$D,K$1,'MY DATA'!$B:$B,2018,'MY DATA'!$F:$F,$A24))/60</f>
        <v>8.9166666666666661</v>
      </c>
      <c r="L24" s="88">
        <f>DAY(SUMIFS('MY DATA'!$E:$E,'MY DATA'!$D:$D,L$1,'MY DATA'!$B:$B,2018,'MY DATA'!$F:$F,$A24))*24+HOUR(SUMIFS('MY DATA'!$E:$E,'MY DATA'!$D:$D,L$1,'MY DATA'!$B:$B,2018,'MY DATA'!$F:$F,$A24))+MINUTE(SUMIFS('MY DATA'!$E:$E,'MY DATA'!$D:$D,L$1,'MY DATA'!$B:$B,2018,'MY DATA'!$F:$F,$A24))/60</f>
        <v>43.083333333333336</v>
      </c>
      <c r="M24" s="88">
        <f>DAY(SUMIFS('MY DATA'!$E:$E,'MY DATA'!$D:$D,M$1,'MY DATA'!$B:$B,2018,'MY DATA'!$F:$F,$A24))*24+HOUR(SUMIFS('MY DATA'!$E:$E,'MY DATA'!$D:$D,M$1,'MY DATA'!$B:$B,2018,'MY DATA'!$F:$F,$A24))+MINUTE(SUMIFS('MY DATA'!$E:$E,'MY DATA'!$D:$D,M$1,'MY DATA'!$B:$B,2018,'MY DATA'!$F:$F,$A24))/60</f>
        <v>39.083333333333336</v>
      </c>
      <c r="N24" s="88">
        <f>DAY(SUMIFS('MY DATA'!$E:$E,'MY DATA'!$D:$D,N$1,'MY DATA'!$B:$B,2018,'MY DATA'!$F:$F,$A24))*24+HOUR(SUMIFS('MY DATA'!$E:$E,'MY DATA'!$D:$D,N$1,'MY DATA'!$B:$B,2018,'MY DATA'!$F:$F,$A24))+MINUTE(SUMIFS('MY DATA'!$E:$E,'MY DATA'!$D:$D,N$1,'MY DATA'!$B:$B,2018,'MY DATA'!$F:$F,$A24))/60</f>
        <v>20.583333333333332</v>
      </c>
      <c r="O24" s="88">
        <f>DAY(SUMIFS('MY DATA'!$E:$E,'MY DATA'!$D:$D,O$1,'MY DATA'!$B:$B,2018,'MY DATA'!$F:$F,$A24))*24+HOUR(SUMIFS('MY DATA'!$E:$E,'MY DATA'!$D:$D,O$1,'MY DATA'!$B:$B,2018,'MY DATA'!$F:$F,$A24))+MINUTE(SUMIFS('MY DATA'!$E:$E,'MY DATA'!$D:$D,O$1,'MY DATA'!$B:$B,2018,'MY DATA'!$F:$F,$A24))/60</f>
        <v>0</v>
      </c>
      <c r="P24" s="88">
        <f>DAY(SUMIFS('MY DATA'!$E:$E,'MY DATA'!$D:$D,P$1,'MY DATA'!$B:$B,2018,'MY DATA'!$F:$F,$A24))*24+HOUR(SUMIFS('MY DATA'!$E:$E,'MY DATA'!$D:$D,P$1,'MY DATA'!$B:$B,2018,'MY DATA'!$F:$F,$A24))+MINUTE(SUMIFS('MY DATA'!$E:$E,'MY DATA'!$D:$D,P$1,'MY DATA'!$B:$B,2018,'MY DATA'!$F:$F,$A24))/60</f>
        <v>12.083333333333334</v>
      </c>
      <c r="Q24" s="88">
        <f>DAY(SUMIFS('MY DATA'!$E:$E,'MY DATA'!$D:$D,Q$1,'MY DATA'!$B:$B,2018,'MY DATA'!$F:$F,$A24))*24+HOUR(SUMIFS('MY DATA'!$E:$E,'MY DATA'!$D:$D,Q$1,'MY DATA'!$B:$B,2018,'MY DATA'!$F:$F,$A24))+MINUTE(SUMIFS('MY DATA'!$E:$E,'MY DATA'!$D:$D,Q$1,'MY DATA'!$B:$B,2018,'MY DATA'!$F:$F,$A24))/60</f>
        <v>29.916666666666668</v>
      </c>
      <c r="R24" s="88">
        <f>DAY(SUMIFS('MY DATA'!$E:$E,'MY DATA'!$D:$D,R$1,'MY DATA'!$B:$B,2018,'MY DATA'!$F:$F,$A24))*24+HOUR(SUMIFS('MY DATA'!$E:$E,'MY DATA'!$D:$D,R$1,'MY DATA'!$B:$B,2018,'MY DATA'!$F:$F,$A24))+MINUTE(SUMIFS('MY DATA'!$E:$E,'MY DATA'!$D:$D,R$1,'MY DATA'!$B:$B,2018,'MY DATA'!$F:$F,$A24))/60</f>
        <v>37.25</v>
      </c>
      <c r="S24" s="88">
        <f>DAY(SUMIFS('MY DATA'!$E:$E,'MY DATA'!$D:$D,S$1,'MY DATA'!$B:$B,2018,'MY DATA'!$F:$F,$A24))*24+HOUR(SUMIFS('MY DATA'!$E:$E,'MY DATA'!$D:$D,S$1,'MY DATA'!$B:$B,2018,'MY DATA'!$F:$F,$A24))+MINUTE(SUMIFS('MY DATA'!$E:$E,'MY DATA'!$D:$D,S$1,'MY DATA'!$B:$B,2018,'MY DATA'!$F:$F,$A24))/60</f>
        <v>35</v>
      </c>
      <c r="T24" s="88">
        <f>DAY(SUMIFS('MY DATA'!$E:$E,'MY DATA'!$D:$D,T$1,'MY DATA'!$B:$B,2018,'MY DATA'!$F:$F,$A24))*24+HOUR(SUMIFS('MY DATA'!$E:$E,'MY DATA'!$D:$D,T$1,'MY DATA'!$B:$B,2018,'MY DATA'!$F:$F,$A24))+MINUTE(SUMIFS('MY DATA'!$E:$E,'MY DATA'!$D:$D,T$1,'MY DATA'!$B:$B,2018,'MY DATA'!$F:$F,$A24))/60</f>
        <v>9.1666666666666661</v>
      </c>
      <c r="U24" s="88">
        <f>DAY(SUMIFS('MY DATA'!$E:$E,'MY DATA'!$D:$D,U$1,'MY DATA'!$B:$B,2018,'MY DATA'!$F:$F,$A24))*24+HOUR(SUMIFS('MY DATA'!$E:$E,'MY DATA'!$D:$D,U$1,'MY DATA'!$B:$B,2018,'MY DATA'!$F:$F,$A24))+MINUTE(SUMIFS('MY DATA'!$E:$E,'MY DATA'!$D:$D,U$1,'MY DATA'!$B:$B,2018,'MY DATA'!$F:$F,$A24))/60</f>
        <v>0</v>
      </c>
      <c r="V24" s="88">
        <f>DAY(SUMIFS('MY DATA'!$E:$E,'MY DATA'!$D:$D,V$1,'MY DATA'!$B:$B,2018,'MY DATA'!$F:$F,$A24))*24+HOUR(SUMIFS('MY DATA'!$E:$E,'MY DATA'!$D:$D,V$1,'MY DATA'!$B:$B,2018,'MY DATA'!$F:$F,$A24))+MINUTE(SUMIFS('MY DATA'!$E:$E,'MY DATA'!$D:$D,V$1,'MY DATA'!$B:$B,2018,'MY DATA'!$F:$F,$A24))/60</f>
        <v>35</v>
      </c>
      <c r="W24" s="88">
        <f>DAY(SUMIFS('MY DATA'!$E:$E,'MY DATA'!$D:$D,W$1,'MY DATA'!$B:$B,2018,'MY DATA'!$F:$F,$A24))*24+HOUR(SUMIFS('MY DATA'!$E:$E,'MY DATA'!$D:$D,W$1,'MY DATA'!$B:$B,2018,'MY DATA'!$F:$F,$A24))+MINUTE(SUMIFS('MY DATA'!$E:$E,'MY DATA'!$D:$D,W$1,'MY DATA'!$B:$B,2018,'MY DATA'!$F:$F,$A24))/60</f>
        <v>4.25</v>
      </c>
      <c r="X24" s="88">
        <f>DAY(SUMIFS('MY DATA'!$E:$E,'MY DATA'!$D:$D,X$1,'MY DATA'!$B:$B,2018,'MY DATA'!$F:$F,$A24))*24+HOUR(SUMIFS('MY DATA'!$E:$E,'MY DATA'!$D:$D,X$1,'MY DATA'!$B:$B,2018,'MY DATA'!$F:$F,$A24))+MINUTE(SUMIFS('MY DATA'!$E:$E,'MY DATA'!$D:$D,X$1,'MY DATA'!$B:$B,2018,'MY DATA'!$F:$F,$A24))/60</f>
        <v>0</v>
      </c>
      <c r="Y24" s="88">
        <f>DAY(SUMIFS('MY DATA'!$E:$E,'MY DATA'!$D:$D,Y$1,'MY DATA'!$B:$B,2018,'MY DATA'!$F:$F,$A24))*24+HOUR(SUMIFS('MY DATA'!$E:$E,'MY DATA'!$D:$D,Y$1,'MY DATA'!$B:$B,2018,'MY DATA'!$F:$F,$A24))+MINUTE(SUMIFS('MY DATA'!$E:$E,'MY DATA'!$D:$D,Y$1,'MY DATA'!$B:$B,2018,'MY DATA'!$F:$F,$A24))/60</f>
        <v>0</v>
      </c>
      <c r="Z24" s="88">
        <f>DAY(SUMIFS('MY DATA'!$E:$E,'MY DATA'!$D:$D,Z$1,'MY DATA'!$B:$B,2018,'MY DATA'!$F:$F,$A24))*24+HOUR(SUMIFS('MY DATA'!$E:$E,'MY DATA'!$D:$D,Z$1,'MY DATA'!$B:$B,2018,'MY DATA'!$F:$F,$A24))+MINUTE(SUMIFS('MY DATA'!$E:$E,'MY DATA'!$D:$D,Z$1,'MY DATA'!$B:$B,2018,'MY DATA'!$F:$F,$A24))/60</f>
        <v>0</v>
      </c>
      <c r="AA24" s="88">
        <f>DAY(SUMIFS('MY DATA'!$E:$E,'MY DATA'!$D:$D,AA$1,'MY DATA'!$B:$B,2018,'MY DATA'!$F:$F,$A24))*24+HOUR(SUMIFS('MY DATA'!$E:$E,'MY DATA'!$D:$D,AA$1,'MY DATA'!$B:$B,2018,'MY DATA'!$F:$F,$A24))+MINUTE(SUMIFS('MY DATA'!$E:$E,'MY DATA'!$D:$D,AA$1,'MY DATA'!$B:$B,2018,'MY DATA'!$F:$F,$A24))/60</f>
        <v>16.333333333333332</v>
      </c>
      <c r="AB24" s="88">
        <f>DAY(SUMIFS('MY DATA'!$E:$E,'MY DATA'!$D:$D,AB$1,'MY DATA'!$B:$B,2018,'MY DATA'!$F:$F,$A24))*24+HOUR(SUMIFS('MY DATA'!$E:$E,'MY DATA'!$D:$D,AB$1,'MY DATA'!$B:$B,2018,'MY DATA'!$F:$F,$A24))+MINUTE(SUMIFS('MY DATA'!$E:$E,'MY DATA'!$D:$D,AB$1,'MY DATA'!$B:$B,2018,'MY DATA'!$F:$F,$A24))/60</f>
        <v>29.083333333333332</v>
      </c>
      <c r="AC24" s="88">
        <f>DAY(SUMIFS('MY DATA'!$E:$E,'MY DATA'!$D:$D,AC$1,'MY DATA'!$B:$B,2018,'MY DATA'!$F:$F,$A24))*24+HOUR(SUMIFS('MY DATA'!$E:$E,'MY DATA'!$D:$D,AC$1,'MY DATA'!$B:$B,2018,'MY DATA'!$F:$F,$A24))+MINUTE(SUMIFS('MY DATA'!$E:$E,'MY DATA'!$D:$D,AC$1,'MY DATA'!$B:$B,2018,'MY DATA'!$F:$F,$A24))/60</f>
        <v>42.333333333333336</v>
      </c>
      <c r="AD24" s="88">
        <f>DAY(SUMIFS('MY DATA'!$E:$E,'MY DATA'!$D:$D,AD$1,'MY DATA'!$B:$B,2018,'MY DATA'!$F:$F,$A24))*24+HOUR(SUMIFS('MY DATA'!$E:$E,'MY DATA'!$D:$D,AD$1,'MY DATA'!$B:$B,2018,'MY DATA'!$F:$F,$A24))+MINUTE(SUMIFS('MY DATA'!$E:$E,'MY DATA'!$D:$D,AD$1,'MY DATA'!$B:$B,2018,'MY DATA'!$F:$F,$A24))/60</f>
        <v>35.083333333333336</v>
      </c>
      <c r="AE24" s="88">
        <f>DAY(SUMIFS('MY DATA'!$E:$E,'MY DATA'!$D:$D,AE$1,'MY DATA'!$B:$B,2018,'MY DATA'!$F:$F,$A24))*24+HOUR(SUMIFS('MY DATA'!$E:$E,'MY DATA'!$D:$D,AE$1,'MY DATA'!$B:$B,2018,'MY DATA'!$F:$F,$A24))+MINUTE(SUMIFS('MY DATA'!$E:$E,'MY DATA'!$D:$D,AE$1,'MY DATA'!$B:$B,2018,'MY DATA'!$F:$F,$A24))/60</f>
        <v>0</v>
      </c>
      <c r="AF24" s="88">
        <f>DAY(SUMIFS('MY DATA'!$E:$E,'MY DATA'!$D:$D,AF$1,'MY DATA'!$B:$B,2018,'MY DATA'!$F:$F,$A24))*24+HOUR(SUMIFS('MY DATA'!$E:$E,'MY DATA'!$D:$D,AF$1,'MY DATA'!$B:$B,2018,'MY DATA'!$F:$F,$A24))+MINUTE(SUMIFS('MY DATA'!$E:$E,'MY DATA'!$D:$D,AF$1,'MY DATA'!$B:$B,2018,'MY DATA'!$F:$F,$A24))/60</f>
        <v>0</v>
      </c>
      <c r="AG24" s="88">
        <f>DAY(SUMIFS('MY DATA'!$E:$E,'MY DATA'!$D:$D,AG$1,'MY DATA'!$B:$B,2018,'MY DATA'!$F:$F,$A24))*24+HOUR(SUMIFS('MY DATA'!$E:$E,'MY DATA'!$D:$D,AG$1,'MY DATA'!$B:$B,2018,'MY DATA'!$F:$F,$A24))+MINUTE(SUMIFS('MY DATA'!$E:$E,'MY DATA'!$D:$D,AG$1,'MY DATA'!$B:$B,2018,'MY DATA'!$F:$F,$A24))/60</f>
        <v>0</v>
      </c>
      <c r="AH24" s="88">
        <f>DAY(SUMIFS('MY DATA'!$E:$E,'MY DATA'!$D:$D,AH$1,'MY DATA'!$B:$B,2018,'MY DATA'!$F:$F,$A24))*24+HOUR(SUMIFS('MY DATA'!$E:$E,'MY DATA'!$D:$D,AH$1,'MY DATA'!$B:$B,2018,'MY DATA'!$F:$F,$A24))+MINUTE(SUMIFS('MY DATA'!$E:$E,'MY DATA'!$D:$D,AH$1,'MY DATA'!$B:$B,2018,'MY DATA'!$F:$F,$A24))/60</f>
        <v>0</v>
      </c>
      <c r="AI24" s="88">
        <f>DAY(SUMIFS('MY DATA'!$E:$E,'MY DATA'!$D:$D,AI$1,'MY DATA'!$B:$B,2018,'MY DATA'!$F:$F,$A24))*24+HOUR(SUMIFS('MY DATA'!$E:$E,'MY DATA'!$D:$D,AI$1,'MY DATA'!$B:$B,2018,'MY DATA'!$F:$F,$A24))+MINUTE(SUMIFS('MY DATA'!$E:$E,'MY DATA'!$D:$D,AI$1,'MY DATA'!$B:$B,2018,'MY DATA'!$F:$F,$A24))/60</f>
        <v>0</v>
      </c>
      <c r="AJ24" s="88">
        <f>DAY(SUMIFS('MY DATA'!$E:$E,'MY DATA'!$D:$D,AJ$1,'MY DATA'!$B:$B,2018,'MY DATA'!$F:$F,$A24))*24+HOUR(SUMIFS('MY DATA'!$E:$E,'MY DATA'!$D:$D,AJ$1,'MY DATA'!$B:$B,2018,'MY DATA'!$F:$F,$A24))+MINUTE(SUMIFS('MY DATA'!$E:$E,'MY DATA'!$D:$D,AJ$1,'MY DATA'!$B:$B,2018,'MY DATA'!$F:$F,$A24))/60</f>
        <v>0</v>
      </c>
      <c r="AK24" s="88">
        <f>DAY(SUMIFS('MY DATA'!$E:$E,'MY DATA'!$D:$D,AK$1,'MY DATA'!$B:$B,2018,'MY DATA'!$F:$F,$A24))*24+HOUR(SUMIFS('MY DATA'!$E:$E,'MY DATA'!$D:$D,AK$1,'MY DATA'!$B:$B,2018,'MY DATA'!$F:$F,$A24))+MINUTE(SUMIFS('MY DATA'!$E:$E,'MY DATA'!$D:$D,AK$1,'MY DATA'!$B:$B,2018,'MY DATA'!$F:$F,$A24))/60</f>
        <v>0</v>
      </c>
      <c r="AL24" s="88">
        <f>DAY(SUMIFS('MY DATA'!$E:$E,'MY DATA'!$D:$D,AL$1,'MY DATA'!$B:$B,2018,'MY DATA'!$F:$F,$A24))*24+HOUR(SUMIFS('MY DATA'!$E:$E,'MY DATA'!$D:$D,AL$1,'MY DATA'!$B:$B,2018,'MY DATA'!$F:$F,$A24))+MINUTE(SUMIFS('MY DATA'!$E:$E,'MY DATA'!$D:$D,AL$1,'MY DATA'!$B:$B,2018,'MY DATA'!$F:$F,$A24))/60</f>
        <v>0</v>
      </c>
      <c r="AM24" s="88">
        <f>DAY(SUMIFS('MY DATA'!$E:$E,'MY DATA'!$D:$D,AM$1,'MY DATA'!$B:$B,2018,'MY DATA'!$F:$F,$A24))*24+HOUR(SUMIFS('MY DATA'!$E:$E,'MY DATA'!$D:$D,AM$1,'MY DATA'!$B:$B,2018,'MY DATA'!$F:$F,$A24))+MINUTE(SUMIFS('MY DATA'!$E:$E,'MY DATA'!$D:$D,AM$1,'MY DATA'!$B:$B,2018,'MY DATA'!$F:$F,$A24))/60</f>
        <v>0</v>
      </c>
      <c r="AN24" s="88">
        <f>DAY(SUMIFS('MY DATA'!$E:$E,'MY DATA'!$D:$D,AN$1,'MY DATA'!$B:$B,2018,'MY DATA'!$F:$F,$A24))*24+HOUR(SUMIFS('MY DATA'!$E:$E,'MY DATA'!$D:$D,AN$1,'MY DATA'!$B:$B,2018,'MY DATA'!$F:$F,$A24))+MINUTE(SUMIFS('MY DATA'!$E:$E,'MY DATA'!$D:$D,AN$1,'MY DATA'!$B:$B,2018,'MY DATA'!$F:$F,$A24))/60</f>
        <v>0</v>
      </c>
      <c r="AO24" s="88">
        <f>DAY(SUMIFS('MY DATA'!$E:$E,'MY DATA'!$D:$D,AO$1,'MY DATA'!$B:$B,2018,'MY DATA'!$F:$F,$A24))*24+HOUR(SUMIFS('MY DATA'!$E:$E,'MY DATA'!$D:$D,AO$1,'MY DATA'!$B:$B,2018,'MY DATA'!$F:$F,$A24))+MINUTE(SUMIFS('MY DATA'!$E:$E,'MY DATA'!$D:$D,AO$1,'MY DATA'!$B:$B,2018,'MY DATA'!$F:$F,$A24))/60</f>
        <v>0</v>
      </c>
      <c r="AP24" s="88">
        <f>DAY(SUMIFS('MY DATA'!$E:$E,'MY DATA'!$D:$D,AP$1,'MY DATA'!$B:$B,2018,'MY DATA'!$F:$F,$A24))*24+HOUR(SUMIFS('MY DATA'!$E:$E,'MY DATA'!$D:$D,AP$1,'MY DATA'!$B:$B,2018,'MY DATA'!$F:$F,$A24))+MINUTE(SUMIFS('MY DATA'!$E:$E,'MY DATA'!$D:$D,AP$1,'MY DATA'!$B:$B,2018,'MY DATA'!$F:$F,$A24))/60</f>
        <v>0</v>
      </c>
      <c r="AQ24" s="88">
        <f>DAY(SUMIFS('MY DATA'!$E:$E,'MY DATA'!$D:$D,AQ$1,'MY DATA'!$B:$B,2018,'MY DATA'!$F:$F,$A24))*24+HOUR(SUMIFS('MY DATA'!$E:$E,'MY DATA'!$D:$D,AQ$1,'MY DATA'!$B:$B,2018,'MY DATA'!$F:$F,$A24))+MINUTE(SUMIFS('MY DATA'!$E:$E,'MY DATA'!$D:$D,AQ$1,'MY DATA'!$B:$B,2018,'MY DATA'!$F:$F,$A24))/60</f>
        <v>0</v>
      </c>
      <c r="AR24" s="88">
        <f>DAY(SUMIFS('MY DATA'!$E:$E,'MY DATA'!$D:$D,AR$1,'MY DATA'!$B:$B,2018,'MY DATA'!$F:$F,$A24))*24+HOUR(SUMIFS('MY DATA'!$E:$E,'MY DATA'!$D:$D,AR$1,'MY DATA'!$B:$B,2018,'MY DATA'!$F:$F,$A24))+MINUTE(SUMIFS('MY DATA'!$E:$E,'MY DATA'!$D:$D,AR$1,'MY DATA'!$B:$B,2018,'MY DATA'!$F:$F,$A24))/60</f>
        <v>0</v>
      </c>
      <c r="AS24" s="88">
        <f>DAY(SUMIFS('MY DATA'!$E:$E,'MY DATA'!$D:$D,AS$1,'MY DATA'!$B:$B,2018,'MY DATA'!$F:$F,$A24))*24+HOUR(SUMIFS('MY DATA'!$E:$E,'MY DATA'!$D:$D,AS$1,'MY DATA'!$B:$B,2018,'MY DATA'!$F:$F,$A24))+MINUTE(SUMIFS('MY DATA'!$E:$E,'MY DATA'!$D:$D,AS$1,'MY DATA'!$B:$B,2018,'MY DATA'!$F:$F,$A24))/60</f>
        <v>0</v>
      </c>
      <c r="AT24" s="88">
        <f>DAY(SUMIFS('MY DATA'!$E:$E,'MY DATA'!$D:$D,AT$1,'MY DATA'!$B:$B,2018,'MY DATA'!$F:$F,$A24))*24+HOUR(SUMIFS('MY DATA'!$E:$E,'MY DATA'!$D:$D,AT$1,'MY DATA'!$B:$B,2018,'MY DATA'!$F:$F,$A24))+MINUTE(SUMIFS('MY DATA'!$E:$E,'MY DATA'!$D:$D,AT$1,'MY DATA'!$B:$B,2018,'MY DATA'!$F:$F,$A24))/60</f>
        <v>0</v>
      </c>
      <c r="AU24" s="88">
        <f>DAY(SUMIFS('MY DATA'!$E:$E,'MY DATA'!$D:$D,AU$1,'MY DATA'!$B:$B,2018,'MY DATA'!$F:$F,$A24))*24+HOUR(SUMIFS('MY DATA'!$E:$E,'MY DATA'!$D:$D,AU$1,'MY DATA'!$B:$B,2018,'MY DATA'!$F:$F,$A24))+MINUTE(SUMIFS('MY DATA'!$E:$E,'MY DATA'!$D:$D,AU$1,'MY DATA'!$B:$B,2018,'MY DATA'!$F:$F,$A24))/60</f>
        <v>0</v>
      </c>
      <c r="AV24" s="88">
        <f>DAY(SUMIFS('MY DATA'!$E:$E,'MY DATA'!$D:$D,AV$1,'MY DATA'!$B:$B,2018,'MY DATA'!$F:$F,$A24))*24+HOUR(SUMIFS('MY DATA'!$E:$E,'MY DATA'!$D:$D,AV$1,'MY DATA'!$B:$B,2018,'MY DATA'!$F:$F,$A24))+MINUTE(SUMIFS('MY DATA'!$E:$E,'MY DATA'!$D:$D,AV$1,'MY DATA'!$B:$B,2018,'MY DATA'!$F:$F,$A24))/60</f>
        <v>0</v>
      </c>
      <c r="AW24" s="88">
        <f>DAY(SUMIFS('MY DATA'!$E:$E,'MY DATA'!$D:$D,AW$1,'MY DATA'!$B:$B,2018,'MY DATA'!$F:$F,$A24))*24+HOUR(SUMIFS('MY DATA'!$E:$E,'MY DATA'!$D:$D,AW$1,'MY DATA'!$B:$B,2018,'MY DATA'!$F:$F,$A24))+MINUTE(SUMIFS('MY DATA'!$E:$E,'MY DATA'!$D:$D,AW$1,'MY DATA'!$B:$B,2018,'MY DATA'!$F:$F,$A24))/60</f>
        <v>0</v>
      </c>
      <c r="AX24" s="88">
        <f>DAY(SUMIFS('MY DATA'!$E:$E,'MY DATA'!$D:$D,AX$1,'MY DATA'!$B:$B,2018,'MY DATA'!$F:$F,$A24))*24+HOUR(SUMIFS('MY DATA'!$E:$E,'MY DATA'!$D:$D,AX$1,'MY DATA'!$B:$B,2018,'MY DATA'!$F:$F,$A24))+MINUTE(SUMIFS('MY DATA'!$E:$E,'MY DATA'!$D:$D,AX$1,'MY DATA'!$B:$B,2018,'MY DATA'!$F:$F,$A24))/60</f>
        <v>0</v>
      </c>
      <c r="AY24" s="88">
        <f>DAY(SUMIFS('MY DATA'!$E:$E,'MY DATA'!$D:$D,AY$1,'MY DATA'!$B:$B,2018,'MY DATA'!$F:$F,$A24))*24+HOUR(SUMIFS('MY DATA'!$E:$E,'MY DATA'!$D:$D,AY$1,'MY DATA'!$B:$B,2018,'MY DATA'!$F:$F,$A24))+MINUTE(SUMIFS('MY DATA'!$E:$E,'MY DATA'!$D:$D,AY$1,'MY DATA'!$B:$B,2018,'MY DATA'!$F:$F,$A24))/60</f>
        <v>0</v>
      </c>
      <c r="AZ24" s="88">
        <f>DAY(SUMIFS('MY DATA'!$E:$E,'MY DATA'!$D:$D,AZ$1,'MY DATA'!$B:$B,2018,'MY DATA'!$F:$F,$A24))*24+HOUR(SUMIFS('MY DATA'!$E:$E,'MY DATA'!$D:$D,AZ$1,'MY DATA'!$B:$B,2018,'MY DATA'!$F:$F,$A24))+MINUTE(SUMIFS('MY DATA'!$E:$E,'MY DATA'!$D:$D,AZ$1,'MY DATA'!$B:$B,2018,'MY DATA'!$F:$F,$A24))/60</f>
        <v>0</v>
      </c>
      <c r="BA24" s="88">
        <f>DAY(SUMIFS('MY DATA'!$E:$E,'MY DATA'!$D:$D,BA$1,'MY DATA'!$B:$B,2018,'MY DATA'!$F:$F,$A24))*24+HOUR(SUMIFS('MY DATA'!$E:$E,'MY DATA'!$D:$D,BA$1,'MY DATA'!$B:$B,2018,'MY DATA'!$F:$F,$A24))+MINUTE(SUMIFS('MY DATA'!$E:$E,'MY DATA'!$D:$D,BA$1,'MY DATA'!$B:$B,2018,'MY DATA'!$F:$F,$A24))/60</f>
        <v>0</v>
      </c>
    </row>
  </sheetData>
  <sheetProtection algorithmName="SHA-512" hashValue="X6QwzUyQPw8TnaBUbaGYRWGFOf0pPBm0gMIS8KLI/v170FdmX6HCVit8+87JX8mztargndLHbtfetOixAeIA8g==" saltValue="8lqIxBgTyPTNa0UbfPUYiQ==" spinCount="100000" sheet="1" objects="1" scenarios="1" insertRows="0" autoFilter="0"/>
  <conditionalFormatting sqref="B3:BA3">
    <cfRule type="cellIs" dxfId="10" priority="8" operator="lessThan">
      <formula>0</formula>
    </cfRule>
    <cfRule type="cellIs" dxfId="9" priority="9" operator="greaterThan">
      <formula>0</formula>
    </cfRule>
  </conditionalFormatting>
  <conditionalFormatting sqref="B12:BA12">
    <cfRule type="cellIs" dxfId="8" priority="3" operator="lessThan">
      <formula>0</formula>
    </cfRule>
    <cfRule type="cellIs" dxfId="7" priority="4" operator="greaterThan">
      <formula>0</formula>
    </cfRule>
  </conditionalFormatting>
  <conditionalFormatting sqref="B19:BA19">
    <cfRule type="cellIs" dxfId="6" priority="1" operator="lessThan">
      <formula>0</formula>
    </cfRule>
    <cfRule type="cellIs" dxfId="5" priority="2" operator="greaterThan">
      <formula>0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9" tint="-0.249977111117893"/>
  </sheetPr>
  <dimension ref="A1:Q57"/>
  <sheetViews>
    <sheetView workbookViewId="0">
      <selection activeCell="A22" sqref="A22"/>
    </sheetView>
  </sheetViews>
  <sheetFormatPr defaultRowHeight="15" x14ac:dyDescent="0.25"/>
  <cols>
    <col min="1" max="1" width="24" customWidth="1"/>
    <col min="2" max="2" width="3.7109375" customWidth="1"/>
    <col min="3" max="3" width="34.28515625" bestFit="1" customWidth="1"/>
    <col min="4" max="4" width="3.5703125" customWidth="1"/>
    <col min="5" max="5" width="36.5703125" bestFit="1" customWidth="1"/>
    <col min="6" max="6" width="3.5703125" customWidth="1"/>
    <col min="7" max="7" width="19" style="7" customWidth="1"/>
    <col min="8" max="8" width="3.5703125" customWidth="1"/>
    <col min="9" max="9" width="23" style="9" bestFit="1" customWidth="1"/>
    <col min="10" max="10" width="2.7109375" customWidth="1"/>
    <col min="11" max="11" width="28.28515625" customWidth="1"/>
    <col min="12" max="12" width="3.85546875" customWidth="1"/>
    <col min="13" max="13" width="26.5703125" customWidth="1"/>
    <col min="14" max="14" width="4.140625" customWidth="1"/>
    <col min="15" max="15" width="25" customWidth="1"/>
    <col min="16" max="16" width="3.5703125" customWidth="1"/>
    <col min="17" max="17" width="24.28515625" customWidth="1"/>
    <col min="18" max="18" width="3.140625" customWidth="1"/>
    <col min="19" max="19" width="27.140625" customWidth="1"/>
    <col min="20" max="20" width="4.42578125" customWidth="1"/>
    <col min="21" max="21" width="24" customWidth="1"/>
    <col min="22" max="22" width="3.85546875" customWidth="1"/>
    <col min="23" max="23" width="25.5703125" customWidth="1"/>
    <col min="24" max="24" width="3.85546875" customWidth="1"/>
  </cols>
  <sheetData>
    <row r="1" spans="1:17" x14ac:dyDescent="0.25">
      <c r="A1" s="1" t="s">
        <v>19</v>
      </c>
      <c r="C1" s="1" t="s">
        <v>20</v>
      </c>
      <c r="E1" s="11" t="s">
        <v>25</v>
      </c>
      <c r="G1" s="6" t="s">
        <v>63</v>
      </c>
      <c r="I1" s="10" t="s">
        <v>62</v>
      </c>
    </row>
    <row r="2" spans="1:17" x14ac:dyDescent="0.25">
      <c r="A2" s="8" t="s">
        <v>6</v>
      </c>
      <c r="C2" s="5" t="s">
        <v>26</v>
      </c>
      <c r="E2" s="28" t="s">
        <v>83</v>
      </c>
      <c r="G2" s="30">
        <v>100000</v>
      </c>
      <c r="I2" s="13" t="s">
        <v>78</v>
      </c>
    </row>
    <row r="3" spans="1:17" x14ac:dyDescent="0.25">
      <c r="A3" s="2" t="s">
        <v>7</v>
      </c>
      <c r="C3" s="5" t="s">
        <v>24</v>
      </c>
      <c r="E3" s="28" t="s">
        <v>84</v>
      </c>
      <c r="G3" s="30">
        <v>110000</v>
      </c>
      <c r="I3" s="13" t="s">
        <v>78</v>
      </c>
    </row>
    <row r="4" spans="1:17" x14ac:dyDescent="0.25">
      <c r="A4" s="83" t="s">
        <v>8</v>
      </c>
      <c r="C4" s="5" t="s">
        <v>27</v>
      </c>
      <c r="E4" s="28" t="s">
        <v>107</v>
      </c>
      <c r="G4" s="30">
        <v>120000</v>
      </c>
      <c r="I4" s="13" t="s">
        <v>73</v>
      </c>
    </row>
    <row r="5" spans="1:17" x14ac:dyDescent="0.25">
      <c r="A5" s="86" t="s">
        <v>9</v>
      </c>
      <c r="C5" s="5" t="s">
        <v>28</v>
      </c>
      <c r="E5" s="28" t="s">
        <v>85</v>
      </c>
      <c r="G5" s="30">
        <v>130000</v>
      </c>
      <c r="I5" s="13" t="s">
        <v>66</v>
      </c>
      <c r="Q5" s="136" t="s">
        <v>153</v>
      </c>
    </row>
    <row r="6" spans="1:17" x14ac:dyDescent="0.25">
      <c r="C6" s="5" t="s">
        <v>29</v>
      </c>
      <c r="E6" s="28" t="s">
        <v>120</v>
      </c>
      <c r="G6" s="30">
        <v>140000</v>
      </c>
      <c r="I6" s="13" t="s">
        <v>65</v>
      </c>
      <c r="Q6" s="137" t="s">
        <v>128</v>
      </c>
    </row>
    <row r="7" spans="1:17" x14ac:dyDescent="0.25">
      <c r="C7" s="5" t="s">
        <v>30</v>
      </c>
      <c r="E7" s="28" t="s">
        <v>121</v>
      </c>
      <c r="G7" s="30">
        <v>150000</v>
      </c>
      <c r="I7" s="13" t="s">
        <v>65</v>
      </c>
      <c r="Q7" s="137" t="s">
        <v>155</v>
      </c>
    </row>
    <row r="8" spans="1:17" x14ac:dyDescent="0.25">
      <c r="C8" s="5" t="s">
        <v>31</v>
      </c>
      <c r="E8" s="28" t="s">
        <v>147</v>
      </c>
      <c r="G8" s="30">
        <v>160000</v>
      </c>
      <c r="I8" s="13" t="s">
        <v>65</v>
      </c>
      <c r="Q8" s="137" t="s">
        <v>129</v>
      </c>
    </row>
    <row r="9" spans="1:17" x14ac:dyDescent="0.25">
      <c r="C9" s="5" t="s">
        <v>32</v>
      </c>
      <c r="E9" s="29" t="s">
        <v>171</v>
      </c>
      <c r="G9" s="30">
        <v>170000</v>
      </c>
      <c r="I9" s="13" t="s">
        <v>68</v>
      </c>
      <c r="Q9" s="137" t="s">
        <v>127</v>
      </c>
    </row>
    <row r="10" spans="1:17" x14ac:dyDescent="0.25">
      <c r="C10" s="5" t="s">
        <v>33</v>
      </c>
      <c r="G10" s="30">
        <v>180000</v>
      </c>
      <c r="I10" s="13" t="s">
        <v>77</v>
      </c>
      <c r="Q10" s="137" t="s">
        <v>156</v>
      </c>
    </row>
    <row r="11" spans="1:17" x14ac:dyDescent="0.25">
      <c r="C11" s="5" t="s">
        <v>34</v>
      </c>
      <c r="G11" s="30">
        <v>190000</v>
      </c>
      <c r="I11" s="13" t="s">
        <v>77</v>
      </c>
      <c r="Q11" s="137" t="s">
        <v>157</v>
      </c>
    </row>
    <row r="12" spans="1:17" x14ac:dyDescent="0.25">
      <c r="C12" s="5" t="s">
        <v>35</v>
      </c>
      <c r="G12" s="30">
        <v>200000</v>
      </c>
      <c r="I12" s="13" t="s">
        <v>76</v>
      </c>
      <c r="Q12" s="137" t="s">
        <v>158</v>
      </c>
    </row>
    <row r="13" spans="1:17" x14ac:dyDescent="0.25">
      <c r="C13" s="5" t="s">
        <v>36</v>
      </c>
      <c r="G13" s="30">
        <v>210000</v>
      </c>
      <c r="I13" s="13" t="s">
        <v>73</v>
      </c>
      <c r="Q13" s="137" t="s">
        <v>159</v>
      </c>
    </row>
    <row r="14" spans="1:17" x14ac:dyDescent="0.25">
      <c r="C14" s="5" t="s">
        <v>37</v>
      </c>
      <c r="G14" s="30">
        <v>220000</v>
      </c>
      <c r="I14" s="13" t="s">
        <v>71</v>
      </c>
      <c r="Q14" s="137" t="s">
        <v>160</v>
      </c>
    </row>
    <row r="15" spans="1:17" x14ac:dyDescent="0.25">
      <c r="C15" s="5" t="s">
        <v>38</v>
      </c>
      <c r="G15" s="30">
        <v>230000</v>
      </c>
      <c r="I15" s="13" t="s">
        <v>66</v>
      </c>
      <c r="Q15" s="137" t="s">
        <v>125</v>
      </c>
    </row>
    <row r="16" spans="1:17" x14ac:dyDescent="0.25">
      <c r="C16" s="5" t="s">
        <v>39</v>
      </c>
      <c r="G16" s="30">
        <v>240000</v>
      </c>
      <c r="I16" s="13" t="s">
        <v>66</v>
      </c>
      <c r="Q16" s="137" t="s">
        <v>161</v>
      </c>
    </row>
    <row r="17" spans="3:17" x14ac:dyDescent="0.25">
      <c r="C17" s="5" t="s">
        <v>40</v>
      </c>
      <c r="G17" s="30">
        <v>250000</v>
      </c>
      <c r="I17" s="13" t="s">
        <v>66</v>
      </c>
      <c r="Q17" s="137" t="s">
        <v>152</v>
      </c>
    </row>
    <row r="18" spans="3:17" x14ac:dyDescent="0.25">
      <c r="C18" s="5" t="s">
        <v>41</v>
      </c>
      <c r="G18" s="30">
        <v>260000</v>
      </c>
      <c r="I18" s="13" t="s">
        <v>76</v>
      </c>
      <c r="Q18" s="137" t="s">
        <v>162</v>
      </c>
    </row>
    <row r="19" spans="3:17" x14ac:dyDescent="0.25">
      <c r="C19" s="5" t="s">
        <v>42</v>
      </c>
      <c r="G19" s="30">
        <v>270000</v>
      </c>
      <c r="I19" s="13" t="s">
        <v>67</v>
      </c>
      <c r="Q19" s="137" t="s">
        <v>163</v>
      </c>
    </row>
    <row r="20" spans="3:17" x14ac:dyDescent="0.25">
      <c r="C20" s="5"/>
      <c r="G20" s="30"/>
      <c r="I20" s="13"/>
      <c r="Q20" s="137" t="s">
        <v>166</v>
      </c>
    </row>
    <row r="21" spans="3:17" x14ac:dyDescent="0.25">
      <c r="C21" s="5" t="s">
        <v>43</v>
      </c>
      <c r="G21" s="30">
        <v>280000</v>
      </c>
      <c r="I21" s="13" t="s">
        <v>70</v>
      </c>
      <c r="Q21" s="137" t="s">
        <v>164</v>
      </c>
    </row>
    <row r="22" spans="3:17" x14ac:dyDescent="0.25">
      <c r="C22" s="5" t="s">
        <v>44</v>
      </c>
      <c r="G22" s="30">
        <v>290000</v>
      </c>
      <c r="I22" s="13" t="s">
        <v>71</v>
      </c>
      <c r="Q22" s="137" t="s">
        <v>170</v>
      </c>
    </row>
    <row r="23" spans="3:17" x14ac:dyDescent="0.25">
      <c r="C23" s="5" t="s">
        <v>45</v>
      </c>
      <c r="G23" s="30">
        <v>300000</v>
      </c>
      <c r="I23" s="13" t="s">
        <v>72</v>
      </c>
    </row>
    <row r="24" spans="3:17" x14ac:dyDescent="0.25">
      <c r="C24" s="5" t="s">
        <v>46</v>
      </c>
      <c r="G24" s="30">
        <v>310000</v>
      </c>
      <c r="I24" s="13" t="s">
        <v>66</v>
      </c>
    </row>
    <row r="25" spans="3:17" x14ac:dyDescent="0.25">
      <c r="C25" s="5" t="s">
        <v>47</v>
      </c>
      <c r="G25" s="30">
        <v>320000</v>
      </c>
      <c r="I25" s="13" t="s">
        <v>67</v>
      </c>
    </row>
    <row r="26" spans="3:17" x14ac:dyDescent="0.25">
      <c r="C26" s="5" t="s">
        <v>48</v>
      </c>
      <c r="G26" s="30">
        <v>330000</v>
      </c>
      <c r="I26" s="13" t="s">
        <v>73</v>
      </c>
    </row>
    <row r="27" spans="3:17" x14ac:dyDescent="0.25">
      <c r="C27" s="5" t="s">
        <v>49</v>
      </c>
      <c r="G27" s="30">
        <v>340000</v>
      </c>
      <c r="I27" s="13" t="s">
        <v>76</v>
      </c>
      <c r="M27" s="12"/>
    </row>
    <row r="28" spans="3:17" x14ac:dyDescent="0.25">
      <c r="C28" s="5" t="s">
        <v>50</v>
      </c>
      <c r="G28" s="30">
        <v>350000</v>
      </c>
      <c r="I28" s="13" t="s">
        <v>76</v>
      </c>
    </row>
    <row r="29" spans="3:17" x14ac:dyDescent="0.25">
      <c r="C29" s="5" t="s">
        <v>51</v>
      </c>
      <c r="G29" s="30">
        <v>360000</v>
      </c>
      <c r="I29" s="13" t="s">
        <v>79</v>
      </c>
    </row>
    <row r="30" spans="3:17" x14ac:dyDescent="0.25">
      <c r="C30" s="5" t="s">
        <v>52</v>
      </c>
      <c r="G30" s="30">
        <v>370000</v>
      </c>
      <c r="I30" s="13" t="s">
        <v>80</v>
      </c>
    </row>
    <row r="31" spans="3:17" x14ac:dyDescent="0.25">
      <c r="C31" s="5" t="s">
        <v>53</v>
      </c>
      <c r="G31" s="30">
        <v>380000</v>
      </c>
      <c r="I31" s="13" t="s">
        <v>80</v>
      </c>
    </row>
    <row r="32" spans="3:17" x14ac:dyDescent="0.25">
      <c r="C32" s="5" t="s">
        <v>54</v>
      </c>
      <c r="G32" s="30">
        <v>390000</v>
      </c>
      <c r="I32" s="13" t="s">
        <v>69</v>
      </c>
    </row>
    <row r="33" spans="3:9" x14ac:dyDescent="0.25">
      <c r="C33" s="5" t="s">
        <v>55</v>
      </c>
      <c r="G33" s="30">
        <v>400000</v>
      </c>
      <c r="I33" s="13" t="s">
        <v>74</v>
      </c>
    </row>
    <row r="34" spans="3:9" x14ac:dyDescent="0.25">
      <c r="C34" s="5" t="s">
        <v>56</v>
      </c>
      <c r="G34" s="30">
        <v>410000</v>
      </c>
      <c r="I34" s="13" t="s">
        <v>73</v>
      </c>
    </row>
    <row r="35" spans="3:9" x14ac:dyDescent="0.25">
      <c r="C35" s="5" t="s">
        <v>57</v>
      </c>
      <c r="G35" s="30">
        <v>420000</v>
      </c>
      <c r="I35" s="13" t="s">
        <v>75</v>
      </c>
    </row>
    <row r="36" spans="3:9" x14ac:dyDescent="0.25">
      <c r="C36" s="5" t="s">
        <v>58</v>
      </c>
      <c r="G36" s="30">
        <v>430000</v>
      </c>
      <c r="I36" s="13" t="s">
        <v>64</v>
      </c>
    </row>
    <row r="37" spans="3:9" x14ac:dyDescent="0.25">
      <c r="C37" s="5" t="s">
        <v>59</v>
      </c>
      <c r="G37" s="30">
        <v>440000</v>
      </c>
      <c r="I37" s="13" t="s">
        <v>77</v>
      </c>
    </row>
    <row r="38" spans="3:9" x14ac:dyDescent="0.25">
      <c r="C38" s="5" t="s">
        <v>60</v>
      </c>
      <c r="G38" s="30">
        <v>450000</v>
      </c>
      <c r="I38" s="13" t="s">
        <v>73</v>
      </c>
    </row>
    <row r="39" spans="3:9" x14ac:dyDescent="0.25">
      <c r="C39" s="5" t="s">
        <v>61</v>
      </c>
      <c r="G39" s="30">
        <v>460000</v>
      </c>
      <c r="I39" s="13" t="s">
        <v>80</v>
      </c>
    </row>
    <row r="42" spans="3:9" x14ac:dyDescent="0.25">
      <c r="C42" s="1" t="s">
        <v>21</v>
      </c>
    </row>
    <row r="43" spans="3:9" x14ac:dyDescent="0.25">
      <c r="C43" s="2" t="s">
        <v>10</v>
      </c>
    </row>
    <row r="44" spans="3:9" x14ac:dyDescent="0.25">
      <c r="C44" s="2" t="s">
        <v>111</v>
      </c>
    </row>
    <row r="45" spans="3:9" x14ac:dyDescent="0.25">
      <c r="C45" s="2" t="s">
        <v>11</v>
      </c>
    </row>
    <row r="46" spans="3:9" x14ac:dyDescent="0.25">
      <c r="C46" s="2" t="s">
        <v>12</v>
      </c>
    </row>
    <row r="47" spans="3:9" x14ac:dyDescent="0.25">
      <c r="C47" s="2" t="s">
        <v>7</v>
      </c>
    </row>
    <row r="49" spans="3:3" x14ac:dyDescent="0.25">
      <c r="C49" s="1" t="s">
        <v>22</v>
      </c>
    </row>
    <row r="50" spans="3:3" x14ac:dyDescent="0.25">
      <c r="C50" s="3" t="s">
        <v>13</v>
      </c>
    </row>
    <row r="51" spans="3:3" x14ac:dyDescent="0.25">
      <c r="C51" s="3" t="s">
        <v>14</v>
      </c>
    </row>
    <row r="52" spans="3:3" x14ac:dyDescent="0.25">
      <c r="C52" s="3" t="s">
        <v>15</v>
      </c>
    </row>
    <row r="53" spans="3:3" x14ac:dyDescent="0.25">
      <c r="C53" s="3" t="s">
        <v>16</v>
      </c>
    </row>
    <row r="56" spans="3:3" x14ac:dyDescent="0.25">
      <c r="C56" s="1" t="s">
        <v>23</v>
      </c>
    </row>
    <row r="57" spans="3:3" x14ac:dyDescent="0.25">
      <c r="C57" s="4" t="s">
        <v>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I8:I17"/>
  <sheetViews>
    <sheetView workbookViewId="0">
      <selection activeCell="O18" sqref="O18"/>
    </sheetView>
  </sheetViews>
  <sheetFormatPr defaultRowHeight="15" x14ac:dyDescent="0.25"/>
  <cols>
    <col min="9" max="9" width="22.42578125" bestFit="1" customWidth="1"/>
  </cols>
  <sheetData>
    <row r="8" spans="9:9" x14ac:dyDescent="0.25">
      <c r="I8" s="13" t="s">
        <v>78</v>
      </c>
    </row>
    <row r="9" spans="9:9" x14ac:dyDescent="0.25">
      <c r="I9" s="13" t="s">
        <v>66</v>
      </c>
    </row>
    <row r="10" spans="9:9" x14ac:dyDescent="0.25">
      <c r="I10" s="13" t="s">
        <v>65</v>
      </c>
    </row>
    <row r="11" spans="9:9" x14ac:dyDescent="0.25">
      <c r="I11" s="13" t="s">
        <v>68</v>
      </c>
    </row>
    <row r="12" spans="9:9" x14ac:dyDescent="0.25">
      <c r="I12" s="13" t="s">
        <v>76</v>
      </c>
    </row>
    <row r="13" spans="9:9" x14ac:dyDescent="0.25">
      <c r="I13" s="13" t="s">
        <v>67</v>
      </c>
    </row>
    <row r="14" spans="9:9" x14ac:dyDescent="0.25">
      <c r="I14" s="13" t="s">
        <v>70</v>
      </c>
    </row>
    <row r="15" spans="9:9" x14ac:dyDescent="0.25">
      <c r="I15" s="13" t="s">
        <v>72</v>
      </c>
    </row>
    <row r="16" spans="9:9" x14ac:dyDescent="0.25">
      <c r="I16" s="13" t="s">
        <v>69</v>
      </c>
    </row>
    <row r="17" spans="9:9" x14ac:dyDescent="0.25">
      <c r="I17" s="13" t="s">
        <v>146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9" tint="0.39997558519241921"/>
  </sheetPr>
  <dimension ref="D2:X34"/>
  <sheetViews>
    <sheetView showGridLines="0" topLeftCell="A23" zoomScale="70" zoomScaleNormal="70" workbookViewId="0">
      <selection activeCell="G17" sqref="G17"/>
    </sheetView>
  </sheetViews>
  <sheetFormatPr defaultColWidth="9.140625" defaultRowHeight="15" x14ac:dyDescent="0.25"/>
  <cols>
    <col min="1" max="2" width="9.140625" style="52"/>
    <col min="3" max="3" width="28.140625" style="52" customWidth="1"/>
    <col min="4" max="4" width="12.42578125" style="55" customWidth="1"/>
    <col min="5" max="5" width="11.85546875" style="52" customWidth="1"/>
    <col min="6" max="6" width="13.140625" style="52" customWidth="1"/>
    <col min="7" max="7" width="12.7109375" style="52" customWidth="1"/>
    <col min="8" max="8" width="11.85546875" style="52" customWidth="1"/>
    <col min="9" max="9" width="68.28515625" style="52" customWidth="1"/>
    <col min="10" max="21" width="17.7109375" style="52" customWidth="1"/>
    <col min="22" max="22" width="9.140625" style="52"/>
    <col min="23" max="23" width="18.42578125" style="52" bestFit="1" customWidth="1"/>
    <col min="24" max="24" width="30.85546875" style="52" customWidth="1"/>
    <col min="25" max="16384" width="9.140625" style="52"/>
  </cols>
  <sheetData>
    <row r="2" spans="9:21" x14ac:dyDescent="0.25">
      <c r="T2" s="55"/>
    </row>
    <row r="4" spans="9:21" ht="24.95" customHeight="1" x14ac:dyDescent="0.25">
      <c r="I4" s="73" t="s">
        <v>123</v>
      </c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</row>
    <row r="5" spans="9:21" ht="24.95" customHeight="1" x14ac:dyDescent="0.3">
      <c r="I5" s="74" t="s">
        <v>119</v>
      </c>
      <c r="J5" s="74" t="s">
        <v>95</v>
      </c>
      <c r="K5" s="74" t="s">
        <v>104</v>
      </c>
      <c r="L5" s="74" t="s">
        <v>96</v>
      </c>
      <c r="M5" s="74" t="s">
        <v>97</v>
      </c>
      <c r="N5" s="74" t="s">
        <v>99</v>
      </c>
      <c r="O5" s="74" t="s">
        <v>98</v>
      </c>
      <c r="P5" s="74" t="s">
        <v>100</v>
      </c>
      <c r="Q5" s="74" t="s">
        <v>105</v>
      </c>
      <c r="R5" s="74" t="s">
        <v>101</v>
      </c>
      <c r="S5" s="74" t="s">
        <v>102</v>
      </c>
      <c r="T5" s="74" t="s">
        <v>103</v>
      </c>
      <c r="U5" s="74" t="s">
        <v>118</v>
      </c>
    </row>
    <row r="6" spans="9:21" ht="24.95" customHeight="1" x14ac:dyDescent="0.3">
      <c r="I6" s="101" t="s">
        <v>168</v>
      </c>
      <c r="J6" s="113">
        <f>SUM(J13:J20)</f>
        <v>0</v>
      </c>
      <c r="K6" s="113">
        <f t="shared" ref="K6:U6" si="0">SUM(K13:K20)</f>
        <v>0</v>
      </c>
      <c r="L6" s="113">
        <f t="shared" si="0"/>
        <v>5.666666666666667</v>
      </c>
      <c r="M6" s="113">
        <f t="shared" si="0"/>
        <v>90.916666666666671</v>
      </c>
      <c r="N6" s="113">
        <f t="shared" si="0"/>
        <v>113.33333333333334</v>
      </c>
      <c r="O6" s="113">
        <f t="shared" si="0"/>
        <v>130.58333333333334</v>
      </c>
      <c r="P6" s="113">
        <f t="shared" si="0"/>
        <v>74.583333333333329</v>
      </c>
      <c r="Q6" s="113">
        <f t="shared" si="0"/>
        <v>8</v>
      </c>
      <c r="R6" s="113">
        <f t="shared" si="0"/>
        <v>0</v>
      </c>
      <c r="S6" s="113">
        <f t="shared" si="0"/>
        <v>0</v>
      </c>
      <c r="T6" s="113">
        <f t="shared" si="0"/>
        <v>0</v>
      </c>
      <c r="U6" s="113">
        <f t="shared" si="0"/>
        <v>0</v>
      </c>
    </row>
    <row r="7" spans="9:21" ht="24.95" customHeight="1" x14ac:dyDescent="0.3">
      <c r="I7" s="112" t="s">
        <v>139</v>
      </c>
      <c r="J7" s="113">
        <f>SUM(J8:J10)</f>
        <v>0</v>
      </c>
      <c r="K7" s="113">
        <f t="shared" ref="K7:U7" si="1">SUM(K8:K10)</f>
        <v>0</v>
      </c>
      <c r="L7" s="113">
        <f t="shared" si="1"/>
        <v>201.5</v>
      </c>
      <c r="M7" s="113">
        <f t="shared" si="1"/>
        <v>121.5</v>
      </c>
      <c r="N7" s="113">
        <f t="shared" si="1"/>
        <v>91.25</v>
      </c>
      <c r="O7" s="113">
        <f t="shared" si="1"/>
        <v>70.333333333333329</v>
      </c>
      <c r="P7" s="113">
        <f t="shared" si="1"/>
        <v>142.08333333333331</v>
      </c>
      <c r="Q7" s="113">
        <f t="shared" si="1"/>
        <v>0</v>
      </c>
      <c r="R7" s="113">
        <f t="shared" si="1"/>
        <v>0</v>
      </c>
      <c r="S7" s="113">
        <f t="shared" si="1"/>
        <v>0</v>
      </c>
      <c r="T7" s="113">
        <f t="shared" si="1"/>
        <v>0</v>
      </c>
      <c r="U7" s="113">
        <f t="shared" si="1"/>
        <v>0</v>
      </c>
    </row>
    <row r="8" spans="9:21" ht="24.95" hidden="1" customHeight="1" x14ac:dyDescent="0.3">
      <c r="I8" s="114" t="s">
        <v>8</v>
      </c>
      <c r="J8" s="113">
        <f>DAY(SUMIFS('MY DATA'!$E:$E,'MY DATA'!$B:$B,2018,'MY DATA'!$C:$C,1,'MY DATA'!$F:$F,"Absence"))*24+HOUR(SUMIFS('MY DATA'!$E:$E,'MY DATA'!$B:$B,2018,'MY DATA'!$C:$C,1,'MY DATA'!$F:$F,"Absence"))+MINUTE(SUMIFS('MY DATA'!$E:$E,'MY DATA'!$B:$B,2018,'MY DATA'!$C:$C,1,'MY DATA'!$F:$F,"Absence"))/60</f>
        <v>0</v>
      </c>
      <c r="K8" s="113">
        <f>DAY(SUMIFS('MY DATA'!$E:$E,'MY DATA'!$B:$B,2018,'MY DATA'!$C:$C,2,'MY DATA'!$F:$F,"Absence"))*24+HOUR(SUMIFS('MY DATA'!$E:$E,'MY DATA'!$B:$B,2018,'MY DATA'!$C:$C,2,'MY DATA'!$F:$F,"Absence"))+MINUTE(SUMIFS('MY DATA'!$E:$E,'MY DATA'!$B:$B,2018,'MY DATA'!$C:$C,2,'MY DATA'!$F:$F,"Absence"))/60</f>
        <v>0</v>
      </c>
      <c r="L8" s="113">
        <f>DAY(SUMIFS('MY DATA'!$E:$E,'MY DATA'!$B:$B,2018,'MY DATA'!$C:$C,3,'MY DATA'!$F:$F,"Absence"))*24+HOUR(SUMIFS('MY DATA'!$E:$E,'MY DATA'!$B:$B,2018,'MY DATA'!$C:$C,3,'MY DATA'!$F:$F,"Absence"))+MINUTE(SUMIFS('MY DATA'!$E:$E,'MY DATA'!$B:$B,2018,'MY DATA'!$C:$C,3,'MY DATA'!$F:$F,"Absence"))/60</f>
        <v>28.25</v>
      </c>
      <c r="M8" s="113">
        <f>DAY(SUMIFS('MY DATA'!$E:$E,'MY DATA'!$B:$B,2018,'MY DATA'!$C:$C,4,'MY DATA'!$F:$F,"Absence"))*24+HOUR(SUMIFS('MY DATA'!$E:$E,'MY DATA'!$B:$B,2018,'MY DATA'!$C:$C,4,'MY DATA'!$F:$F,"Absence"))+MINUTE(SUMIFS('MY DATA'!$E:$E,'MY DATA'!$B:$B,2018,'MY DATA'!$C:$C,4,'MY DATA'!$F:$F,"Absence"))/60</f>
        <v>0</v>
      </c>
      <c r="N8" s="113">
        <f>DAY(SUMIFS('MY DATA'!$E:$E,'MY DATA'!$B:$B,2018,'MY DATA'!$C:$C,5,'MY DATA'!$F:$F,"Absence"))*24+HOUR(SUMIFS('MY DATA'!$E:$E,'MY DATA'!$B:$B,2018,'MY DATA'!$C:$C,5,'MY DATA'!$F:$F,"Absence"))+MINUTE(SUMIFS('MY DATA'!$E:$E,'MY DATA'!$B:$B,2018,'MY DATA'!$C:$C,5,'MY DATA'!$F:$F,"Absence"))/60</f>
        <v>0</v>
      </c>
      <c r="O8" s="113">
        <f>DAY(SUMIFS('MY DATA'!$E:$E,'MY DATA'!$B:$B,2018,'MY DATA'!$C:$C,6,'MY DATA'!$F:$F,"Absence"))*24+HOUR(SUMIFS('MY DATA'!$E:$E,'MY DATA'!$B:$B,2018,'MY DATA'!$C:$C,6,'MY DATA'!$F:$F,"Absence"))+MINUTE(SUMIFS('MY DATA'!$E:$E,'MY DATA'!$B:$B,2018,'MY DATA'!$C:$C,6,'MY DATA'!$F:$F,"Absence"))/60</f>
        <v>29</v>
      </c>
      <c r="P8" s="113">
        <f>DAY(SUMIFS('MY DATA'!$E:$E,'MY DATA'!$B:$B,2018,'MY DATA'!$C:$C,7,'MY DATA'!$F:$F,"Absence"))*24+HOUR(SUMIFS('MY DATA'!$E:$E,'MY DATA'!$B:$B,2018,'MY DATA'!$C:$C,7,'MY DATA'!$F:$F,"Absence"))+MINUTE(SUMIFS('MY DATA'!$E:$E,'MY DATA'!$B:$B,2018,'MY DATA'!$C:$C,7,'MY DATA'!$F:$F,"Absence"))/60</f>
        <v>18.833333333333332</v>
      </c>
      <c r="Q8" s="113">
        <f>DAY(SUMIFS('MY DATA'!$E:$E,'MY DATA'!$B:$B,2018,'MY DATA'!$C:$C,8,'MY DATA'!$F:$F,"Absence"))*24+HOUR(SUMIFS('MY DATA'!$E:$E,'MY DATA'!$B:$B,2018,'MY DATA'!$C:$C,8,'MY DATA'!$F:$F,"Absence"))+MINUTE(SUMIFS('MY DATA'!$E:$E,'MY DATA'!$B:$B,2018,'MY DATA'!$C:$C,8,'MY DATA'!$F:$F,"Absence"))/60</f>
        <v>0</v>
      </c>
      <c r="R8" s="113">
        <f>DAY(SUMIFS('MY DATA'!$E:$E,'MY DATA'!$B:$B,2018,'MY DATA'!$C:$C,9,'MY DATA'!$F:$F,"Absence"))*24+HOUR(SUMIFS('MY DATA'!$E:$E,'MY DATA'!$B:$B,2018,'MY DATA'!$C:$C,9,'MY DATA'!$F:$F,"Absence"))+MINUTE(SUMIFS('MY DATA'!$E:$E,'MY DATA'!$B:$B,2018,'MY DATA'!$C:$C,9,'MY DATA'!$F:$F,"Absence"))/60</f>
        <v>0</v>
      </c>
      <c r="S8" s="113">
        <f>DAY(SUMIFS('MY DATA'!$E:$E,'MY DATA'!$B:$B,2018,'MY DATA'!$C:$C,10,'MY DATA'!$F:$F,"Absence"))*24+HOUR(SUMIFS('MY DATA'!$E:$E,'MY DATA'!$B:$B,2018,'MY DATA'!$C:$C,10,'MY DATA'!$F:$F,"Absence"))+MINUTE(SUMIFS('MY DATA'!$E:$E,'MY DATA'!$B:$B,2018,'MY DATA'!$C:$C,10,'MY DATA'!$F:$F,"Absence"))/60</f>
        <v>0</v>
      </c>
      <c r="T8" s="113">
        <f>DAY(SUMIFS('MY DATA'!$E:$E,'MY DATA'!$B:$B,2018,'MY DATA'!$C:$C,11,'MY DATA'!$F:$F,"Absence"))*24+HOUR(SUMIFS('MY DATA'!$E:$E,'MY DATA'!$B:$B,2018,'MY DATA'!$C:$C,11,'MY DATA'!$F:$F,"Absence"))+MINUTE(SUMIFS('MY DATA'!$E:$E,'MY DATA'!$B:$B,2018,'MY DATA'!$C:$C,11,'MY DATA'!$F:$F,"Absence"))/60</f>
        <v>0</v>
      </c>
      <c r="U8" s="113">
        <f>DAY(SUMIFS('MY DATA'!$E:$E,'MY DATA'!$B:$B,2018,'MY DATA'!$C:$C,12,'MY DATA'!$F:$F,"Absence"))*24+HOUR(SUMIFS('MY DATA'!$E:$E,'MY DATA'!$B:$B,2018,'MY DATA'!$C:$C,12,'MY DATA'!$F:$F,"Absence"))+MINUTE(SUMIFS('MY DATA'!$E:$E,'MY DATA'!$B:$B,2018,'MY DATA'!$C:$C,12,'MY DATA'!$F:$F,"Absence"))/60</f>
        <v>0</v>
      </c>
    </row>
    <row r="9" spans="9:21" ht="18.75" hidden="1" x14ac:dyDescent="0.3">
      <c r="I9" s="114" t="s">
        <v>7</v>
      </c>
      <c r="J9" s="113">
        <f>DAY(SUMIFS('MY DATA'!$E:$E,'MY DATA'!$B:$B,2018,'MY DATA'!$C:$C,1,'MY DATA'!$F:$F,"Others"))*24+HOUR(SUMIFS('MY DATA'!$E:$E,'MY DATA'!$B:$B,2018,'MY DATA'!$C:$C,1,'MY DATA'!$F:$F,"Others"))+MINUTE(SUMIFS('MY DATA'!$E:$E,'MY DATA'!$B:$B,2018,'MY DATA'!$C:$C,1,'MY DATA'!$F:$F,"Others"))/60</f>
        <v>0</v>
      </c>
      <c r="K9" s="113">
        <f>DAY(SUMIFS('MY DATA'!$E:$E,'MY DATA'!$B:$B,2018,'MY DATA'!$C:$C,2,'MY DATA'!$F:$F,"Others"))*24+HOUR(SUMIFS('MY DATA'!$E:$E,'MY DATA'!$B:$B,2018,'MY DATA'!$C:$C,2,'MY DATA'!$F:$F,"Others"))+MINUTE(SUMIFS('MY DATA'!$E:$E,'MY DATA'!$B:$B,2018,'MY DATA'!$C:$C,2,'MY DATA'!$F:$F,"Others"))/60</f>
        <v>0</v>
      </c>
      <c r="L9" s="113">
        <f>DAY(SUMIFS('MY DATA'!$E:$E,'MY DATA'!$B:$B,2018,'MY DATA'!$C:$C,3,'MY DATA'!$F:$F,"Others"))*24+HOUR(SUMIFS('MY DATA'!$E:$E,'MY DATA'!$B:$B,2018,'MY DATA'!$C:$C,3,'MY DATA'!$F:$F,"Others"))+MINUTE(SUMIFS('MY DATA'!$E:$E,'MY DATA'!$B:$B,2018,'MY DATA'!$C:$C,3,'MY DATA'!$F:$F,"Others"))/60</f>
        <v>61.583333333333336</v>
      </c>
      <c r="M9" s="113">
        <f>DAY(SUMIFS('MY DATA'!$E:$E,'MY DATA'!$B:$B,2018,'MY DATA'!$C:$C,4,'MY DATA'!$F:$F,"Others"))*24+HOUR(SUMIFS('MY DATA'!$E:$E,'MY DATA'!$B:$B,2018,'MY DATA'!$C:$C,4,'MY DATA'!$F:$F,"Others"))+MINUTE(SUMIFS('MY DATA'!$E:$E,'MY DATA'!$B:$B,2018,'MY DATA'!$C:$C,4,'MY DATA'!$F:$F,"Others"))/60</f>
        <v>33.333333333333336</v>
      </c>
      <c r="N9" s="113">
        <f>DAY(SUMIFS('MY DATA'!$E:$E,'MY DATA'!$B:$B,2018,'MY DATA'!$C:$C,5,'MY DATA'!$F:$F,"Others"))*24+HOUR(SUMIFS('MY DATA'!$E:$E,'MY DATA'!$B:$B,2018,'MY DATA'!$C:$C,5,'MY DATA'!$F:$F,"Others"))+MINUTE(SUMIFS('MY DATA'!$E:$E,'MY DATA'!$B:$B,2018,'MY DATA'!$C:$C,5,'MY DATA'!$F:$F,"Others"))/60</f>
        <v>16.75</v>
      </c>
      <c r="O9" s="113">
        <f>DAY(SUMIFS('MY DATA'!$E:$E,'MY DATA'!$B:$B,2018,'MY DATA'!$C:$C,6,'MY DATA'!$F:$F,"Others"))*24+HOUR(SUMIFS('MY DATA'!$E:$E,'MY DATA'!$B:$B,2018,'MY DATA'!$C:$C,6,'MY DATA'!$F:$F,"Others"))+MINUTE(SUMIFS('MY DATA'!$E:$E,'MY DATA'!$B:$B,2018,'MY DATA'!$C:$C,6,'MY DATA'!$F:$F,"Others"))/60</f>
        <v>25</v>
      </c>
      <c r="P9" s="113">
        <f>DAY(SUMIFS('MY DATA'!$E:$E,'MY DATA'!$B:$B,2018,'MY DATA'!$C:$C,7,'MY DATA'!$F:$F,"Others"))*24+HOUR(SUMIFS('MY DATA'!$E:$E,'MY DATA'!$B:$B,2018,'MY DATA'!$C:$C,7,'MY DATA'!$F:$F,"Others"))+MINUTE(SUMIFS('MY DATA'!$E:$E,'MY DATA'!$B:$B,2018,'MY DATA'!$C:$C,7,'MY DATA'!$F:$F,"Others"))/60</f>
        <v>16.75</v>
      </c>
      <c r="Q9" s="113">
        <f>DAY(SUMIFS('MY DATA'!$E:$E,'MY DATA'!$B:$B,2018,'MY DATA'!$C:$C,8,'MY DATA'!$F:$F,"Others"))*24+HOUR(SUMIFS('MY DATA'!$E:$E,'MY DATA'!$B:$B,2018,'MY DATA'!$C:$C,8,'MY DATA'!$F:$F,"Others"))+MINUTE(SUMIFS('MY DATA'!$E:$E,'MY DATA'!$B:$B,2018,'MY DATA'!$C:$C,8,'MY DATA'!$F:$F,"Others"))/60</f>
        <v>0</v>
      </c>
      <c r="R9" s="113">
        <f>DAY(SUMIFS('MY DATA'!$E:$E,'MY DATA'!$B:$B,2018,'MY DATA'!$C:$C,9,'MY DATA'!$F:$F,"Others"))*24+HOUR(SUMIFS('MY DATA'!$E:$E,'MY DATA'!$B:$B,2018,'MY DATA'!$C:$C,9,'MY DATA'!$F:$F,"Others"))+MINUTE(SUMIFS('MY DATA'!$E:$E,'MY DATA'!$B:$B,2018,'MY DATA'!$C:$C,9,'MY DATA'!$F:$F,"Others"))/60</f>
        <v>0</v>
      </c>
      <c r="S9" s="113">
        <f>DAY(SUMIFS('MY DATA'!$E:$E,'MY DATA'!$B:$B,2018,'MY DATA'!$C:$C,10,'MY DATA'!$F:$F,"Others"))*24+HOUR(SUMIFS('MY DATA'!$E:$E,'MY DATA'!$B:$B,2018,'MY DATA'!$C:$C,10,'MY DATA'!$F:$F,"Others"))+MINUTE(SUMIFS('MY DATA'!$E:$E,'MY DATA'!$B:$B,2018,'MY DATA'!$C:$C,10,'MY DATA'!$F:$F,"Others"))/60</f>
        <v>0</v>
      </c>
      <c r="T9" s="113">
        <f>DAY(SUMIFS('MY DATA'!$E:$E,'MY DATA'!$B:$B,2018,'MY DATA'!$C:$C,11,'MY DATA'!$F:$F,"Others"))*24+HOUR(SUMIFS('MY DATA'!$E:$E,'MY DATA'!$B:$B,2018,'MY DATA'!$C:$C,11,'MY DATA'!$F:$F,"Others"))+MINUTE(SUMIFS('MY DATA'!$E:$E,'MY DATA'!$B:$B,2018,'MY DATA'!$C:$C,11,'MY DATA'!$F:$F,"Others"))/60</f>
        <v>0</v>
      </c>
      <c r="U9" s="113">
        <f>DAY(SUMIFS('MY DATA'!$E:$E,'MY DATA'!$B:$B,2018,'MY DATA'!$C:$C,12,'MY DATA'!$F:$F,"Others"))*24+HOUR(SUMIFS('MY DATA'!$E:$E,'MY DATA'!$B:$B,2018,'MY DATA'!$C:$C,12,'MY DATA'!$F:$F,"Others"))+MINUTE(SUMIFS('MY DATA'!$E:$E,'MY DATA'!$B:$B,2018,'MY DATA'!$C:$C,12,'MY DATA'!$F:$F,"Others"))/60</f>
        <v>0</v>
      </c>
    </row>
    <row r="10" spans="9:21" ht="18.75" hidden="1" x14ac:dyDescent="0.3">
      <c r="I10" s="115" t="s">
        <v>9</v>
      </c>
      <c r="J10" s="113">
        <f>DAY(SUMIFS('MY DATA'!$E:$E,'MY DATA'!$B:$B,2018,'MY DATA'!$C:$C,1,'MY DATA'!$F:$F,"No workload"))*24+HOUR(SUMIFS('MY DATA'!$E:$E,'MY DATA'!$B:$B,2018,'MY DATA'!$C:$C,1,'MY DATA'!$F:$F,"No workload"))+MINUTE(SUMIFS('MY DATA'!$E:$E,'MY DATA'!$B:$B,2018,'MY DATA'!$C:$C,1,'MY DATA'!$F:$F,"No workload"))/60</f>
        <v>0</v>
      </c>
      <c r="K10" s="113">
        <f>DAY(SUMIFS('MY DATA'!$E:$E,'MY DATA'!$B:$B,2018,'MY DATA'!$C:$C,2,'MY DATA'!$F:$F,"No workload"))*24+HOUR(SUMIFS('MY DATA'!$E:$E,'MY DATA'!$B:$B,2018,'MY DATA'!$C:$C,2,'MY DATA'!$F:$F,"No workload"))+MINUTE(SUMIFS('MY DATA'!$E:$E,'MY DATA'!$B:$B,2018,'MY DATA'!$C:$C,2,'MY DATA'!$F:$F,"No workload"))/60</f>
        <v>0</v>
      </c>
      <c r="L10" s="113">
        <f>DAY(SUMIFS('MY DATA'!$E:$E,'MY DATA'!$B:$B,2018,'MY DATA'!$C:$C,3,'MY DATA'!$F:$F,"No workload"))*24+HOUR(SUMIFS('MY DATA'!$E:$E,'MY DATA'!$B:$B,2018,'MY DATA'!$C:$C,3,'MY DATA'!$F:$F,"No workload"))+MINUTE(SUMIFS('MY DATA'!$E:$E,'MY DATA'!$B:$B,2018,'MY DATA'!$C:$C,3,'MY DATA'!$F:$F,"No workload"))/60</f>
        <v>111.66666666666667</v>
      </c>
      <c r="M10" s="113">
        <f>DAY(SUMIFS('MY DATA'!$E:$E,'MY DATA'!$B:$B,2018,'MY DATA'!$C:$C,4,'MY DATA'!$F:$F,"No workload"))*24+HOUR(SUMIFS('MY DATA'!$E:$E,'MY DATA'!$B:$B,2018,'MY DATA'!$C:$C,4,'MY DATA'!$F:$F,"No workload"))+MINUTE(SUMIFS('MY DATA'!$E:$E,'MY DATA'!$B:$B,2018,'MY DATA'!$C:$C,4,'MY DATA'!$F:$F,"No workload"))/60</f>
        <v>88.166666666666671</v>
      </c>
      <c r="N10" s="113">
        <f>DAY(SUMIFS('MY DATA'!$E:$E,'MY DATA'!$B:$B,2018,'MY DATA'!$C:$C,5,'MY DATA'!$F:$F,"No workload"))*24+HOUR(SUMIFS('MY DATA'!$E:$E,'MY DATA'!$B:$B,2018,'MY DATA'!$C:$C,5,'MY DATA'!$F:$F,"No workload"))+MINUTE(SUMIFS('MY DATA'!$E:$E,'MY DATA'!$B:$B,2018,'MY DATA'!$C:$C,5,'MY DATA'!$F:$F,"No workload"))/60</f>
        <v>74.5</v>
      </c>
      <c r="O10" s="113">
        <f>DAY(SUMIFS('MY DATA'!$E:$E,'MY DATA'!$B:$B,2018,'MY DATA'!$C:$C,6,'MY DATA'!$F:$F,"No workload"))*24+HOUR(SUMIFS('MY DATA'!$E:$E,'MY DATA'!$B:$B,2018,'MY DATA'!$C:$C,6,'MY DATA'!$F:$F,"No workload"))+MINUTE(SUMIFS('MY DATA'!$E:$E,'MY DATA'!$B:$B,2018,'MY DATA'!$C:$C,6,'MY DATA'!$F:$F,"No workload"))/60</f>
        <v>16.333333333333332</v>
      </c>
      <c r="P10" s="113">
        <f>DAY(SUMIFS('MY DATA'!$E:$E,'MY DATA'!$B:$B,2018,'MY DATA'!$C:$C,7,'MY DATA'!$F:$F,"No workload"))*24+HOUR(SUMIFS('MY DATA'!$E:$E,'MY DATA'!$B:$B,2018,'MY DATA'!$C:$C,7,'MY DATA'!$F:$F,"No workload"))+MINUTE(SUMIFS('MY DATA'!$E:$E,'MY DATA'!$B:$B,2018,'MY DATA'!$C:$C,7,'MY DATA'!$F:$F,"No workload"))/60</f>
        <v>106.5</v>
      </c>
      <c r="Q10" s="113">
        <f>DAY(SUMIFS('MY DATA'!$E:$E,'MY DATA'!$B:$B,2018,'MY DATA'!$C:$C,8,'MY DATA'!$F:$F,"No workload"))*24+HOUR(SUMIFS('MY DATA'!$E:$E,'MY DATA'!$B:$B,2018,'MY DATA'!$C:$C,8,'MY DATA'!$F:$F,"No workload"))+MINUTE(SUMIFS('MY DATA'!$E:$E,'MY DATA'!$B:$B,2018,'MY DATA'!$C:$C,8,'MY DATA'!$F:$F,"No workload"))/60</f>
        <v>0</v>
      </c>
      <c r="R10" s="113">
        <f>DAY(SUMIFS('MY DATA'!$E:$E,'MY DATA'!$B:$B,2018,'MY DATA'!$C:$C,9,'MY DATA'!$F:$F,"No workload"))*24+HOUR(SUMIFS('MY DATA'!$E:$E,'MY DATA'!$B:$B,2018,'MY DATA'!$C:$C,9,'MY DATA'!$F:$F,"No workload"))+MINUTE(SUMIFS('MY DATA'!$E:$E,'MY DATA'!$B:$B,2018,'MY DATA'!$C:$C,9,'MY DATA'!$F:$F,"No workload"))/60</f>
        <v>0</v>
      </c>
      <c r="S10" s="113">
        <f>DAY(SUMIFS('MY DATA'!$E:$E,'MY DATA'!$B:$B,2018,'MY DATA'!$C:$C,10,'MY DATA'!$F:$F,"No workload"))*24+HOUR(SUMIFS('MY DATA'!$E:$E,'MY DATA'!$B:$B,2018,'MY DATA'!$C:$C,10,'MY DATA'!$F:$F,"No workload"))+MINUTE(SUMIFS('MY DATA'!$E:$E,'MY DATA'!$B:$B,2018,'MY DATA'!$C:$C,10,'MY DATA'!$F:$F,"No workload"))/60</f>
        <v>0</v>
      </c>
      <c r="T10" s="113">
        <f>DAY(SUMIFS('MY DATA'!$E:$E,'MY DATA'!$B:$B,2018,'MY DATA'!$C:$C,11,'MY DATA'!$F:$F,"No workload"))*24+HOUR(SUMIFS('MY DATA'!$E:$E,'MY DATA'!$B:$B,2018,'MY DATA'!$C:$C,11,'MY DATA'!$F:$F,"No workload"))+MINUTE(SUMIFS('MY DATA'!$E:$E,'MY DATA'!$B:$B,2018,'MY DATA'!$C:$C,11,'MY DATA'!$F:$F,"No workload"))/60</f>
        <v>0</v>
      </c>
      <c r="U10" s="113">
        <f>DAY(SUMIFS('MY DATA'!$E:$E,'MY DATA'!$B:$B,2018,'MY DATA'!$C:$C,12,'MY DATA'!$F:$F,"No workload"))*24+HOUR(SUMIFS('MY DATA'!$E:$E,'MY DATA'!$B:$B,2018,'MY DATA'!$C:$C,12,'MY DATA'!$F:$F,"No workload"))+MINUTE(SUMIFS('MY DATA'!$E:$E,'MY DATA'!$B:$B,2018,'MY DATA'!$C:$C,12,'MY DATA'!$F:$F,"No workload"))/60</f>
        <v>0</v>
      </c>
    </row>
    <row r="11" spans="9:21" ht="24.95" customHeight="1" x14ac:dyDescent="0.25">
      <c r="I11" s="73" t="s">
        <v>124</v>
      </c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</row>
    <row r="12" spans="9:21" ht="24.95" customHeight="1" x14ac:dyDescent="0.3">
      <c r="I12" s="74" t="s">
        <v>119</v>
      </c>
      <c r="J12" s="89">
        <v>1</v>
      </c>
      <c r="K12" s="90">
        <v>2</v>
      </c>
      <c r="L12" s="91">
        <v>3</v>
      </c>
      <c r="M12" s="92">
        <v>4</v>
      </c>
      <c r="N12" s="93">
        <v>5</v>
      </c>
      <c r="O12" s="94">
        <v>6</v>
      </c>
      <c r="P12" s="95">
        <v>7</v>
      </c>
      <c r="Q12" s="96">
        <v>8</v>
      </c>
      <c r="R12" s="97">
        <v>9</v>
      </c>
      <c r="S12" s="98">
        <v>10</v>
      </c>
      <c r="T12" s="99">
        <v>11</v>
      </c>
      <c r="U12" s="100">
        <v>12</v>
      </c>
    </row>
    <row r="13" spans="9:21" ht="24.95" customHeight="1" x14ac:dyDescent="0.3">
      <c r="I13" s="75" t="s">
        <v>83</v>
      </c>
      <c r="J13" s="103">
        <f>DAY(SUMIFS('MY DATA'!$E:$E,'MY DATA'!$C:$C,J$12,'MY DATA'!$B:$B,2018,'MY DATA'!$H:$H,'Annual Indicators'!$I13))*24+HOUR(SUMIFS('MY DATA'!$E:$E,'MY DATA'!$C:$C,J$12,'MY DATA'!$B:$B,2018,'MY DATA'!$H:$H,'Annual Indicators'!$I13))+MINUTE(SUMIFS('MY DATA'!$E:$E,'MY DATA'!$C:$C,J$12,'MY DATA'!$B:$B,2018,'MY DATA'!$H:$H,'Annual Indicators'!$I13))/60</f>
        <v>0</v>
      </c>
      <c r="K13" s="103">
        <f>DAY(SUMIFS('MY DATA'!$E:$E,'MY DATA'!$C:$C,K$12,'MY DATA'!$B:$B,2018,'MY DATA'!$H:$H,'Annual Indicators'!$I13))*24+HOUR(SUMIFS('MY DATA'!$E:$E,'MY DATA'!$C:$C,K$12,'MY DATA'!$B:$B,2018,'MY DATA'!$H:$H,'Annual Indicators'!$I13))+MINUTE(SUMIFS('MY DATA'!$E:$E,'MY DATA'!$C:$C,K$12,'MY DATA'!$B:$B,2018,'MY DATA'!$H:$H,'Annual Indicators'!$I13))/60</f>
        <v>0</v>
      </c>
      <c r="L13" s="103">
        <f>DAY(SUMIFS('MY DATA'!$E:$E,'MY DATA'!$C:$C,L$12,'MY DATA'!$B:$B,2018,'MY DATA'!$H:$H,'Annual Indicators'!$I13))*24+HOUR(SUMIFS('MY DATA'!$E:$E,'MY DATA'!$C:$C,L$12,'MY DATA'!$B:$B,2018,'MY DATA'!$H:$H,'Annual Indicators'!$I13))+MINUTE(SUMIFS('MY DATA'!$E:$E,'MY DATA'!$C:$C,L$12,'MY DATA'!$B:$B,2018,'MY DATA'!$H:$H,'Annual Indicators'!$I13))/60</f>
        <v>1</v>
      </c>
      <c r="M13" s="103">
        <f>DAY(SUMIFS('MY DATA'!$E:$E,'MY DATA'!$C:$C,M$12,'MY DATA'!$B:$B,2018,'MY DATA'!$H:$H,'Annual Indicators'!$I13))*24+HOUR(SUMIFS('MY DATA'!$E:$E,'MY DATA'!$C:$C,M$12,'MY DATA'!$B:$B,2018,'MY DATA'!$H:$H,'Annual Indicators'!$I13))+MINUTE(SUMIFS('MY DATA'!$E:$E,'MY DATA'!$C:$C,M$12,'MY DATA'!$B:$B,2018,'MY DATA'!$H:$H,'Annual Indicators'!$I13))/60</f>
        <v>0</v>
      </c>
      <c r="N13" s="103">
        <f>DAY(SUMIFS('MY DATA'!$E:$E,'MY DATA'!$C:$C,N$12,'MY DATA'!$B:$B,2018,'MY DATA'!$H:$H,'Annual Indicators'!$I13))*24+HOUR(SUMIFS('MY DATA'!$E:$E,'MY DATA'!$C:$C,N$12,'MY DATA'!$B:$B,2018,'MY DATA'!$H:$H,'Annual Indicators'!$I13))+MINUTE(SUMIFS('MY DATA'!$E:$E,'MY DATA'!$C:$C,N$12,'MY DATA'!$B:$B,2018,'MY DATA'!$H:$H,'Annual Indicators'!$I13))/60</f>
        <v>0</v>
      </c>
      <c r="O13" s="103">
        <f>DAY(SUMIFS('MY DATA'!$E:$E,'MY DATA'!$C:$C,O$12,'MY DATA'!$B:$B,2018,'MY DATA'!$H:$H,'Annual Indicators'!$I13))*24+HOUR(SUMIFS('MY DATA'!$E:$E,'MY DATA'!$C:$C,O$12,'MY DATA'!$B:$B,2018,'MY DATA'!$H:$H,'Annual Indicators'!$I13))+MINUTE(SUMIFS('MY DATA'!$E:$E,'MY DATA'!$C:$C,O$12,'MY DATA'!$B:$B,2018,'MY DATA'!$H:$H,'Annual Indicators'!$I13))/60</f>
        <v>4.583333333333333</v>
      </c>
      <c r="P13" s="103">
        <f>DAY(SUMIFS('MY DATA'!$E:$E,'MY DATA'!$C:$C,P$12,'MY DATA'!$B:$B,2018,'MY DATA'!$H:$H,'Annual Indicators'!$I13))*24+HOUR(SUMIFS('MY DATA'!$E:$E,'MY DATA'!$C:$C,P$12,'MY DATA'!$B:$B,2018,'MY DATA'!$H:$H,'Annual Indicators'!$I13))+MINUTE(SUMIFS('MY DATA'!$E:$E,'MY DATA'!$C:$C,P$12,'MY DATA'!$B:$B,2018,'MY DATA'!$H:$H,'Annual Indicators'!$I13))/60</f>
        <v>0</v>
      </c>
      <c r="Q13" s="103">
        <f>DAY(SUMIFS('MY DATA'!$E:$E,'MY DATA'!$C:$C,Q$12,'MY DATA'!$B:$B,2018,'MY DATA'!$H:$H,'Annual Indicators'!$I13))*24+HOUR(SUMIFS('MY DATA'!$E:$E,'MY DATA'!$C:$C,Q$12,'MY DATA'!$B:$B,2018,'MY DATA'!$H:$H,'Annual Indicators'!$I13))+MINUTE(SUMIFS('MY DATA'!$E:$E,'MY DATA'!$C:$C,Q$12,'MY DATA'!$B:$B,2018,'MY DATA'!$H:$H,'Annual Indicators'!$I13))/60</f>
        <v>0</v>
      </c>
      <c r="R13" s="103">
        <f>DAY(SUMIFS('MY DATA'!$E:$E,'MY DATA'!$C:$C,R$12,'MY DATA'!$B:$B,2018,'MY DATA'!$H:$H,'Annual Indicators'!$I13))*24+HOUR(SUMIFS('MY DATA'!$E:$E,'MY DATA'!$C:$C,R$12,'MY DATA'!$B:$B,2018,'MY DATA'!$H:$H,'Annual Indicators'!$I13))+MINUTE(SUMIFS('MY DATA'!$E:$E,'MY DATA'!$C:$C,R$12,'MY DATA'!$B:$B,2018,'MY DATA'!$H:$H,'Annual Indicators'!$I13))/60</f>
        <v>0</v>
      </c>
      <c r="S13" s="103">
        <f>DAY(SUMIFS('MY DATA'!$E:$E,'MY DATA'!$C:$C,S$12,'MY DATA'!$B:$B,2018,'MY DATA'!$H:$H,'Annual Indicators'!$I13))*24+HOUR(SUMIFS('MY DATA'!$E:$E,'MY DATA'!$C:$C,S$12,'MY DATA'!$B:$B,2018,'MY DATA'!$H:$H,'Annual Indicators'!$I13))+MINUTE(SUMIFS('MY DATA'!$E:$E,'MY DATA'!$C:$C,S$12,'MY DATA'!$B:$B,2018,'MY DATA'!$H:$H,'Annual Indicators'!$I13))/60</f>
        <v>0</v>
      </c>
      <c r="T13" s="103">
        <f>DAY(SUMIFS('MY DATA'!$E:$E,'MY DATA'!$C:$C,T$12,'MY DATA'!$B:$B,2018,'MY DATA'!$H:$H,'Annual Indicators'!$I13))*24+HOUR(SUMIFS('MY DATA'!$E:$E,'MY DATA'!$C:$C,T$12,'MY DATA'!$B:$B,2018,'MY DATA'!$H:$H,'Annual Indicators'!$I13))+MINUTE(SUMIFS('MY DATA'!$E:$E,'MY DATA'!$C:$C,T$12,'MY DATA'!$B:$B,2018,'MY DATA'!$H:$H,'Annual Indicators'!$I13))/60</f>
        <v>0</v>
      </c>
      <c r="U13" s="103">
        <f>DAY(SUMIFS('MY DATA'!$E:$E,'MY DATA'!$C:$C,U$12,'MY DATA'!$B:$B,2018,'MY DATA'!$H:$H,'Annual Indicators'!$I13))*24+HOUR(SUMIFS('MY DATA'!$E:$E,'MY DATA'!$C:$C,U$12,'MY DATA'!$B:$B,2018,'MY DATA'!$H:$H,'Annual Indicators'!$I13))+MINUTE(SUMIFS('MY DATA'!$E:$E,'MY DATA'!$C:$C,U$12,'MY DATA'!$B:$B,2018,'MY DATA'!$H:$H,'Annual Indicators'!$I13))/60</f>
        <v>0</v>
      </c>
    </row>
    <row r="14" spans="9:21" ht="24.95" customHeight="1" x14ac:dyDescent="0.3">
      <c r="I14" s="75" t="s">
        <v>84</v>
      </c>
      <c r="J14" s="104">
        <f>DAY(SUMIFS('MY DATA'!$E:$E,'MY DATA'!$C:$C,J$12,'MY DATA'!$B:$B,2018,'MY DATA'!$H:$H,'Annual Indicators'!$I14))*24+HOUR(SUMIFS('MY DATA'!$E:$E,'MY DATA'!$C:$C,J$12,'MY DATA'!$B:$B,2018,'MY DATA'!$H:$H,'Annual Indicators'!$I14))+MINUTE(SUMIFS('MY DATA'!$E:$E,'MY DATA'!$C:$C,J$12,'MY DATA'!$B:$B,2018,'MY DATA'!$H:$H,'Annual Indicators'!$I14))/60</f>
        <v>0</v>
      </c>
      <c r="K14" s="104">
        <f>DAY(SUMIFS('MY DATA'!$E:$E,'MY DATA'!$C:$C,K$12,'MY DATA'!$B:$B,2018,'MY DATA'!$H:$H,'Annual Indicators'!$I14))*24+HOUR(SUMIFS('MY DATA'!$E:$E,'MY DATA'!$C:$C,K$12,'MY DATA'!$B:$B,2018,'MY DATA'!$H:$H,'Annual Indicators'!$I14))+MINUTE(SUMIFS('MY DATA'!$E:$E,'MY DATA'!$C:$C,K$12,'MY DATA'!$B:$B,2018,'MY DATA'!$H:$H,'Annual Indicators'!$I14))/60</f>
        <v>0</v>
      </c>
      <c r="L14" s="104">
        <f>DAY(SUMIFS('MY DATA'!$E:$E,'MY DATA'!$C:$C,L$12,'MY DATA'!$B:$B,2018,'MY DATA'!$H:$H,'Annual Indicators'!$I14))*24+HOUR(SUMIFS('MY DATA'!$E:$E,'MY DATA'!$C:$C,L$12,'MY DATA'!$B:$B,2018,'MY DATA'!$H:$H,'Annual Indicators'!$I14))+MINUTE(SUMIFS('MY DATA'!$E:$E,'MY DATA'!$C:$C,L$12,'MY DATA'!$B:$B,2018,'MY DATA'!$H:$H,'Annual Indicators'!$I14))/60</f>
        <v>4.666666666666667</v>
      </c>
      <c r="M14" s="104">
        <f>DAY(SUMIFS('MY DATA'!$E:$E,'MY DATA'!$C:$C,M$12,'MY DATA'!$B:$B,2018,'MY DATA'!$H:$H,'Annual Indicators'!$I14))*24+HOUR(SUMIFS('MY DATA'!$E:$E,'MY DATA'!$C:$C,M$12,'MY DATA'!$B:$B,2018,'MY DATA'!$H:$H,'Annual Indicators'!$I14))+MINUTE(SUMIFS('MY DATA'!$E:$E,'MY DATA'!$C:$C,M$12,'MY DATA'!$B:$B,2018,'MY DATA'!$H:$H,'Annual Indicators'!$I14))/60</f>
        <v>41.083333333333336</v>
      </c>
      <c r="N14" s="104">
        <f>DAY(SUMIFS('MY DATA'!$E:$E,'MY DATA'!$C:$C,N$12,'MY DATA'!$B:$B,2018,'MY DATA'!$H:$H,'Annual Indicators'!$I14))*24+HOUR(SUMIFS('MY DATA'!$E:$E,'MY DATA'!$C:$C,N$12,'MY DATA'!$B:$B,2018,'MY DATA'!$H:$H,'Annual Indicators'!$I14))+MINUTE(SUMIFS('MY DATA'!$E:$E,'MY DATA'!$C:$C,N$12,'MY DATA'!$B:$B,2018,'MY DATA'!$H:$H,'Annual Indicators'!$I14))/60</f>
        <v>4.666666666666667</v>
      </c>
      <c r="O14" s="104">
        <f>DAY(SUMIFS('MY DATA'!$E:$E,'MY DATA'!$C:$C,O$12,'MY DATA'!$B:$B,2018,'MY DATA'!$H:$H,'Annual Indicators'!$I14))*24+HOUR(SUMIFS('MY DATA'!$E:$E,'MY DATA'!$C:$C,O$12,'MY DATA'!$B:$B,2018,'MY DATA'!$H:$H,'Annual Indicators'!$I14))+MINUTE(SUMIFS('MY DATA'!$E:$E,'MY DATA'!$C:$C,O$12,'MY DATA'!$B:$B,2018,'MY DATA'!$H:$H,'Annual Indicators'!$I14))/60</f>
        <v>0</v>
      </c>
      <c r="P14" s="104">
        <f>DAY(SUMIFS('MY DATA'!$E:$E,'MY DATA'!$C:$C,P$12,'MY DATA'!$B:$B,2018,'MY DATA'!$H:$H,'Annual Indicators'!$I14))*24+HOUR(SUMIFS('MY DATA'!$E:$E,'MY DATA'!$C:$C,P$12,'MY DATA'!$B:$B,2018,'MY DATA'!$H:$H,'Annual Indicators'!$I14))+MINUTE(SUMIFS('MY DATA'!$E:$E,'MY DATA'!$C:$C,P$12,'MY DATA'!$B:$B,2018,'MY DATA'!$H:$H,'Annual Indicators'!$I14))/60</f>
        <v>5.916666666666667</v>
      </c>
      <c r="Q14" s="104">
        <f>DAY(SUMIFS('MY DATA'!$E:$E,'MY DATA'!$C:$C,Q$12,'MY DATA'!$B:$B,2018,'MY DATA'!$H:$H,'Annual Indicators'!$I14))*24+HOUR(SUMIFS('MY DATA'!$E:$E,'MY DATA'!$C:$C,Q$12,'MY DATA'!$B:$B,2018,'MY DATA'!$H:$H,'Annual Indicators'!$I14))+MINUTE(SUMIFS('MY DATA'!$E:$E,'MY DATA'!$C:$C,Q$12,'MY DATA'!$B:$B,2018,'MY DATA'!$H:$H,'Annual Indicators'!$I14))/60</f>
        <v>0</v>
      </c>
      <c r="R14" s="104">
        <f>DAY(SUMIFS('MY DATA'!$E:$E,'MY DATA'!$C:$C,R$12,'MY DATA'!$B:$B,2018,'MY DATA'!$H:$H,'Annual Indicators'!$I14))*24+HOUR(SUMIFS('MY DATA'!$E:$E,'MY DATA'!$C:$C,R$12,'MY DATA'!$B:$B,2018,'MY DATA'!$H:$H,'Annual Indicators'!$I14))+MINUTE(SUMIFS('MY DATA'!$E:$E,'MY DATA'!$C:$C,R$12,'MY DATA'!$B:$B,2018,'MY DATA'!$H:$H,'Annual Indicators'!$I14))/60</f>
        <v>0</v>
      </c>
      <c r="S14" s="104">
        <f>DAY(SUMIFS('MY DATA'!$E:$E,'MY DATA'!$C:$C,S$12,'MY DATA'!$B:$B,2018,'MY DATA'!$H:$H,'Annual Indicators'!$I14))*24+HOUR(SUMIFS('MY DATA'!$E:$E,'MY DATA'!$C:$C,S$12,'MY DATA'!$B:$B,2018,'MY DATA'!$H:$H,'Annual Indicators'!$I14))+MINUTE(SUMIFS('MY DATA'!$E:$E,'MY DATA'!$C:$C,S$12,'MY DATA'!$B:$B,2018,'MY DATA'!$H:$H,'Annual Indicators'!$I14))/60</f>
        <v>0</v>
      </c>
      <c r="T14" s="104">
        <f>DAY(SUMIFS('MY DATA'!$E:$E,'MY DATA'!$C:$C,T$12,'MY DATA'!$B:$B,2018,'MY DATA'!$H:$H,'Annual Indicators'!$I14))*24+HOUR(SUMIFS('MY DATA'!$E:$E,'MY DATA'!$C:$C,T$12,'MY DATA'!$B:$B,2018,'MY DATA'!$H:$H,'Annual Indicators'!$I14))+MINUTE(SUMIFS('MY DATA'!$E:$E,'MY DATA'!$C:$C,T$12,'MY DATA'!$B:$B,2018,'MY DATA'!$H:$H,'Annual Indicators'!$I14))/60</f>
        <v>0</v>
      </c>
      <c r="U14" s="104">
        <f>DAY(SUMIFS('MY DATA'!$E:$E,'MY DATA'!$C:$C,U$12,'MY DATA'!$B:$B,2018,'MY DATA'!$H:$H,'Annual Indicators'!$I14))*24+HOUR(SUMIFS('MY DATA'!$E:$E,'MY DATA'!$C:$C,U$12,'MY DATA'!$B:$B,2018,'MY DATA'!$H:$H,'Annual Indicators'!$I14))+MINUTE(SUMIFS('MY DATA'!$E:$E,'MY DATA'!$C:$C,U$12,'MY DATA'!$B:$B,2018,'MY DATA'!$H:$H,'Annual Indicators'!$I14))/60</f>
        <v>0</v>
      </c>
    </row>
    <row r="15" spans="9:21" ht="24.95" customHeight="1" x14ac:dyDescent="0.3">
      <c r="I15" s="75" t="s">
        <v>107</v>
      </c>
      <c r="J15" s="105">
        <f>DAY(SUMIFS('MY DATA'!$E:$E,'MY DATA'!$C:$C,J$12,'MY DATA'!$B:$B,2018,'MY DATA'!$H:$H,'Annual Indicators'!$I15))*24+HOUR(SUMIFS('MY DATA'!$E:$E,'MY DATA'!$C:$C,J$12,'MY DATA'!$B:$B,2018,'MY DATA'!$H:$H,'Annual Indicators'!$I15))+MINUTE(SUMIFS('MY DATA'!$E:$E,'MY DATA'!$C:$C,J$12,'MY DATA'!$B:$B,2018,'MY DATA'!$H:$H,'Annual Indicators'!$I15))/60</f>
        <v>0</v>
      </c>
      <c r="K15" s="105">
        <f>DAY(SUMIFS('MY DATA'!$E:$E,'MY DATA'!$C:$C,K$12,'MY DATA'!$B:$B,2018,'MY DATA'!$H:$H,'Annual Indicators'!$I15))*24+HOUR(SUMIFS('MY DATA'!$E:$E,'MY DATA'!$C:$C,K$12,'MY DATA'!$B:$B,2018,'MY DATA'!$H:$H,'Annual Indicators'!$I15))+MINUTE(SUMIFS('MY DATA'!$E:$E,'MY DATA'!$C:$C,K$12,'MY DATA'!$B:$B,2018,'MY DATA'!$H:$H,'Annual Indicators'!$I15))/60</f>
        <v>0</v>
      </c>
      <c r="L15" s="105">
        <f>DAY(SUMIFS('MY DATA'!$E:$E,'MY DATA'!$C:$C,L$12,'MY DATA'!$B:$B,2018,'MY DATA'!$H:$H,'Annual Indicators'!$I15))*24+HOUR(SUMIFS('MY DATA'!$E:$E,'MY DATA'!$C:$C,L$12,'MY DATA'!$B:$B,2018,'MY DATA'!$H:$H,'Annual Indicators'!$I15))+MINUTE(SUMIFS('MY DATA'!$E:$E,'MY DATA'!$C:$C,L$12,'MY DATA'!$B:$B,2018,'MY DATA'!$H:$H,'Annual Indicators'!$I15))/60</f>
        <v>0</v>
      </c>
      <c r="M15" s="105">
        <f>DAY(SUMIFS('MY DATA'!$E:$E,'MY DATA'!$C:$C,M$12,'MY DATA'!$B:$B,2018,'MY DATA'!$H:$H,'Annual Indicators'!$I15))*24+HOUR(SUMIFS('MY DATA'!$E:$E,'MY DATA'!$C:$C,M$12,'MY DATA'!$B:$B,2018,'MY DATA'!$H:$H,'Annual Indicators'!$I15))+MINUTE(SUMIFS('MY DATA'!$E:$E,'MY DATA'!$C:$C,M$12,'MY DATA'!$B:$B,2018,'MY DATA'!$H:$H,'Annual Indicators'!$I15))/60</f>
        <v>29.5</v>
      </c>
      <c r="N15" s="105">
        <f>DAY(SUMIFS('MY DATA'!$E:$E,'MY DATA'!$C:$C,N$12,'MY DATA'!$B:$B,2018,'MY DATA'!$H:$H,'Annual Indicators'!$I15))*24+HOUR(SUMIFS('MY DATA'!$E:$E,'MY DATA'!$C:$C,N$12,'MY DATA'!$B:$B,2018,'MY DATA'!$H:$H,'Annual Indicators'!$I15))+MINUTE(SUMIFS('MY DATA'!$E:$E,'MY DATA'!$C:$C,N$12,'MY DATA'!$B:$B,2018,'MY DATA'!$H:$H,'Annual Indicators'!$I15))/60</f>
        <v>78.916666666666671</v>
      </c>
      <c r="O15" s="105">
        <f>DAY(SUMIFS('MY DATA'!$E:$E,'MY DATA'!$C:$C,O$12,'MY DATA'!$B:$B,2018,'MY DATA'!$H:$H,'Annual Indicators'!$I15))*24+HOUR(SUMIFS('MY DATA'!$E:$E,'MY DATA'!$C:$C,O$12,'MY DATA'!$B:$B,2018,'MY DATA'!$H:$H,'Annual Indicators'!$I15))+MINUTE(SUMIFS('MY DATA'!$E:$E,'MY DATA'!$C:$C,O$12,'MY DATA'!$B:$B,2018,'MY DATA'!$H:$H,'Annual Indicators'!$I15))/60</f>
        <v>0</v>
      </c>
      <c r="P15" s="105">
        <f>DAY(SUMIFS('MY DATA'!$E:$E,'MY DATA'!$C:$C,P$12,'MY DATA'!$B:$B,2018,'MY DATA'!$H:$H,'Annual Indicators'!$I15))*24+HOUR(SUMIFS('MY DATA'!$E:$E,'MY DATA'!$C:$C,P$12,'MY DATA'!$B:$B,2018,'MY DATA'!$H:$H,'Annual Indicators'!$I15))+MINUTE(SUMIFS('MY DATA'!$E:$E,'MY DATA'!$C:$C,P$12,'MY DATA'!$B:$B,2018,'MY DATA'!$H:$H,'Annual Indicators'!$I15))/60</f>
        <v>23.166666666666668</v>
      </c>
      <c r="Q15" s="105">
        <f>DAY(SUMIFS('MY DATA'!$E:$E,'MY DATA'!$C:$C,Q$12,'MY DATA'!$B:$B,2018,'MY DATA'!$H:$H,'Annual Indicators'!$I15))*24+HOUR(SUMIFS('MY DATA'!$E:$E,'MY DATA'!$C:$C,Q$12,'MY DATA'!$B:$B,2018,'MY DATA'!$H:$H,'Annual Indicators'!$I15))+MINUTE(SUMIFS('MY DATA'!$E:$E,'MY DATA'!$C:$C,Q$12,'MY DATA'!$B:$B,2018,'MY DATA'!$H:$H,'Annual Indicators'!$I15))/60</f>
        <v>5</v>
      </c>
      <c r="R15" s="105">
        <f>DAY(SUMIFS('MY DATA'!$E:$E,'MY DATA'!$C:$C,R$12,'MY DATA'!$B:$B,2018,'MY DATA'!$H:$H,'Annual Indicators'!$I15))*24+HOUR(SUMIFS('MY DATA'!$E:$E,'MY DATA'!$C:$C,R$12,'MY DATA'!$B:$B,2018,'MY DATA'!$H:$H,'Annual Indicators'!$I15))+MINUTE(SUMIFS('MY DATA'!$E:$E,'MY DATA'!$C:$C,R$12,'MY DATA'!$B:$B,2018,'MY DATA'!$H:$H,'Annual Indicators'!$I15))/60</f>
        <v>0</v>
      </c>
      <c r="S15" s="105">
        <f>DAY(SUMIFS('MY DATA'!$E:$E,'MY DATA'!$C:$C,S$12,'MY DATA'!$B:$B,2018,'MY DATA'!$H:$H,'Annual Indicators'!$I15))*24+HOUR(SUMIFS('MY DATA'!$E:$E,'MY DATA'!$C:$C,S$12,'MY DATA'!$B:$B,2018,'MY DATA'!$H:$H,'Annual Indicators'!$I15))+MINUTE(SUMIFS('MY DATA'!$E:$E,'MY DATA'!$C:$C,S$12,'MY DATA'!$B:$B,2018,'MY DATA'!$H:$H,'Annual Indicators'!$I15))/60</f>
        <v>0</v>
      </c>
      <c r="T15" s="105">
        <f>DAY(SUMIFS('MY DATA'!$E:$E,'MY DATA'!$C:$C,T$12,'MY DATA'!$B:$B,2018,'MY DATA'!$H:$H,'Annual Indicators'!$I15))*24+HOUR(SUMIFS('MY DATA'!$E:$E,'MY DATA'!$C:$C,T$12,'MY DATA'!$B:$B,2018,'MY DATA'!$H:$H,'Annual Indicators'!$I15))+MINUTE(SUMIFS('MY DATA'!$E:$E,'MY DATA'!$C:$C,T$12,'MY DATA'!$B:$B,2018,'MY DATA'!$H:$H,'Annual Indicators'!$I15))/60</f>
        <v>0</v>
      </c>
      <c r="U15" s="105">
        <f>DAY(SUMIFS('MY DATA'!$E:$E,'MY DATA'!$C:$C,U$12,'MY DATA'!$B:$B,2018,'MY DATA'!$H:$H,'Annual Indicators'!$I15))*24+HOUR(SUMIFS('MY DATA'!$E:$E,'MY DATA'!$C:$C,U$12,'MY DATA'!$B:$B,2018,'MY DATA'!$H:$H,'Annual Indicators'!$I15))+MINUTE(SUMIFS('MY DATA'!$E:$E,'MY DATA'!$C:$C,U$12,'MY DATA'!$B:$B,2018,'MY DATA'!$H:$H,'Annual Indicators'!$I15))/60</f>
        <v>0</v>
      </c>
    </row>
    <row r="16" spans="9:21" ht="24.95" customHeight="1" x14ac:dyDescent="0.3">
      <c r="I16" s="75" t="s">
        <v>147</v>
      </c>
      <c r="J16" s="124">
        <f>DAY(SUMIFS('MY DATA'!$E:$E,'MY DATA'!$C:$C,J$12,'MY DATA'!$B:$B,2018,'MY DATA'!$H:$H,'Annual Indicators'!$I16))*24+HOUR(SUMIFS('MY DATA'!$E:$E,'MY DATA'!$C:$C,J$12,'MY DATA'!$B:$B,2018,'MY DATA'!$H:$H,'Annual Indicators'!$I16))+MINUTE(SUMIFS('MY DATA'!$E:$E,'MY DATA'!$C:$C,J$12,'MY DATA'!$B:$B,2018,'MY DATA'!$H:$H,'Annual Indicators'!$I16))/60</f>
        <v>0</v>
      </c>
      <c r="K16" s="124">
        <f>DAY(SUMIFS('MY DATA'!$E:$E,'MY DATA'!$C:$C,K$12,'MY DATA'!$B:$B,2018,'MY DATA'!$H:$H,'Annual Indicators'!$I16))*24+HOUR(SUMIFS('MY DATA'!$E:$E,'MY DATA'!$C:$C,K$12,'MY DATA'!$B:$B,2018,'MY DATA'!$H:$H,'Annual Indicators'!$I16))+MINUTE(SUMIFS('MY DATA'!$E:$E,'MY DATA'!$C:$C,K$12,'MY DATA'!$B:$B,2018,'MY DATA'!$H:$H,'Annual Indicators'!$I16))/60</f>
        <v>0</v>
      </c>
      <c r="L16" s="124">
        <f>DAY(SUMIFS('MY DATA'!$E:$E,'MY DATA'!$C:$C,L$12,'MY DATA'!$B:$B,2018,'MY DATA'!$H:$H,'Annual Indicators'!$I16))*24+HOUR(SUMIFS('MY DATA'!$E:$E,'MY DATA'!$C:$C,L$12,'MY DATA'!$B:$B,2018,'MY DATA'!$H:$H,'Annual Indicators'!$I16))+MINUTE(SUMIFS('MY DATA'!$E:$E,'MY DATA'!$C:$C,L$12,'MY DATA'!$B:$B,2018,'MY DATA'!$H:$H,'Annual Indicators'!$I16))/60</f>
        <v>0</v>
      </c>
      <c r="M16" s="124">
        <f>DAY(SUMIFS('MY DATA'!$E:$E,'MY DATA'!$C:$C,M$12,'MY DATA'!$B:$B,2018,'MY DATA'!$H:$H,'Annual Indicators'!$I16))*24+HOUR(SUMIFS('MY DATA'!$E:$E,'MY DATA'!$C:$C,M$12,'MY DATA'!$B:$B,2018,'MY DATA'!$H:$H,'Annual Indicators'!$I16))+MINUTE(SUMIFS('MY DATA'!$E:$E,'MY DATA'!$C:$C,M$12,'MY DATA'!$B:$B,2018,'MY DATA'!$H:$H,'Annual Indicators'!$I16))/60</f>
        <v>0</v>
      </c>
      <c r="N16" s="124">
        <f>DAY(SUMIFS('MY DATA'!$E:$E,'MY DATA'!$C:$C,N$12,'MY DATA'!$B:$B,2018,'MY DATA'!$H:$H,'Annual Indicators'!$I16))*24+HOUR(SUMIFS('MY DATA'!$E:$E,'MY DATA'!$C:$C,N$12,'MY DATA'!$B:$B,2018,'MY DATA'!$H:$H,'Annual Indicators'!$I16))+MINUTE(SUMIFS('MY DATA'!$E:$E,'MY DATA'!$C:$C,N$12,'MY DATA'!$B:$B,2018,'MY DATA'!$H:$H,'Annual Indicators'!$I16))/60</f>
        <v>7.75</v>
      </c>
      <c r="O16" s="124">
        <f>DAY(SUMIFS('MY DATA'!$E:$E,'MY DATA'!$C:$C,O$12,'MY DATA'!$B:$B,2018,'MY DATA'!$H:$H,'Annual Indicators'!$I16))*24+HOUR(SUMIFS('MY DATA'!$E:$E,'MY DATA'!$C:$C,O$12,'MY DATA'!$B:$B,2018,'MY DATA'!$H:$H,'Annual Indicators'!$I16))+MINUTE(SUMIFS('MY DATA'!$E:$E,'MY DATA'!$C:$C,O$12,'MY DATA'!$B:$B,2018,'MY DATA'!$H:$H,'Annual Indicators'!$I16))/60</f>
        <v>93.416666666666671</v>
      </c>
      <c r="P16" s="124">
        <f>DAY(SUMIFS('MY DATA'!$E:$E,'MY DATA'!$C:$C,P$12,'MY DATA'!$B:$B,2018,'MY DATA'!$H:$H,'Annual Indicators'!$I16))*24+HOUR(SUMIFS('MY DATA'!$E:$E,'MY DATA'!$C:$C,P$12,'MY DATA'!$B:$B,2018,'MY DATA'!$H:$H,'Annual Indicators'!$I16))+MINUTE(SUMIFS('MY DATA'!$E:$E,'MY DATA'!$C:$C,P$12,'MY DATA'!$B:$B,2018,'MY DATA'!$H:$H,'Annual Indicators'!$I16))/60</f>
        <v>0</v>
      </c>
      <c r="Q16" s="124">
        <f>DAY(SUMIFS('MY DATA'!$E:$E,'MY DATA'!$C:$C,Q$12,'MY DATA'!$B:$B,2018,'MY DATA'!$H:$H,'Annual Indicators'!$I16))*24+HOUR(SUMIFS('MY DATA'!$E:$E,'MY DATA'!$C:$C,Q$12,'MY DATA'!$B:$B,2018,'MY DATA'!$H:$H,'Annual Indicators'!$I16))+MINUTE(SUMIFS('MY DATA'!$E:$E,'MY DATA'!$C:$C,Q$12,'MY DATA'!$B:$B,2018,'MY DATA'!$H:$H,'Annual Indicators'!$I16))/60</f>
        <v>0</v>
      </c>
      <c r="R16" s="124">
        <f>DAY(SUMIFS('MY DATA'!$E:$E,'MY DATA'!$C:$C,R$12,'MY DATA'!$B:$B,2018,'MY DATA'!$H:$H,'Annual Indicators'!$I16))*24+HOUR(SUMIFS('MY DATA'!$E:$E,'MY DATA'!$C:$C,R$12,'MY DATA'!$B:$B,2018,'MY DATA'!$H:$H,'Annual Indicators'!$I16))+MINUTE(SUMIFS('MY DATA'!$E:$E,'MY DATA'!$C:$C,R$12,'MY DATA'!$B:$B,2018,'MY DATA'!$H:$H,'Annual Indicators'!$I16))/60</f>
        <v>0</v>
      </c>
      <c r="S16" s="124">
        <f>DAY(SUMIFS('MY DATA'!$E:$E,'MY DATA'!$C:$C,S$12,'MY DATA'!$B:$B,2018,'MY DATA'!$H:$H,'Annual Indicators'!$I16))*24+HOUR(SUMIFS('MY DATA'!$E:$E,'MY DATA'!$C:$C,S$12,'MY DATA'!$B:$B,2018,'MY DATA'!$H:$H,'Annual Indicators'!$I16))+MINUTE(SUMIFS('MY DATA'!$E:$E,'MY DATA'!$C:$C,S$12,'MY DATA'!$B:$B,2018,'MY DATA'!$H:$H,'Annual Indicators'!$I16))/60</f>
        <v>0</v>
      </c>
      <c r="T16" s="124">
        <f>DAY(SUMIFS('MY DATA'!$E:$E,'MY DATA'!$C:$C,T$12,'MY DATA'!$B:$B,2018,'MY DATA'!$H:$H,'Annual Indicators'!$I16))*24+HOUR(SUMIFS('MY DATA'!$E:$E,'MY DATA'!$C:$C,T$12,'MY DATA'!$B:$B,2018,'MY DATA'!$H:$H,'Annual Indicators'!$I16))+MINUTE(SUMIFS('MY DATA'!$E:$E,'MY DATA'!$C:$C,T$12,'MY DATA'!$B:$B,2018,'MY DATA'!$H:$H,'Annual Indicators'!$I16))/60</f>
        <v>0</v>
      </c>
      <c r="U16" s="124">
        <f>DAY(SUMIFS('MY DATA'!$E:$E,'MY DATA'!$C:$C,U$12,'MY DATA'!$B:$B,2018,'MY DATA'!$H:$H,'Annual Indicators'!$I16))*24+HOUR(SUMIFS('MY DATA'!$E:$E,'MY DATA'!$C:$C,U$12,'MY DATA'!$B:$B,2018,'MY DATA'!$H:$H,'Annual Indicators'!$I16))+MINUTE(SUMIFS('MY DATA'!$E:$E,'MY DATA'!$C:$C,U$12,'MY DATA'!$B:$B,2018,'MY DATA'!$H:$H,'Annual Indicators'!$I16))/60</f>
        <v>0</v>
      </c>
    </row>
    <row r="17" spans="9:21" ht="24.95" customHeight="1" x14ac:dyDescent="0.3">
      <c r="I17" s="75" t="s">
        <v>85</v>
      </c>
      <c r="J17" s="106">
        <f>DAY(SUMIFS('MY DATA'!$E:$E,'MY DATA'!$C:$C,J$12,'MY DATA'!$B:$B,2018,'MY DATA'!$H:$H,'Annual Indicators'!$I17))*24+HOUR(SUMIFS('MY DATA'!$E:$E,'MY DATA'!$C:$C,J$12,'MY DATA'!$B:$B,2018,'MY DATA'!$H:$H,'Annual Indicators'!$I17))+MINUTE(SUMIFS('MY DATA'!$E:$E,'MY DATA'!$C:$C,J$12,'MY DATA'!$B:$B,2018,'MY DATA'!$H:$H,'Annual Indicators'!$I17))/60</f>
        <v>0</v>
      </c>
      <c r="K17" s="106">
        <f>DAY(SUMIFS('MY DATA'!$E:$E,'MY DATA'!$C:$C,K$12,'MY DATA'!$B:$B,2018,'MY DATA'!$H:$H,'Annual Indicators'!$I17))*24+HOUR(SUMIFS('MY DATA'!$E:$E,'MY DATA'!$C:$C,K$12,'MY DATA'!$B:$B,2018,'MY DATA'!$H:$H,'Annual Indicators'!$I17))+MINUTE(SUMIFS('MY DATA'!$E:$E,'MY DATA'!$C:$C,K$12,'MY DATA'!$B:$B,2018,'MY DATA'!$H:$H,'Annual Indicators'!$I17))/60</f>
        <v>0</v>
      </c>
      <c r="L17" s="106">
        <f>DAY(SUMIFS('MY DATA'!$E:$E,'MY DATA'!$C:$C,L$12,'MY DATA'!$B:$B,2018,'MY DATA'!$H:$H,'Annual Indicators'!$I17))*24+HOUR(SUMIFS('MY DATA'!$E:$E,'MY DATA'!$C:$C,L$12,'MY DATA'!$B:$B,2018,'MY DATA'!$H:$H,'Annual Indicators'!$I17))+MINUTE(SUMIFS('MY DATA'!$E:$E,'MY DATA'!$C:$C,L$12,'MY DATA'!$B:$B,2018,'MY DATA'!$H:$H,'Annual Indicators'!$I17))/60</f>
        <v>0</v>
      </c>
      <c r="M17" s="106">
        <f>DAY(SUMIFS('MY DATA'!$E:$E,'MY DATA'!$C:$C,M$12,'MY DATA'!$B:$B,2018,'MY DATA'!$H:$H,'Annual Indicators'!$I17))*24+HOUR(SUMIFS('MY DATA'!$E:$E,'MY DATA'!$C:$C,M$12,'MY DATA'!$B:$B,2018,'MY DATA'!$H:$H,'Annual Indicators'!$I17))+MINUTE(SUMIFS('MY DATA'!$E:$E,'MY DATA'!$C:$C,M$12,'MY DATA'!$B:$B,2018,'MY DATA'!$H:$H,'Annual Indicators'!$I17))/60</f>
        <v>0</v>
      </c>
      <c r="N17" s="106">
        <f>DAY(SUMIFS('MY DATA'!$E:$E,'MY DATA'!$C:$C,N$12,'MY DATA'!$B:$B,2018,'MY DATA'!$H:$H,'Annual Indicators'!$I17))*24+HOUR(SUMIFS('MY DATA'!$E:$E,'MY DATA'!$C:$C,N$12,'MY DATA'!$B:$B,2018,'MY DATA'!$H:$H,'Annual Indicators'!$I17))+MINUTE(SUMIFS('MY DATA'!$E:$E,'MY DATA'!$C:$C,N$12,'MY DATA'!$B:$B,2018,'MY DATA'!$H:$H,'Annual Indicators'!$I17))/60</f>
        <v>0</v>
      </c>
      <c r="O17" s="106">
        <f>DAY(SUMIFS('MY DATA'!$E:$E,'MY DATA'!$C:$C,O$12,'MY DATA'!$B:$B,2018,'MY DATA'!$H:$H,'Annual Indicators'!$I17))*24+HOUR(SUMIFS('MY DATA'!$E:$E,'MY DATA'!$C:$C,O$12,'MY DATA'!$B:$B,2018,'MY DATA'!$H:$H,'Annual Indicators'!$I17))+MINUTE(SUMIFS('MY DATA'!$E:$E,'MY DATA'!$C:$C,O$12,'MY DATA'!$B:$B,2018,'MY DATA'!$H:$H,'Annual Indicators'!$I17))/60</f>
        <v>0</v>
      </c>
      <c r="P17" s="106">
        <f>DAY(SUMIFS('MY DATA'!$E:$E,'MY DATA'!$C:$C,P$12,'MY DATA'!$B:$B,2018,'MY DATA'!$H:$H,'Annual Indicators'!$I17))*24+HOUR(SUMIFS('MY DATA'!$E:$E,'MY DATA'!$C:$C,P$12,'MY DATA'!$B:$B,2018,'MY DATA'!$H:$H,'Annual Indicators'!$I17))+MINUTE(SUMIFS('MY DATA'!$E:$E,'MY DATA'!$C:$C,P$12,'MY DATA'!$B:$B,2018,'MY DATA'!$H:$H,'Annual Indicators'!$I17))/60</f>
        <v>8.9166666666666661</v>
      </c>
      <c r="Q17" s="106">
        <f>DAY(SUMIFS('MY DATA'!$E:$E,'MY DATA'!$C:$C,Q$12,'MY DATA'!$B:$B,2018,'MY DATA'!$H:$H,'Annual Indicators'!$I17))*24+HOUR(SUMIFS('MY DATA'!$E:$E,'MY DATA'!$C:$C,Q$12,'MY DATA'!$B:$B,2018,'MY DATA'!$H:$H,'Annual Indicators'!$I17))+MINUTE(SUMIFS('MY DATA'!$E:$E,'MY DATA'!$C:$C,Q$12,'MY DATA'!$B:$B,2018,'MY DATA'!$H:$H,'Annual Indicators'!$I17))/60</f>
        <v>0</v>
      </c>
      <c r="R17" s="106">
        <f>DAY(SUMIFS('MY DATA'!$E:$E,'MY DATA'!$C:$C,R$12,'MY DATA'!$B:$B,2018,'MY DATA'!$H:$H,'Annual Indicators'!$I17))*24+HOUR(SUMIFS('MY DATA'!$E:$E,'MY DATA'!$C:$C,R$12,'MY DATA'!$B:$B,2018,'MY DATA'!$H:$H,'Annual Indicators'!$I17))+MINUTE(SUMIFS('MY DATA'!$E:$E,'MY DATA'!$C:$C,R$12,'MY DATA'!$B:$B,2018,'MY DATA'!$H:$H,'Annual Indicators'!$I17))/60</f>
        <v>0</v>
      </c>
      <c r="S17" s="106">
        <f>DAY(SUMIFS('MY DATA'!$E:$E,'MY DATA'!$C:$C,S$12,'MY DATA'!$B:$B,2018,'MY DATA'!$H:$H,'Annual Indicators'!$I17))*24+HOUR(SUMIFS('MY DATA'!$E:$E,'MY DATA'!$C:$C,S$12,'MY DATA'!$B:$B,2018,'MY DATA'!$H:$H,'Annual Indicators'!$I17))+MINUTE(SUMIFS('MY DATA'!$E:$E,'MY DATA'!$C:$C,S$12,'MY DATA'!$B:$B,2018,'MY DATA'!$H:$H,'Annual Indicators'!$I17))/60</f>
        <v>0</v>
      </c>
      <c r="T17" s="106">
        <f>DAY(SUMIFS('MY DATA'!$E:$E,'MY DATA'!$C:$C,T$12,'MY DATA'!$B:$B,2018,'MY DATA'!$H:$H,'Annual Indicators'!$I17))*24+HOUR(SUMIFS('MY DATA'!$E:$E,'MY DATA'!$C:$C,T$12,'MY DATA'!$B:$B,2018,'MY DATA'!$H:$H,'Annual Indicators'!$I17))+MINUTE(SUMIFS('MY DATA'!$E:$E,'MY DATA'!$C:$C,T$12,'MY DATA'!$B:$B,2018,'MY DATA'!$H:$H,'Annual Indicators'!$I17))/60</f>
        <v>0</v>
      </c>
      <c r="U17" s="106">
        <f>DAY(SUMIFS('MY DATA'!$E:$E,'MY DATA'!$C:$C,U$12,'MY DATA'!$B:$B,2018,'MY DATA'!$H:$H,'Annual Indicators'!$I17))*24+HOUR(SUMIFS('MY DATA'!$E:$E,'MY DATA'!$C:$C,U$12,'MY DATA'!$B:$B,2018,'MY DATA'!$H:$H,'Annual Indicators'!$I17))+MINUTE(SUMIFS('MY DATA'!$E:$E,'MY DATA'!$C:$C,U$12,'MY DATA'!$B:$B,2018,'MY DATA'!$H:$H,'Annual Indicators'!$I17))/60</f>
        <v>0</v>
      </c>
    </row>
    <row r="18" spans="9:21" ht="24.95" customHeight="1" x14ac:dyDescent="0.3">
      <c r="I18" s="75" t="s">
        <v>122</v>
      </c>
      <c r="J18" s="107">
        <f>DAY(SUMIFS('MY DATA'!$E:$E,'MY DATA'!$C:$C,J$12,'MY DATA'!$B:$B,2018,'MY DATA'!$H:$H,'Annual Indicators'!$I18))*24+HOUR(SUMIFS('MY DATA'!$E:$E,'MY DATA'!$C:$C,J$12,'MY DATA'!$B:$B,2018,'MY DATA'!$H:$H,'Annual Indicators'!$I18))+MINUTE(SUMIFS('MY DATA'!$E:$E,'MY DATA'!$C:$C,J$12,'MY DATA'!$B:$B,2018,'MY DATA'!$H:$H,'Annual Indicators'!$I18))/60</f>
        <v>0</v>
      </c>
      <c r="K18" s="107">
        <f>DAY(SUMIFS('MY DATA'!$E:$E,'MY DATA'!$C:$C,K$12,'MY DATA'!$B:$B,2018,'MY DATA'!$H:$H,'Annual Indicators'!$I18))*24+HOUR(SUMIFS('MY DATA'!$E:$E,'MY DATA'!$C:$C,K$12,'MY DATA'!$B:$B,2018,'MY DATA'!$H:$H,'Annual Indicators'!$I18))+MINUTE(SUMIFS('MY DATA'!$E:$E,'MY DATA'!$C:$C,K$12,'MY DATA'!$B:$B,2018,'MY DATA'!$H:$H,'Annual Indicators'!$I18))/60</f>
        <v>0</v>
      </c>
      <c r="L18" s="107">
        <f>DAY(SUMIFS('MY DATA'!$E:$E,'MY DATA'!$C:$C,L$12,'MY DATA'!$B:$B,2018,'MY DATA'!$H:$H,'Annual Indicators'!$I18))*24+HOUR(SUMIFS('MY DATA'!$E:$E,'MY DATA'!$C:$C,L$12,'MY DATA'!$B:$B,2018,'MY DATA'!$H:$H,'Annual Indicators'!$I18))+MINUTE(SUMIFS('MY DATA'!$E:$E,'MY DATA'!$C:$C,L$12,'MY DATA'!$B:$B,2018,'MY DATA'!$H:$H,'Annual Indicators'!$I18))/60</f>
        <v>0</v>
      </c>
      <c r="M18" s="107">
        <f>DAY(SUMIFS('MY DATA'!$E:$E,'MY DATA'!$C:$C,M$12,'MY DATA'!$B:$B,2018,'MY DATA'!$H:$H,'Annual Indicators'!$I18))*24+HOUR(SUMIFS('MY DATA'!$E:$E,'MY DATA'!$C:$C,M$12,'MY DATA'!$B:$B,2018,'MY DATA'!$H:$H,'Annual Indicators'!$I18))+MINUTE(SUMIFS('MY DATA'!$E:$E,'MY DATA'!$C:$C,M$12,'MY DATA'!$B:$B,2018,'MY DATA'!$H:$H,'Annual Indicators'!$I18))/60</f>
        <v>20.333333333333332</v>
      </c>
      <c r="N18" s="107">
        <f>DAY(SUMIFS('MY DATA'!$E:$E,'MY DATA'!$C:$C,N$12,'MY DATA'!$B:$B,2018,'MY DATA'!$H:$H,'Annual Indicators'!$I18))*24+HOUR(SUMIFS('MY DATA'!$E:$E,'MY DATA'!$C:$C,N$12,'MY DATA'!$B:$B,2018,'MY DATA'!$H:$H,'Annual Indicators'!$I18))+MINUTE(SUMIFS('MY DATA'!$E:$E,'MY DATA'!$C:$C,N$12,'MY DATA'!$B:$B,2018,'MY DATA'!$H:$H,'Annual Indicators'!$I18))/60</f>
        <v>22</v>
      </c>
      <c r="O18" s="107">
        <f>DAY(SUMIFS('MY DATA'!$E:$E,'MY DATA'!$C:$C,O$12,'MY DATA'!$B:$B,2018,'MY DATA'!$H:$H,'Annual Indicators'!$I18))*24+HOUR(SUMIFS('MY DATA'!$E:$E,'MY DATA'!$C:$C,O$12,'MY DATA'!$B:$B,2018,'MY DATA'!$H:$H,'Annual Indicators'!$I18))+MINUTE(SUMIFS('MY DATA'!$E:$E,'MY DATA'!$C:$C,O$12,'MY DATA'!$B:$B,2018,'MY DATA'!$H:$H,'Annual Indicators'!$I18))/60</f>
        <v>32.583333333333336</v>
      </c>
      <c r="P18" s="107">
        <f>DAY(SUMIFS('MY DATA'!$E:$E,'MY DATA'!$C:$C,P$12,'MY DATA'!$B:$B,2018,'MY DATA'!$H:$H,'Annual Indicators'!$I18))*24+HOUR(SUMIFS('MY DATA'!$E:$E,'MY DATA'!$C:$C,P$12,'MY DATA'!$B:$B,2018,'MY DATA'!$H:$H,'Annual Indicators'!$I18))+MINUTE(SUMIFS('MY DATA'!$E:$E,'MY DATA'!$C:$C,P$12,'MY DATA'!$B:$B,2018,'MY DATA'!$H:$H,'Annual Indicators'!$I18))/60</f>
        <v>27.75</v>
      </c>
      <c r="Q18" s="107">
        <f>DAY(SUMIFS('MY DATA'!$E:$E,'MY DATA'!$C:$C,Q$12,'MY DATA'!$B:$B,2018,'MY DATA'!$H:$H,'Annual Indicators'!$I18))*24+HOUR(SUMIFS('MY DATA'!$E:$E,'MY DATA'!$C:$C,Q$12,'MY DATA'!$B:$B,2018,'MY DATA'!$H:$H,'Annual Indicators'!$I18))+MINUTE(SUMIFS('MY DATA'!$E:$E,'MY DATA'!$C:$C,Q$12,'MY DATA'!$B:$B,2018,'MY DATA'!$H:$H,'Annual Indicators'!$I18))/60</f>
        <v>3</v>
      </c>
      <c r="R18" s="107">
        <f>DAY(SUMIFS('MY DATA'!$E:$E,'MY DATA'!$C:$C,R$12,'MY DATA'!$B:$B,2018,'MY DATA'!$H:$H,'Annual Indicators'!$I18))*24+HOUR(SUMIFS('MY DATA'!$E:$E,'MY DATA'!$C:$C,R$12,'MY DATA'!$B:$B,2018,'MY DATA'!$H:$H,'Annual Indicators'!$I18))+MINUTE(SUMIFS('MY DATA'!$E:$E,'MY DATA'!$C:$C,R$12,'MY DATA'!$B:$B,2018,'MY DATA'!$H:$H,'Annual Indicators'!$I18))/60</f>
        <v>0</v>
      </c>
      <c r="S18" s="107">
        <f>DAY(SUMIFS('MY DATA'!$E:$E,'MY DATA'!$C:$C,S$12,'MY DATA'!$B:$B,2018,'MY DATA'!$H:$H,'Annual Indicators'!$I18))*24+HOUR(SUMIFS('MY DATA'!$E:$E,'MY DATA'!$C:$C,S$12,'MY DATA'!$B:$B,2018,'MY DATA'!$H:$H,'Annual Indicators'!$I18))+MINUTE(SUMIFS('MY DATA'!$E:$E,'MY DATA'!$C:$C,S$12,'MY DATA'!$B:$B,2018,'MY DATA'!$H:$H,'Annual Indicators'!$I18))/60</f>
        <v>0</v>
      </c>
      <c r="T18" s="107">
        <f>DAY(SUMIFS('MY DATA'!$E:$E,'MY DATA'!$C:$C,T$12,'MY DATA'!$B:$B,2018,'MY DATA'!$H:$H,'Annual Indicators'!$I18))*24+HOUR(SUMIFS('MY DATA'!$E:$E,'MY DATA'!$C:$C,T$12,'MY DATA'!$B:$B,2018,'MY DATA'!$H:$H,'Annual Indicators'!$I18))+MINUTE(SUMIFS('MY DATA'!$E:$E,'MY DATA'!$C:$C,T$12,'MY DATA'!$B:$B,2018,'MY DATA'!$H:$H,'Annual Indicators'!$I18))/60</f>
        <v>0</v>
      </c>
      <c r="U18" s="107">
        <f>DAY(SUMIFS('MY DATA'!$E:$E,'MY DATA'!$C:$C,U$12,'MY DATA'!$B:$B,2018,'MY DATA'!$H:$H,'Annual Indicators'!$I18))*24+HOUR(SUMIFS('MY DATA'!$E:$E,'MY DATA'!$C:$C,U$12,'MY DATA'!$B:$B,2018,'MY DATA'!$H:$H,'Annual Indicators'!$I18))+MINUTE(SUMIFS('MY DATA'!$E:$E,'MY DATA'!$C:$C,U$12,'MY DATA'!$B:$B,2018,'MY DATA'!$H:$H,'Annual Indicators'!$I18))/60</f>
        <v>0</v>
      </c>
    </row>
    <row r="19" spans="9:21" ht="24.95" customHeight="1" x14ac:dyDescent="0.3">
      <c r="I19" s="75" t="s">
        <v>120</v>
      </c>
      <c r="J19" s="108">
        <f>DAY(SUMIFS('MY DATA'!$E:$E,'MY DATA'!$C:$C,J$12,'MY DATA'!$B:$B,2018,'MY DATA'!$H:$H,'Annual Indicators'!$I19))*24+HOUR(SUMIFS('MY DATA'!$E:$E,'MY DATA'!$C:$C,J$12,'MY DATA'!$B:$B,2018,'MY DATA'!$H:$H,'Annual Indicators'!$I19))+MINUTE(SUMIFS('MY DATA'!$E:$E,'MY DATA'!$C:$C,J$12,'MY DATA'!$B:$B,2018,'MY DATA'!$H:$H,'Annual Indicators'!$I19))/60</f>
        <v>0</v>
      </c>
      <c r="K19" s="108">
        <f>DAY(SUMIFS('MY DATA'!$E:$E,'MY DATA'!$C:$C,K$12,'MY DATA'!$B:$B,2018,'MY DATA'!$H:$H,'Annual Indicators'!$I19))*24+HOUR(SUMIFS('MY DATA'!$E:$E,'MY DATA'!$C:$C,K$12,'MY DATA'!$B:$B,2018,'MY DATA'!$H:$H,'Annual Indicators'!$I19))+MINUTE(SUMIFS('MY DATA'!$E:$E,'MY DATA'!$C:$C,K$12,'MY DATA'!$B:$B,2018,'MY DATA'!$H:$H,'Annual Indicators'!$I19))/60</f>
        <v>0</v>
      </c>
      <c r="L19" s="108">
        <f>DAY(SUMIFS('MY DATA'!$E:$E,'MY DATA'!$C:$C,L$12,'MY DATA'!$B:$B,2018,'MY DATA'!$H:$H,'Annual Indicators'!$I19))*24+HOUR(SUMIFS('MY DATA'!$E:$E,'MY DATA'!$C:$C,L$12,'MY DATA'!$B:$B,2018,'MY DATA'!$H:$H,'Annual Indicators'!$I19))+MINUTE(SUMIFS('MY DATA'!$E:$E,'MY DATA'!$C:$C,L$12,'MY DATA'!$B:$B,2018,'MY DATA'!$H:$H,'Annual Indicators'!$I19))/60</f>
        <v>0</v>
      </c>
      <c r="M19" s="108">
        <f>DAY(SUMIFS('MY DATA'!$E:$E,'MY DATA'!$C:$C,M$12,'MY DATA'!$B:$B,2018,'MY DATA'!$H:$H,'Annual Indicators'!$I19))*24+HOUR(SUMIFS('MY DATA'!$E:$E,'MY DATA'!$C:$C,M$12,'MY DATA'!$B:$B,2018,'MY DATA'!$H:$H,'Annual Indicators'!$I19))+MINUTE(SUMIFS('MY DATA'!$E:$E,'MY DATA'!$C:$C,M$12,'MY DATA'!$B:$B,2018,'MY DATA'!$H:$H,'Annual Indicators'!$I19))/60</f>
        <v>0</v>
      </c>
      <c r="N19" s="108">
        <f>DAY(SUMIFS('MY DATA'!$E:$E,'MY DATA'!$C:$C,N$12,'MY DATA'!$B:$B,2018,'MY DATA'!$H:$H,'Annual Indicators'!$I19))*24+HOUR(SUMIFS('MY DATA'!$E:$E,'MY DATA'!$C:$C,N$12,'MY DATA'!$B:$B,2018,'MY DATA'!$H:$H,'Annual Indicators'!$I19))+MINUTE(SUMIFS('MY DATA'!$E:$E,'MY DATA'!$C:$C,N$12,'MY DATA'!$B:$B,2018,'MY DATA'!$H:$H,'Annual Indicators'!$I19))/60</f>
        <v>0</v>
      </c>
      <c r="O19" s="108">
        <f>DAY(SUMIFS('MY DATA'!$E:$E,'MY DATA'!$C:$C,O$12,'MY DATA'!$B:$B,2018,'MY DATA'!$H:$H,'Annual Indicators'!$I19))*24+HOUR(SUMIFS('MY DATA'!$E:$E,'MY DATA'!$C:$C,O$12,'MY DATA'!$B:$B,2018,'MY DATA'!$H:$H,'Annual Indicators'!$I19))+MINUTE(SUMIFS('MY DATA'!$E:$E,'MY DATA'!$C:$C,O$12,'MY DATA'!$B:$B,2018,'MY DATA'!$H:$H,'Annual Indicators'!$I19))/60</f>
        <v>0</v>
      </c>
      <c r="P19" s="108">
        <f>DAY(SUMIFS('MY DATA'!$E:$E,'MY DATA'!$C:$C,P$12,'MY DATA'!$B:$B,2018,'MY DATA'!$H:$H,'Annual Indicators'!$I19))*24+HOUR(SUMIFS('MY DATA'!$E:$E,'MY DATA'!$C:$C,P$12,'MY DATA'!$B:$B,2018,'MY DATA'!$H:$H,'Annual Indicators'!$I19))+MINUTE(SUMIFS('MY DATA'!$E:$E,'MY DATA'!$C:$C,P$12,'MY DATA'!$B:$B,2018,'MY DATA'!$H:$H,'Annual Indicators'!$I19))/60</f>
        <v>0</v>
      </c>
      <c r="Q19" s="108">
        <f>DAY(SUMIFS('MY DATA'!$E:$E,'MY DATA'!$C:$C,Q$12,'MY DATA'!$B:$B,2018,'MY DATA'!$H:$H,'Annual Indicators'!$I19))*24+HOUR(SUMIFS('MY DATA'!$E:$E,'MY DATA'!$C:$C,Q$12,'MY DATA'!$B:$B,2018,'MY DATA'!$H:$H,'Annual Indicators'!$I19))+MINUTE(SUMIFS('MY DATA'!$E:$E,'MY DATA'!$C:$C,Q$12,'MY DATA'!$B:$B,2018,'MY DATA'!$H:$H,'Annual Indicators'!$I19))/60</f>
        <v>0</v>
      </c>
      <c r="R19" s="108">
        <f>DAY(SUMIFS('MY DATA'!$E:$E,'MY DATA'!$C:$C,R$12,'MY DATA'!$B:$B,2018,'MY DATA'!$H:$H,'Annual Indicators'!$I19))*24+HOUR(SUMIFS('MY DATA'!$E:$E,'MY DATA'!$C:$C,R$12,'MY DATA'!$B:$B,2018,'MY DATA'!$H:$H,'Annual Indicators'!$I19))+MINUTE(SUMIFS('MY DATA'!$E:$E,'MY DATA'!$C:$C,R$12,'MY DATA'!$B:$B,2018,'MY DATA'!$H:$H,'Annual Indicators'!$I19))/60</f>
        <v>0</v>
      </c>
      <c r="S19" s="108">
        <f>DAY(SUMIFS('MY DATA'!$E:$E,'MY DATA'!$C:$C,S$12,'MY DATA'!$B:$B,2018,'MY DATA'!$H:$H,'Annual Indicators'!$I19))*24+HOUR(SUMIFS('MY DATA'!$E:$E,'MY DATA'!$C:$C,S$12,'MY DATA'!$B:$B,2018,'MY DATA'!$H:$H,'Annual Indicators'!$I19))+MINUTE(SUMIFS('MY DATA'!$E:$E,'MY DATA'!$C:$C,S$12,'MY DATA'!$B:$B,2018,'MY DATA'!$H:$H,'Annual Indicators'!$I19))/60</f>
        <v>0</v>
      </c>
      <c r="T19" s="108">
        <f>DAY(SUMIFS('MY DATA'!$E:$E,'MY DATA'!$C:$C,T$12,'MY DATA'!$B:$B,2018,'MY DATA'!$H:$H,'Annual Indicators'!$I19))*24+HOUR(SUMIFS('MY DATA'!$E:$E,'MY DATA'!$C:$C,T$12,'MY DATA'!$B:$B,2018,'MY DATA'!$H:$H,'Annual Indicators'!$I19))+MINUTE(SUMIFS('MY DATA'!$E:$E,'MY DATA'!$C:$C,T$12,'MY DATA'!$B:$B,2018,'MY DATA'!$H:$H,'Annual Indicators'!$I19))/60</f>
        <v>0</v>
      </c>
      <c r="U19" s="108">
        <f>DAY(SUMIFS('MY DATA'!$E:$E,'MY DATA'!$C:$C,U$12,'MY DATA'!$B:$B,2018,'MY DATA'!$H:$H,'Annual Indicators'!$I19))*24+HOUR(SUMIFS('MY DATA'!$E:$E,'MY DATA'!$C:$C,U$12,'MY DATA'!$B:$B,2018,'MY DATA'!$H:$H,'Annual Indicators'!$I19))+MINUTE(SUMIFS('MY DATA'!$E:$E,'MY DATA'!$C:$C,U$12,'MY DATA'!$B:$B,2018,'MY DATA'!$H:$H,'Annual Indicators'!$I19))/60</f>
        <v>0</v>
      </c>
    </row>
    <row r="20" spans="9:21" ht="24.95" customHeight="1" x14ac:dyDescent="0.3">
      <c r="I20" s="75" t="s">
        <v>171</v>
      </c>
      <c r="J20" s="159">
        <f>DAY(SUMIFS('MY DATA'!$E:$E,'MY DATA'!$C:$C,J$12,'MY DATA'!$B:$B,2018,'MY DATA'!$H:$H,'Annual Indicators'!$I20))*24+HOUR(SUMIFS('MY DATA'!$E:$E,'MY DATA'!$C:$C,J$12,'MY DATA'!$B:$B,2018,'MY DATA'!$H:$H,'Annual Indicators'!$I20))+MINUTE(SUMIFS('MY DATA'!$E:$E,'MY DATA'!$C:$C,J$12,'MY DATA'!$B:$B,2018,'MY DATA'!$H:$H,'Annual Indicators'!$I20))/60</f>
        <v>0</v>
      </c>
      <c r="K20" s="159">
        <f>DAY(SUMIFS('MY DATA'!$E:$E,'MY DATA'!$C:$C,K$12,'MY DATA'!$B:$B,2018,'MY DATA'!$H:$H,'Annual Indicators'!$I20))*24+HOUR(SUMIFS('MY DATA'!$E:$E,'MY DATA'!$C:$C,K$12,'MY DATA'!$B:$B,2018,'MY DATA'!$H:$H,'Annual Indicators'!$I20))+MINUTE(SUMIFS('MY DATA'!$E:$E,'MY DATA'!$C:$C,K$12,'MY DATA'!$B:$B,2018,'MY DATA'!$H:$H,'Annual Indicators'!$I20))/60</f>
        <v>0</v>
      </c>
      <c r="L20" s="159">
        <f>DAY(SUMIFS('MY DATA'!$E:$E,'MY DATA'!$C:$C,L$12,'MY DATA'!$B:$B,2018,'MY DATA'!$H:$H,'Annual Indicators'!$I20))*24+HOUR(SUMIFS('MY DATA'!$E:$E,'MY DATA'!$C:$C,L$12,'MY DATA'!$B:$B,2018,'MY DATA'!$H:$H,'Annual Indicators'!$I20))+MINUTE(SUMIFS('MY DATA'!$E:$E,'MY DATA'!$C:$C,L$12,'MY DATA'!$B:$B,2018,'MY DATA'!$H:$H,'Annual Indicators'!$I20))/60</f>
        <v>0</v>
      </c>
      <c r="M20" s="159">
        <f>DAY(SUMIFS('MY DATA'!$E:$E,'MY DATA'!$C:$C,M$12,'MY DATA'!$B:$B,2018,'MY DATA'!$H:$H,'Annual Indicators'!$I20))*24+HOUR(SUMIFS('MY DATA'!$E:$E,'MY DATA'!$C:$C,M$12,'MY DATA'!$B:$B,2018,'MY DATA'!$H:$H,'Annual Indicators'!$I20))+MINUTE(SUMIFS('MY DATA'!$E:$E,'MY DATA'!$C:$C,M$12,'MY DATA'!$B:$B,2018,'MY DATA'!$H:$H,'Annual Indicators'!$I20))/60</f>
        <v>0</v>
      </c>
      <c r="N20" s="159">
        <f>DAY(SUMIFS('MY DATA'!$E:$E,'MY DATA'!$C:$C,N$12,'MY DATA'!$B:$B,2018,'MY DATA'!$H:$H,'Annual Indicators'!$I20))*24+HOUR(SUMIFS('MY DATA'!$E:$E,'MY DATA'!$C:$C,N$12,'MY DATA'!$B:$B,2018,'MY DATA'!$H:$H,'Annual Indicators'!$I20))+MINUTE(SUMIFS('MY DATA'!$E:$E,'MY DATA'!$C:$C,N$12,'MY DATA'!$B:$B,2018,'MY DATA'!$H:$H,'Annual Indicators'!$I20))/60</f>
        <v>0</v>
      </c>
      <c r="O20" s="159">
        <f>DAY(SUMIFS('MY DATA'!$E:$E,'MY DATA'!$C:$C,O$12,'MY DATA'!$B:$B,2018,'MY DATA'!$H:$H,'Annual Indicators'!$I20))*24+HOUR(SUMIFS('MY DATA'!$E:$E,'MY DATA'!$C:$C,O$12,'MY DATA'!$B:$B,2018,'MY DATA'!$H:$H,'Annual Indicators'!$I20))+MINUTE(SUMIFS('MY DATA'!$E:$E,'MY DATA'!$C:$C,O$12,'MY DATA'!$B:$B,2018,'MY DATA'!$H:$H,'Annual Indicators'!$I20))/60</f>
        <v>0</v>
      </c>
      <c r="P20" s="159">
        <f>DAY(SUMIFS('MY DATA'!$E:$E,'MY DATA'!$C:$C,P$12,'MY DATA'!$B:$B,2018,'MY DATA'!$H:$H,'Annual Indicators'!$I20))*24+HOUR(SUMIFS('MY DATA'!$E:$E,'MY DATA'!$C:$C,P$12,'MY DATA'!$B:$B,2018,'MY DATA'!$H:$H,'Annual Indicators'!$I20))+MINUTE(SUMIFS('MY DATA'!$E:$E,'MY DATA'!$C:$C,P$12,'MY DATA'!$B:$B,2018,'MY DATA'!$H:$H,'Annual Indicators'!$I20))/60</f>
        <v>8.8333333333333339</v>
      </c>
      <c r="Q20" s="159">
        <f>DAY(SUMIFS('MY DATA'!$E:$E,'MY DATA'!$C:$C,Q$12,'MY DATA'!$B:$B,2018,'MY DATA'!$H:$H,'Annual Indicators'!$I20))*24+HOUR(SUMIFS('MY DATA'!$E:$E,'MY DATA'!$C:$C,Q$12,'MY DATA'!$B:$B,2018,'MY DATA'!$H:$H,'Annual Indicators'!$I20))+MINUTE(SUMIFS('MY DATA'!$E:$E,'MY DATA'!$C:$C,Q$12,'MY DATA'!$B:$B,2018,'MY DATA'!$H:$H,'Annual Indicators'!$I20))/60</f>
        <v>0</v>
      </c>
      <c r="R20" s="159">
        <f>DAY(SUMIFS('MY DATA'!$E:$E,'MY DATA'!$C:$C,R$12,'MY DATA'!$B:$B,2018,'MY DATA'!$H:$H,'Annual Indicators'!$I20))*24+HOUR(SUMIFS('MY DATA'!$E:$E,'MY DATA'!$C:$C,R$12,'MY DATA'!$B:$B,2018,'MY DATA'!$H:$H,'Annual Indicators'!$I20))+MINUTE(SUMIFS('MY DATA'!$E:$E,'MY DATA'!$C:$C,R$12,'MY DATA'!$B:$B,2018,'MY DATA'!$H:$H,'Annual Indicators'!$I20))/60</f>
        <v>0</v>
      </c>
      <c r="S20" s="159">
        <f>DAY(SUMIFS('MY DATA'!$E:$E,'MY DATA'!$C:$C,S$12,'MY DATA'!$B:$B,2018,'MY DATA'!$H:$H,'Annual Indicators'!$I20))*24+HOUR(SUMIFS('MY DATA'!$E:$E,'MY DATA'!$C:$C,S$12,'MY DATA'!$B:$B,2018,'MY DATA'!$H:$H,'Annual Indicators'!$I20))+MINUTE(SUMIFS('MY DATA'!$E:$E,'MY DATA'!$C:$C,S$12,'MY DATA'!$B:$B,2018,'MY DATA'!$H:$H,'Annual Indicators'!$I20))/60</f>
        <v>0</v>
      </c>
      <c r="T20" s="159">
        <f>DAY(SUMIFS('MY DATA'!$E:$E,'MY DATA'!$C:$C,T$12,'MY DATA'!$B:$B,2018,'MY DATA'!$H:$H,'Annual Indicators'!$I20))*24+HOUR(SUMIFS('MY DATA'!$E:$E,'MY DATA'!$C:$C,T$12,'MY DATA'!$B:$B,2018,'MY DATA'!$H:$H,'Annual Indicators'!$I20))+MINUTE(SUMIFS('MY DATA'!$E:$E,'MY DATA'!$C:$C,T$12,'MY DATA'!$B:$B,2018,'MY DATA'!$H:$H,'Annual Indicators'!$I20))/60</f>
        <v>0</v>
      </c>
      <c r="U20" s="159">
        <f>DAY(SUMIFS('MY DATA'!$E:$E,'MY DATA'!$C:$C,U$12,'MY DATA'!$B:$B,2018,'MY DATA'!$H:$H,'Annual Indicators'!$I20))*24+HOUR(SUMIFS('MY DATA'!$E:$E,'MY DATA'!$C:$C,U$12,'MY DATA'!$B:$B,2018,'MY DATA'!$H:$H,'Annual Indicators'!$I20))+MINUTE(SUMIFS('MY DATA'!$E:$E,'MY DATA'!$C:$C,U$12,'MY DATA'!$B:$B,2018,'MY DATA'!$H:$H,'Annual Indicators'!$I20))/60</f>
        <v>0</v>
      </c>
    </row>
    <row r="34" spans="24:24" x14ac:dyDescent="0.25">
      <c r="X34" s="55"/>
    </row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9" tint="0.59999389629810485"/>
  </sheetPr>
  <dimension ref="B4:D71"/>
  <sheetViews>
    <sheetView showGridLines="0" zoomScale="70" zoomScaleNormal="70" workbookViewId="0">
      <selection activeCell="F17" sqref="F16:F17"/>
    </sheetView>
  </sheetViews>
  <sheetFormatPr defaultColWidth="9.140625" defaultRowHeight="15" x14ac:dyDescent="0.25"/>
  <cols>
    <col min="1" max="1" width="9.140625" style="52"/>
    <col min="2" max="2" width="52.85546875" style="52" customWidth="1"/>
    <col min="3" max="4" width="15.42578125" style="52" customWidth="1"/>
    <col min="5" max="16384" width="9.140625" style="52"/>
  </cols>
  <sheetData>
    <row r="4" spans="2:3" x14ac:dyDescent="0.25">
      <c r="B4" s="49" t="s">
        <v>93</v>
      </c>
    </row>
    <row r="5" spans="2:3" x14ac:dyDescent="0.25">
      <c r="B5" s="50"/>
      <c r="C5" s="51" t="s">
        <v>89</v>
      </c>
    </row>
    <row r="6" spans="2:3" x14ac:dyDescent="0.25">
      <c r="B6" s="116" t="s">
        <v>6</v>
      </c>
      <c r="C6" s="118">
        <f>SUM('Annual Indicators'!L6)</f>
        <v>5.666666666666667</v>
      </c>
    </row>
    <row r="7" spans="2:3" x14ac:dyDescent="0.25">
      <c r="B7" s="116" t="s">
        <v>7</v>
      </c>
      <c r="C7" s="121">
        <f>DAY(SUMIFS('MY DATA'!E:E,'MY DATA'!C:C,3,'MY DATA'!B:B,2018,'MY DATA'!F:F,March!B7))*24+HOUR(SUMIFS('MY DATA'!E:E,'MY DATA'!C:C,3,'MY DATA'!B:B,2018,'MY DATA'!F:F,March!B7))+MINUTE(SUMIFS('MY DATA'!E:E,'MY DATA'!C:C,3,'MY DATA'!B:B,2018,'MY DATA'!F:F,March!B7))/60</f>
        <v>61.583333333333336</v>
      </c>
    </row>
    <row r="8" spans="2:3" x14ac:dyDescent="0.25">
      <c r="B8" s="116" t="s">
        <v>8</v>
      </c>
      <c r="C8" s="118">
        <f>DAY(SUMIFS('MY DATA'!E:E,'MY DATA'!C:C,3,'MY DATA'!B:B,2018,'MY DATA'!F:F,March!B8))*24+HOUR(SUMIFS('MY DATA'!E:E,'MY DATA'!C:C,3,'MY DATA'!B:B,2018,'MY DATA'!F:F,March!B8))+MINUTE(SUMIFS('MY DATA'!E:E,'MY DATA'!C:C,3,'MY DATA'!B:B,2018,'MY DATA'!F:F,March!B8))/60</f>
        <v>28.25</v>
      </c>
    </row>
    <row r="9" spans="2:3" x14ac:dyDescent="0.25">
      <c r="B9" s="116" t="s">
        <v>90</v>
      </c>
      <c r="C9" s="118">
        <f>DAY(SUMIFS('MY DATA'!E:E,'MY DATA'!C:C,3,'MY DATA'!B:B,2018,'MY DATA'!F:F,March!B9))*24+HOUR(SUMIFS('MY DATA'!E:E,'MY DATA'!C:C,3,'MY DATA'!B:B,2018,'MY DATA'!F:F,March!B9))+MINUTE(SUMIFS('MY DATA'!E:E,'MY DATA'!C:C,3,'MY DATA'!B:B,2018,'MY DATA'!F:F,March!B9))/60</f>
        <v>111.66666666666667</v>
      </c>
    </row>
    <row r="18" spans="2:3" x14ac:dyDescent="0.25">
      <c r="B18" s="49" t="s">
        <v>94</v>
      </c>
      <c r="C18" s="54"/>
    </row>
    <row r="19" spans="2:3" x14ac:dyDescent="0.25">
      <c r="B19" s="50" t="s">
        <v>91</v>
      </c>
      <c r="C19" s="51" t="s">
        <v>89</v>
      </c>
    </row>
    <row r="20" spans="2:3" x14ac:dyDescent="0.25">
      <c r="B20" s="116" t="s">
        <v>83</v>
      </c>
      <c r="C20" s="118">
        <f>SUM('Annual Indicators'!L13)</f>
        <v>1</v>
      </c>
    </row>
    <row r="21" spans="2:3" x14ac:dyDescent="0.25">
      <c r="B21" s="116" t="s">
        <v>84</v>
      </c>
      <c r="C21" s="118">
        <f>SUM('Annual Indicators'!L14)</f>
        <v>4.666666666666667</v>
      </c>
    </row>
    <row r="22" spans="2:3" x14ac:dyDescent="0.25">
      <c r="B22" s="116" t="s">
        <v>107</v>
      </c>
      <c r="C22" s="118">
        <f>SUM('Annual Indicators'!L15)</f>
        <v>0</v>
      </c>
    </row>
    <row r="23" spans="2:3" x14ac:dyDescent="0.25">
      <c r="B23" s="116" t="s">
        <v>85</v>
      </c>
      <c r="C23" s="118">
        <f>SUM('Annual Indicators'!L17)</f>
        <v>0</v>
      </c>
    </row>
    <row r="24" spans="2:3" x14ac:dyDescent="0.25">
      <c r="B24" s="116" t="s">
        <v>122</v>
      </c>
      <c r="C24" s="118">
        <f>SUM('Annual Indicators'!L18)</f>
        <v>0</v>
      </c>
    </row>
    <row r="25" spans="2:3" x14ac:dyDescent="0.25">
      <c r="B25" s="116" t="s">
        <v>120</v>
      </c>
      <c r="C25" s="118">
        <f>SUM('Annual Indicators'!L19)</f>
        <v>0</v>
      </c>
    </row>
    <row r="26" spans="2:3" x14ac:dyDescent="0.25">
      <c r="B26" s="116" t="s">
        <v>92</v>
      </c>
      <c r="C26" s="118"/>
    </row>
    <row r="27" spans="2:3" x14ac:dyDescent="0.25">
      <c r="B27" s="116" t="s">
        <v>92</v>
      </c>
      <c r="C27" s="118"/>
    </row>
    <row r="28" spans="2:3" x14ac:dyDescent="0.25">
      <c r="B28" s="116" t="s">
        <v>92</v>
      </c>
      <c r="C28" s="118"/>
    </row>
    <row r="29" spans="2:3" x14ac:dyDescent="0.25">
      <c r="B29" s="116" t="s">
        <v>92</v>
      </c>
      <c r="C29" s="118"/>
    </row>
    <row r="30" spans="2:3" x14ac:dyDescent="0.25">
      <c r="B30" s="122" t="s">
        <v>92</v>
      </c>
      <c r="C30" s="118"/>
    </row>
    <row r="32" spans="2:3" x14ac:dyDescent="0.25">
      <c r="B32" s="49" t="s">
        <v>133</v>
      </c>
    </row>
    <row r="33" spans="2:4" x14ac:dyDescent="0.25">
      <c r="B33" s="50" t="s">
        <v>134</v>
      </c>
      <c r="C33" s="51" t="s">
        <v>89</v>
      </c>
    </row>
    <row r="34" spans="2:4" x14ac:dyDescent="0.25">
      <c r="B34" s="116" t="s">
        <v>26</v>
      </c>
      <c r="C34" s="118">
        <f>DAY(SUMIFS('MY DATA'!E:E,'MY DATA'!C:C,3,'MY DATA'!B:B,2018,'MY DATA'!G:G,March!B34))*24+HOUR(SUMIFS('MY DATA'!E:E,'MY DATA'!C:C,3,'MY DATA'!B:B,2018,'MY DATA'!G:G,March!B34))+MINUTE(SUMIFS('MY DATA'!E:E,'MY DATA'!C:C,3,'MY DATA'!B:B,2018,'MY DATA'!G:G,March!B34))/60</f>
        <v>0</v>
      </c>
      <c r="D34" s="119">
        <f>C34/C$71</f>
        <v>0</v>
      </c>
    </row>
    <row r="35" spans="2:4" x14ac:dyDescent="0.25">
      <c r="B35" s="116" t="s">
        <v>24</v>
      </c>
      <c r="C35" s="118">
        <f>DAY(SUMIFS('MY DATA'!E:E,'MY DATA'!C:C,3,'MY DATA'!B:B,2018,'MY DATA'!G:G,March!B35))*24+HOUR(SUMIFS('MY DATA'!E:E,'MY DATA'!C:C,3,'MY DATA'!B:B,2018,'MY DATA'!G:G,March!B35))+MINUTE(SUMIFS('MY DATA'!E:E,'MY DATA'!C:C,3,'MY DATA'!B:B,2018,'MY DATA'!G:G,March!B35))/60</f>
        <v>0</v>
      </c>
      <c r="D35" s="119">
        <f t="shared" ref="D35:D70" si="0">C35/C$71</f>
        <v>0</v>
      </c>
    </row>
    <row r="36" spans="2:4" x14ac:dyDescent="0.25">
      <c r="B36" s="116" t="s">
        <v>27</v>
      </c>
      <c r="C36" s="118">
        <f>DAY(SUMIFS('MY DATA'!E:E,'MY DATA'!C:C,3,'MY DATA'!B:B,2018,'MY DATA'!G:G,March!B36))*24+HOUR(SUMIFS('MY DATA'!E:E,'MY DATA'!C:C,3,'MY DATA'!B:B,2018,'MY DATA'!G:G,March!B36))+MINUTE(SUMIFS('MY DATA'!E:E,'MY DATA'!C:C,3,'MY DATA'!B:B,2018,'MY DATA'!G:G,March!B36))/60</f>
        <v>0</v>
      </c>
      <c r="D36" s="119">
        <f t="shared" si="0"/>
        <v>0</v>
      </c>
    </row>
    <row r="37" spans="2:4" x14ac:dyDescent="0.25">
      <c r="B37" s="116" t="s">
        <v>28</v>
      </c>
      <c r="C37" s="118">
        <f>DAY(SUMIFS('MY DATA'!E:E,'MY DATA'!C:C,3,'MY DATA'!B:B,2018,'MY DATA'!G:G,March!B37))*24+HOUR(SUMIFS('MY DATA'!E:E,'MY DATA'!C:C,3,'MY DATA'!B:B,2018,'MY DATA'!G:G,March!B37))+MINUTE(SUMIFS('MY DATA'!E:E,'MY DATA'!C:C,3,'MY DATA'!B:B,2018,'MY DATA'!G:G,March!B37))/60</f>
        <v>0</v>
      </c>
      <c r="D37" s="119">
        <f t="shared" si="0"/>
        <v>0</v>
      </c>
    </row>
    <row r="38" spans="2:4" x14ac:dyDescent="0.25">
      <c r="B38" s="116" t="s">
        <v>29</v>
      </c>
      <c r="C38" s="118">
        <f>DAY(SUMIFS('MY DATA'!E:E,'MY DATA'!C:C,3,'MY DATA'!B:B,2018,'MY DATA'!G:G,March!B38))*24+HOUR(SUMIFS('MY DATA'!E:E,'MY DATA'!C:C,3,'MY DATA'!B:B,2018,'MY DATA'!G:G,March!B38))+MINUTE(SUMIFS('MY DATA'!E:E,'MY DATA'!C:C,3,'MY DATA'!B:B,2018,'MY DATA'!G:G,March!B38))/60</f>
        <v>0</v>
      </c>
      <c r="D38" s="119">
        <f t="shared" si="0"/>
        <v>0</v>
      </c>
    </row>
    <row r="39" spans="2:4" x14ac:dyDescent="0.25">
      <c r="B39" s="116" t="s">
        <v>30</v>
      </c>
      <c r="C39" s="118">
        <f>DAY(SUMIFS('MY DATA'!E:E,'MY DATA'!C:C,3,'MY DATA'!B:B,2018,'MY DATA'!G:G,March!B39))*24+HOUR(SUMIFS('MY DATA'!E:E,'MY DATA'!C:C,3,'MY DATA'!B:B,2018,'MY DATA'!G:G,March!B39))+MINUTE(SUMIFS('MY DATA'!E:E,'MY DATA'!C:C,3,'MY DATA'!B:B,2018,'MY DATA'!G:G,March!B39))/60</f>
        <v>0</v>
      </c>
      <c r="D39" s="119">
        <f t="shared" si="0"/>
        <v>0</v>
      </c>
    </row>
    <row r="40" spans="2:4" x14ac:dyDescent="0.25">
      <c r="B40" s="116" t="s">
        <v>31</v>
      </c>
      <c r="C40" s="118">
        <f>DAY(SUMIFS('MY DATA'!E:E,'MY DATA'!C:C,3,'MY DATA'!B:B,2018,'MY DATA'!G:G,March!B40))*24+HOUR(SUMIFS('MY DATA'!E:E,'MY DATA'!C:C,3,'MY DATA'!B:B,2018,'MY DATA'!G:G,March!B40))+MINUTE(SUMIFS('MY DATA'!E:E,'MY DATA'!C:C,3,'MY DATA'!B:B,2018,'MY DATA'!G:G,March!B40))/60</f>
        <v>1</v>
      </c>
      <c r="D40" s="119">
        <f t="shared" si="0"/>
        <v>0.1764705882352941</v>
      </c>
    </row>
    <row r="41" spans="2:4" x14ac:dyDescent="0.25">
      <c r="B41" s="116" t="s">
        <v>32</v>
      </c>
      <c r="C41" s="118">
        <f>DAY(SUMIFS('MY DATA'!E:E,'MY DATA'!C:C,3,'MY DATA'!B:B,2018,'MY DATA'!G:G,March!B41))*24+HOUR(SUMIFS('MY DATA'!E:E,'MY DATA'!C:C,3,'MY DATA'!B:B,2018,'MY DATA'!G:G,March!B41))+MINUTE(SUMIFS('MY DATA'!E:E,'MY DATA'!C:C,3,'MY DATA'!B:B,2018,'MY DATA'!G:G,March!B41))/60</f>
        <v>0</v>
      </c>
      <c r="D41" s="119">
        <f t="shared" si="0"/>
        <v>0</v>
      </c>
    </row>
    <row r="42" spans="2:4" x14ac:dyDescent="0.25">
      <c r="B42" s="116" t="s">
        <v>33</v>
      </c>
      <c r="C42" s="118">
        <f>DAY(SUMIFS('MY DATA'!E:E,'MY DATA'!C:C,3,'MY DATA'!B:B,2018,'MY DATA'!G:G,March!B42))*24+HOUR(SUMIFS('MY DATA'!E:E,'MY DATA'!C:C,3,'MY DATA'!B:B,2018,'MY DATA'!G:G,March!B42))+MINUTE(SUMIFS('MY DATA'!E:E,'MY DATA'!C:C,3,'MY DATA'!B:B,2018,'MY DATA'!G:G,March!B42))/60</f>
        <v>0</v>
      </c>
      <c r="D42" s="119">
        <f t="shared" si="0"/>
        <v>0</v>
      </c>
    </row>
    <row r="43" spans="2:4" x14ac:dyDescent="0.25">
      <c r="B43" s="116" t="s">
        <v>34</v>
      </c>
      <c r="C43" s="118">
        <f>DAY(SUMIFS('MY DATA'!E:E,'MY DATA'!C:C,3,'MY DATA'!B:B,2018,'MY DATA'!G:G,March!B43))*24+HOUR(SUMIFS('MY DATA'!E:E,'MY DATA'!C:C,3,'MY DATA'!B:B,2018,'MY DATA'!G:G,March!B43))+MINUTE(SUMIFS('MY DATA'!E:E,'MY DATA'!C:C,3,'MY DATA'!B:B,2018,'MY DATA'!G:G,March!B43))/60</f>
        <v>0</v>
      </c>
      <c r="D43" s="119">
        <f t="shared" si="0"/>
        <v>0</v>
      </c>
    </row>
    <row r="44" spans="2:4" x14ac:dyDescent="0.25">
      <c r="B44" s="116" t="s">
        <v>35</v>
      </c>
      <c r="C44" s="118">
        <f>DAY(SUMIFS('MY DATA'!E:E,'MY DATA'!C:C,3,'MY DATA'!B:B,2018,'MY DATA'!G:G,March!B44))*24+HOUR(SUMIFS('MY DATA'!E:E,'MY DATA'!C:C,3,'MY DATA'!B:B,2018,'MY DATA'!G:G,March!B44))+MINUTE(SUMIFS('MY DATA'!E:E,'MY DATA'!C:C,3,'MY DATA'!B:B,2018,'MY DATA'!G:G,March!B44))/60</f>
        <v>0</v>
      </c>
      <c r="D44" s="119">
        <f t="shared" si="0"/>
        <v>0</v>
      </c>
    </row>
    <row r="45" spans="2:4" x14ac:dyDescent="0.25">
      <c r="B45" s="116" t="s">
        <v>36</v>
      </c>
      <c r="C45" s="118">
        <f>DAY(SUMIFS('MY DATA'!E:E,'MY DATA'!C:C,3,'MY DATA'!B:B,2018,'MY DATA'!G:G,March!B45))*24+HOUR(SUMIFS('MY DATA'!E:E,'MY DATA'!C:C,3,'MY DATA'!B:B,2018,'MY DATA'!G:G,March!B45))+MINUTE(SUMIFS('MY DATA'!E:E,'MY DATA'!C:C,3,'MY DATA'!B:B,2018,'MY DATA'!G:G,March!B45))/60</f>
        <v>0</v>
      </c>
      <c r="D45" s="119">
        <f t="shared" si="0"/>
        <v>0</v>
      </c>
    </row>
    <row r="46" spans="2:4" x14ac:dyDescent="0.25">
      <c r="B46" s="116" t="s">
        <v>37</v>
      </c>
      <c r="C46" s="118">
        <f>DAY(SUMIFS('MY DATA'!E:E,'MY DATA'!C:C,3,'MY DATA'!B:B,2018,'MY DATA'!G:G,March!B46))*24+HOUR(SUMIFS('MY DATA'!E:E,'MY DATA'!C:C,3,'MY DATA'!B:B,2018,'MY DATA'!G:G,March!B46))+MINUTE(SUMIFS('MY DATA'!E:E,'MY DATA'!C:C,3,'MY DATA'!B:B,2018,'MY DATA'!G:G,March!B46))/60</f>
        <v>0</v>
      </c>
      <c r="D46" s="119">
        <f t="shared" si="0"/>
        <v>0</v>
      </c>
    </row>
    <row r="47" spans="2:4" x14ac:dyDescent="0.25">
      <c r="B47" s="116" t="s">
        <v>38</v>
      </c>
      <c r="C47" s="118">
        <f>DAY(SUMIFS('MY DATA'!E:E,'MY DATA'!C:C,3,'MY DATA'!B:B,2018,'MY DATA'!G:G,March!B47))*24+HOUR(SUMIFS('MY DATA'!E:E,'MY DATA'!C:C,3,'MY DATA'!B:B,2018,'MY DATA'!G:G,March!B47))+MINUTE(SUMIFS('MY DATA'!E:E,'MY DATA'!C:C,3,'MY DATA'!B:B,2018,'MY DATA'!G:G,March!B47))/60</f>
        <v>0</v>
      </c>
      <c r="D47" s="119">
        <f t="shared" si="0"/>
        <v>0</v>
      </c>
    </row>
    <row r="48" spans="2:4" x14ac:dyDescent="0.25">
      <c r="B48" s="116" t="s">
        <v>39</v>
      </c>
      <c r="C48" s="118">
        <f>DAY(SUMIFS('MY DATA'!E:E,'MY DATA'!C:C,3,'MY DATA'!B:B,2018,'MY DATA'!G:G,March!B48))*24+HOUR(SUMIFS('MY DATA'!E:E,'MY DATA'!C:C,3,'MY DATA'!B:B,2018,'MY DATA'!G:G,March!B48))+MINUTE(SUMIFS('MY DATA'!E:E,'MY DATA'!C:C,3,'MY DATA'!B:B,2018,'MY DATA'!G:G,March!B48))/60</f>
        <v>0</v>
      </c>
      <c r="D48" s="119">
        <f t="shared" si="0"/>
        <v>0</v>
      </c>
    </row>
    <row r="49" spans="2:4" x14ac:dyDescent="0.25">
      <c r="B49" s="116" t="s">
        <v>40</v>
      </c>
      <c r="C49" s="118">
        <f>DAY(SUMIFS('MY DATA'!E:E,'MY DATA'!C:C,3,'MY DATA'!B:B,2018,'MY DATA'!G:G,March!B49))*24+HOUR(SUMIFS('MY DATA'!E:E,'MY DATA'!C:C,3,'MY DATA'!B:B,2018,'MY DATA'!G:G,March!B49))+MINUTE(SUMIFS('MY DATA'!E:E,'MY DATA'!C:C,3,'MY DATA'!B:B,2018,'MY DATA'!G:G,March!B49))/60</f>
        <v>0</v>
      </c>
      <c r="D49" s="119">
        <f t="shared" si="0"/>
        <v>0</v>
      </c>
    </row>
    <row r="50" spans="2:4" x14ac:dyDescent="0.25">
      <c r="B50" s="116" t="s">
        <v>41</v>
      </c>
      <c r="C50" s="118">
        <f>DAY(SUMIFS('MY DATA'!E:E,'MY DATA'!C:C,3,'MY DATA'!B:B,2018,'MY DATA'!G:G,March!B50))*24+HOUR(SUMIFS('MY DATA'!E:E,'MY DATA'!C:C,3,'MY DATA'!B:B,2018,'MY DATA'!G:G,March!B50))+MINUTE(SUMIFS('MY DATA'!E:E,'MY DATA'!C:C,3,'MY DATA'!B:B,2018,'MY DATA'!G:G,March!B50))/60</f>
        <v>0</v>
      </c>
      <c r="D50" s="119">
        <f t="shared" si="0"/>
        <v>0</v>
      </c>
    </row>
    <row r="51" spans="2:4" x14ac:dyDescent="0.25">
      <c r="B51" s="116" t="s">
        <v>42</v>
      </c>
      <c r="C51" s="118">
        <f>DAY(SUMIFS('MY DATA'!E:E,'MY DATA'!C:C,3,'MY DATA'!B:B,2018,'MY DATA'!G:G,March!B51))*24+HOUR(SUMIFS('MY DATA'!E:E,'MY DATA'!C:C,3,'MY DATA'!B:B,2018,'MY DATA'!G:G,March!B51))+MINUTE(SUMIFS('MY DATA'!E:E,'MY DATA'!C:C,3,'MY DATA'!B:B,2018,'MY DATA'!G:G,March!B51))/60</f>
        <v>0</v>
      </c>
      <c r="D51" s="119">
        <f t="shared" si="0"/>
        <v>0</v>
      </c>
    </row>
    <row r="52" spans="2:4" x14ac:dyDescent="0.25">
      <c r="B52" s="116" t="s">
        <v>43</v>
      </c>
      <c r="C52" s="118">
        <f>DAY(SUMIFS('MY DATA'!E:E,'MY DATA'!C:C,3,'MY DATA'!B:B,2018,'MY DATA'!G:G,March!B52))*24+HOUR(SUMIFS('MY DATA'!E:E,'MY DATA'!C:C,3,'MY DATA'!B:B,2018,'MY DATA'!G:G,March!B52))+MINUTE(SUMIFS('MY DATA'!E:E,'MY DATA'!C:C,3,'MY DATA'!B:B,2018,'MY DATA'!G:G,March!B52))/60</f>
        <v>4.666666666666667</v>
      </c>
      <c r="D52" s="119">
        <f t="shared" si="0"/>
        <v>0.82352941176470584</v>
      </c>
    </row>
    <row r="53" spans="2:4" x14ac:dyDescent="0.25">
      <c r="B53" s="116" t="s">
        <v>44</v>
      </c>
      <c r="C53" s="118">
        <f>DAY(SUMIFS('MY DATA'!E:E,'MY DATA'!C:C,3,'MY DATA'!B:B,2018,'MY DATA'!G:G,March!B53))*24+HOUR(SUMIFS('MY DATA'!E:E,'MY DATA'!C:C,3,'MY DATA'!B:B,2018,'MY DATA'!G:G,March!B53))+MINUTE(SUMIFS('MY DATA'!E:E,'MY DATA'!C:C,3,'MY DATA'!B:B,2018,'MY DATA'!G:G,March!B53))/60</f>
        <v>0</v>
      </c>
      <c r="D53" s="119">
        <f t="shared" si="0"/>
        <v>0</v>
      </c>
    </row>
    <row r="54" spans="2:4" x14ac:dyDescent="0.25">
      <c r="B54" s="116" t="s">
        <v>45</v>
      </c>
      <c r="C54" s="118">
        <f>DAY(SUMIFS('MY DATA'!E:E,'MY DATA'!C:C,3,'MY DATA'!B:B,2018,'MY DATA'!G:G,March!B54))*24+HOUR(SUMIFS('MY DATA'!E:E,'MY DATA'!C:C,3,'MY DATA'!B:B,2018,'MY DATA'!G:G,March!B54))+MINUTE(SUMIFS('MY DATA'!E:E,'MY DATA'!C:C,3,'MY DATA'!B:B,2018,'MY DATA'!G:G,March!B54))/60</f>
        <v>0</v>
      </c>
      <c r="D54" s="119">
        <f t="shared" si="0"/>
        <v>0</v>
      </c>
    </row>
    <row r="55" spans="2:4" x14ac:dyDescent="0.25">
      <c r="B55" s="116" t="s">
        <v>46</v>
      </c>
      <c r="C55" s="118">
        <f>DAY(SUMIFS('MY DATA'!E:E,'MY DATA'!C:C,3,'MY DATA'!B:B,2018,'MY DATA'!G:G,March!B55))*24+HOUR(SUMIFS('MY DATA'!E:E,'MY DATA'!C:C,3,'MY DATA'!B:B,2018,'MY DATA'!G:G,March!B55))+MINUTE(SUMIFS('MY DATA'!E:E,'MY DATA'!C:C,3,'MY DATA'!B:B,2018,'MY DATA'!G:G,March!B55))/60</f>
        <v>0</v>
      </c>
      <c r="D55" s="119">
        <f t="shared" si="0"/>
        <v>0</v>
      </c>
    </row>
    <row r="56" spans="2:4" x14ac:dyDescent="0.25">
      <c r="B56" s="116" t="s">
        <v>47</v>
      </c>
      <c r="C56" s="118">
        <f>DAY(SUMIFS('MY DATA'!E:E,'MY DATA'!C:C,3,'MY DATA'!B:B,2018,'MY DATA'!G:G,March!B56))*24+HOUR(SUMIFS('MY DATA'!E:E,'MY DATA'!C:C,3,'MY DATA'!B:B,2018,'MY DATA'!G:G,March!B56))+MINUTE(SUMIFS('MY DATA'!E:E,'MY DATA'!C:C,3,'MY DATA'!B:B,2018,'MY DATA'!G:G,March!B56))/60</f>
        <v>0</v>
      </c>
      <c r="D56" s="119">
        <f t="shared" si="0"/>
        <v>0</v>
      </c>
    </row>
    <row r="57" spans="2:4" x14ac:dyDescent="0.25">
      <c r="B57" s="116" t="s">
        <v>48</v>
      </c>
      <c r="C57" s="118">
        <f>DAY(SUMIFS('MY DATA'!E:E,'MY DATA'!C:C,3,'MY DATA'!B:B,2018,'MY DATA'!G:G,March!B57))*24+HOUR(SUMIFS('MY DATA'!E:E,'MY DATA'!C:C,3,'MY DATA'!B:B,2018,'MY DATA'!G:G,March!B57))+MINUTE(SUMIFS('MY DATA'!E:E,'MY DATA'!C:C,3,'MY DATA'!B:B,2018,'MY DATA'!G:G,March!B57))/60</f>
        <v>0</v>
      </c>
      <c r="D57" s="119">
        <f t="shared" si="0"/>
        <v>0</v>
      </c>
    </row>
    <row r="58" spans="2:4" x14ac:dyDescent="0.25">
      <c r="B58" s="116" t="s">
        <v>49</v>
      </c>
      <c r="C58" s="118">
        <f>DAY(SUMIFS('MY DATA'!E:E,'MY DATA'!C:C,3,'MY DATA'!B:B,2018,'MY DATA'!G:G,March!B58))*24+HOUR(SUMIFS('MY DATA'!E:E,'MY DATA'!C:C,3,'MY DATA'!B:B,2018,'MY DATA'!G:G,March!B58))+MINUTE(SUMIFS('MY DATA'!E:E,'MY DATA'!C:C,3,'MY DATA'!B:B,2018,'MY DATA'!G:G,March!B58))/60</f>
        <v>0</v>
      </c>
      <c r="D58" s="119">
        <f t="shared" si="0"/>
        <v>0</v>
      </c>
    </row>
    <row r="59" spans="2:4" x14ac:dyDescent="0.25">
      <c r="B59" s="116" t="s">
        <v>50</v>
      </c>
      <c r="C59" s="118">
        <f>DAY(SUMIFS('MY DATA'!E:E,'MY DATA'!C:C,3,'MY DATA'!B:B,2018,'MY DATA'!G:G,March!B59))*24+HOUR(SUMIFS('MY DATA'!E:E,'MY DATA'!C:C,3,'MY DATA'!B:B,2018,'MY DATA'!G:G,March!B59))+MINUTE(SUMIFS('MY DATA'!E:E,'MY DATA'!C:C,3,'MY DATA'!B:B,2018,'MY DATA'!G:G,March!B59))/60</f>
        <v>0</v>
      </c>
      <c r="D59" s="119">
        <f t="shared" si="0"/>
        <v>0</v>
      </c>
    </row>
    <row r="60" spans="2:4" x14ac:dyDescent="0.25">
      <c r="B60" s="116" t="s">
        <v>51</v>
      </c>
      <c r="C60" s="118">
        <f>DAY(SUMIFS('MY DATA'!E:E,'MY DATA'!C:C,3,'MY DATA'!B:B,2018,'MY DATA'!G:G,March!B60))*24+HOUR(SUMIFS('MY DATA'!E:E,'MY DATA'!C:C,3,'MY DATA'!B:B,2018,'MY DATA'!G:G,March!B60))+MINUTE(SUMIFS('MY DATA'!E:E,'MY DATA'!C:C,3,'MY DATA'!B:B,2018,'MY DATA'!G:G,March!B60))/60</f>
        <v>0</v>
      </c>
      <c r="D60" s="119">
        <f t="shared" si="0"/>
        <v>0</v>
      </c>
    </row>
    <row r="61" spans="2:4" x14ac:dyDescent="0.25">
      <c r="B61" s="116" t="s">
        <v>52</v>
      </c>
      <c r="C61" s="118">
        <f>DAY(SUMIFS('MY DATA'!E:E,'MY DATA'!C:C,3,'MY DATA'!B:B,2018,'MY DATA'!G:G,March!B61))*24+HOUR(SUMIFS('MY DATA'!E:E,'MY DATA'!C:C,3,'MY DATA'!B:B,2018,'MY DATA'!G:G,March!B61))+MINUTE(SUMIFS('MY DATA'!E:E,'MY DATA'!C:C,3,'MY DATA'!B:B,2018,'MY DATA'!G:G,March!B61))/60</f>
        <v>0</v>
      </c>
      <c r="D61" s="119">
        <f t="shared" si="0"/>
        <v>0</v>
      </c>
    </row>
    <row r="62" spans="2:4" x14ac:dyDescent="0.25">
      <c r="B62" s="116" t="s">
        <v>53</v>
      </c>
      <c r="C62" s="118">
        <f>DAY(SUMIFS('MY DATA'!E:E,'MY DATA'!C:C,3,'MY DATA'!B:B,2018,'MY DATA'!G:G,March!B62))*24+HOUR(SUMIFS('MY DATA'!E:E,'MY DATA'!C:C,3,'MY DATA'!B:B,2018,'MY DATA'!G:G,March!B62))+MINUTE(SUMIFS('MY DATA'!E:E,'MY DATA'!C:C,3,'MY DATA'!B:B,2018,'MY DATA'!G:G,March!B62))/60</f>
        <v>0</v>
      </c>
      <c r="D62" s="119">
        <f t="shared" si="0"/>
        <v>0</v>
      </c>
    </row>
    <row r="63" spans="2:4" x14ac:dyDescent="0.25">
      <c r="B63" s="116" t="s">
        <v>54</v>
      </c>
      <c r="C63" s="118">
        <f>DAY(SUMIFS('MY DATA'!E:E,'MY DATA'!C:C,3,'MY DATA'!B:B,2018,'MY DATA'!G:G,March!B63))*24+HOUR(SUMIFS('MY DATA'!E:E,'MY DATA'!C:C,3,'MY DATA'!B:B,2018,'MY DATA'!G:G,March!B63))+MINUTE(SUMIFS('MY DATA'!E:E,'MY DATA'!C:C,3,'MY DATA'!B:B,2018,'MY DATA'!G:G,March!B63))/60</f>
        <v>0</v>
      </c>
      <c r="D63" s="119">
        <f t="shared" si="0"/>
        <v>0</v>
      </c>
    </row>
    <row r="64" spans="2:4" x14ac:dyDescent="0.25">
      <c r="B64" s="116" t="s">
        <v>55</v>
      </c>
      <c r="C64" s="118">
        <f>DAY(SUMIFS('MY DATA'!E:E,'MY DATA'!C:C,3,'MY DATA'!B:B,2018,'MY DATA'!G:G,March!B64))*24+HOUR(SUMIFS('MY DATA'!E:E,'MY DATA'!C:C,3,'MY DATA'!B:B,2018,'MY DATA'!G:G,March!B64))+MINUTE(SUMIFS('MY DATA'!E:E,'MY DATA'!C:C,3,'MY DATA'!B:B,2018,'MY DATA'!G:G,March!B64))/60</f>
        <v>0</v>
      </c>
      <c r="D64" s="119">
        <f t="shared" si="0"/>
        <v>0</v>
      </c>
    </row>
    <row r="65" spans="2:4" x14ac:dyDescent="0.25">
      <c r="B65" s="116" t="s">
        <v>56</v>
      </c>
      <c r="C65" s="118">
        <f>DAY(SUMIFS('MY DATA'!E:E,'MY DATA'!C:C,3,'MY DATA'!B:B,2018,'MY DATA'!G:G,March!B65))*24+HOUR(SUMIFS('MY DATA'!E:E,'MY DATA'!C:C,3,'MY DATA'!B:B,2018,'MY DATA'!G:G,March!B65))+MINUTE(SUMIFS('MY DATA'!E:E,'MY DATA'!C:C,3,'MY DATA'!B:B,2018,'MY DATA'!G:G,March!B65))/60</f>
        <v>0</v>
      </c>
      <c r="D65" s="119">
        <f t="shared" si="0"/>
        <v>0</v>
      </c>
    </row>
    <row r="66" spans="2:4" x14ac:dyDescent="0.25">
      <c r="B66" s="116" t="s">
        <v>57</v>
      </c>
      <c r="C66" s="118">
        <f>DAY(SUMIFS('MY DATA'!E:E,'MY DATA'!C:C,3,'MY DATA'!B:B,2018,'MY DATA'!G:G,March!B66))*24+HOUR(SUMIFS('MY DATA'!E:E,'MY DATA'!C:C,3,'MY DATA'!B:B,2018,'MY DATA'!G:G,March!B66))+MINUTE(SUMIFS('MY DATA'!E:E,'MY DATA'!C:C,3,'MY DATA'!B:B,2018,'MY DATA'!G:G,March!B66))/60</f>
        <v>0</v>
      </c>
      <c r="D66" s="119">
        <f t="shared" si="0"/>
        <v>0</v>
      </c>
    </row>
    <row r="67" spans="2:4" x14ac:dyDescent="0.25">
      <c r="B67" s="116" t="s">
        <v>58</v>
      </c>
      <c r="C67" s="118">
        <f>DAY(SUMIFS('MY DATA'!E:E,'MY DATA'!C:C,3,'MY DATA'!B:B,2018,'MY DATA'!G:G,March!B67))*24+HOUR(SUMIFS('MY DATA'!E:E,'MY DATA'!C:C,3,'MY DATA'!B:B,2018,'MY DATA'!G:G,March!B67))+MINUTE(SUMIFS('MY DATA'!E:E,'MY DATA'!C:C,3,'MY DATA'!B:B,2018,'MY DATA'!G:G,March!B67))/60</f>
        <v>0</v>
      </c>
      <c r="D67" s="119">
        <f t="shared" si="0"/>
        <v>0</v>
      </c>
    </row>
    <row r="68" spans="2:4" x14ac:dyDescent="0.25">
      <c r="B68" s="116" t="s">
        <v>59</v>
      </c>
      <c r="C68" s="118">
        <f>DAY(SUMIFS('MY DATA'!E:E,'MY DATA'!C:C,3,'MY DATA'!B:B,2018,'MY DATA'!G:G,March!B68))*24+HOUR(SUMIFS('MY DATA'!E:E,'MY DATA'!C:C,3,'MY DATA'!B:B,2018,'MY DATA'!G:G,March!B68))+MINUTE(SUMIFS('MY DATA'!E:E,'MY DATA'!C:C,3,'MY DATA'!B:B,2018,'MY DATA'!G:G,March!B68))/60</f>
        <v>0</v>
      </c>
      <c r="D68" s="119">
        <f t="shared" si="0"/>
        <v>0</v>
      </c>
    </row>
    <row r="69" spans="2:4" x14ac:dyDescent="0.25">
      <c r="B69" s="116" t="s">
        <v>60</v>
      </c>
      <c r="C69" s="118">
        <f>DAY(SUMIFS('MY DATA'!E:E,'MY DATA'!C:C,3,'MY DATA'!B:B,2018,'MY DATA'!G:G,March!B69))*24+HOUR(SUMIFS('MY DATA'!E:E,'MY DATA'!C:C,3,'MY DATA'!B:B,2018,'MY DATA'!G:G,March!B69))+MINUTE(SUMIFS('MY DATA'!E:E,'MY DATA'!C:C,3,'MY DATA'!B:B,2018,'MY DATA'!G:G,March!B69))/60</f>
        <v>0</v>
      </c>
      <c r="D69" s="119">
        <f t="shared" si="0"/>
        <v>0</v>
      </c>
    </row>
    <row r="70" spans="2:4" x14ac:dyDescent="0.25">
      <c r="B70" s="116" t="s">
        <v>61</v>
      </c>
      <c r="C70" s="118">
        <f>DAY(SUMIFS('MY DATA'!E:E,'MY DATA'!C:C,3,'MY DATA'!B:B,2018,'MY DATA'!G:G,March!B70))*24+HOUR(SUMIFS('MY DATA'!E:E,'MY DATA'!C:C,3,'MY DATA'!B:B,2018,'MY DATA'!G:G,March!B70))+MINUTE(SUMIFS('MY DATA'!E:E,'MY DATA'!C:C,3,'MY DATA'!B:B,2018,'MY DATA'!G:G,March!B70))/60</f>
        <v>0</v>
      </c>
      <c r="D70" s="119">
        <f t="shared" si="0"/>
        <v>0</v>
      </c>
    </row>
    <row r="71" spans="2:4" x14ac:dyDescent="0.25">
      <c r="B71" s="58" t="s">
        <v>131</v>
      </c>
      <c r="C71" s="120">
        <f>SUM(C34:C70)</f>
        <v>5.666666666666667</v>
      </c>
      <c r="D71" s="119">
        <f t="shared" ref="D71" si="1">C71/C$71</f>
        <v>1</v>
      </c>
    </row>
  </sheetData>
  <sheetProtection algorithmName="SHA-512" hashValue="JAEN6+AuFzzxK+kIoMTN4qUZhkH/fa0vvr6TGqdJhTIhIoTz9++hAstjHqnB2Rw4HVJnD7ZN644lJjy7EHaPag==" saltValue="RWYBa7M4AM7foceOzKVGEQ==" spinCount="100000" sheet="1" objects="1" scenarios="1"/>
  <conditionalFormatting sqref="D34:D70">
    <cfRule type="cellIs" dxfId="4" priority="1" operator="greaterThan">
      <formula>0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4:G71"/>
  <sheetViews>
    <sheetView topLeftCell="C1" zoomScale="70" zoomScaleNormal="70" workbookViewId="0">
      <selection activeCell="F40" sqref="F40"/>
    </sheetView>
  </sheetViews>
  <sheetFormatPr defaultColWidth="9.140625" defaultRowHeight="15" x14ac:dyDescent="0.25"/>
  <cols>
    <col min="1" max="1" width="9.140625" style="52"/>
    <col min="2" max="2" width="52.85546875" style="52" customWidth="1"/>
    <col min="3" max="3" width="15.42578125" style="52" customWidth="1"/>
    <col min="4" max="4" width="14.42578125" style="52" customWidth="1"/>
    <col min="5" max="16384" width="9.140625" style="52"/>
  </cols>
  <sheetData>
    <row r="4" spans="2:4" x14ac:dyDescent="0.25">
      <c r="B4" s="49" t="s">
        <v>130</v>
      </c>
    </row>
    <row r="5" spans="2:4" x14ac:dyDescent="0.25">
      <c r="B5" s="50"/>
      <c r="C5" s="51" t="s">
        <v>89</v>
      </c>
    </row>
    <row r="6" spans="2:4" x14ac:dyDescent="0.25">
      <c r="B6" s="116" t="s">
        <v>6</v>
      </c>
      <c r="C6" s="118">
        <f>SUM('Annual Indicators'!M6)</f>
        <v>90.916666666666671</v>
      </c>
      <c r="D6" s="117">
        <f>C6/C$10</f>
        <v>0.4280109846998823</v>
      </c>
    </row>
    <row r="7" spans="2:4" x14ac:dyDescent="0.25">
      <c r="B7" s="116" t="s">
        <v>7</v>
      </c>
      <c r="C7" s="118">
        <f>DAY(SUMIFS('MY DATA'!E:E,'MY DATA'!C:C,4,'MY DATA'!B:B,2018,'MY DATA'!F:F,APRIL!B7))*24+HOUR(SUMIFS('MY DATA'!E:E,'MY DATA'!C:C,4,'MY DATA'!B:B,2018,'MY DATA'!F:F,APRIL!B7))+MINUTE(SUMIFS('MY DATA'!E:E,'MY DATA'!C:C,4,'MY DATA'!B:B,2018,'MY DATA'!F:F,APRIL!B7))/60</f>
        <v>33.333333333333336</v>
      </c>
      <c r="D7" s="117">
        <f>C7/C$10</f>
        <v>0.15692428403295411</v>
      </c>
    </row>
    <row r="8" spans="2:4" x14ac:dyDescent="0.25">
      <c r="B8" s="116" t="s">
        <v>8</v>
      </c>
      <c r="C8" s="118">
        <f>DAY(SUMIFS('MY DATA'!E:E,'MY DATA'!C:C,4,'MY DATA'!B:B,2018,'MY DATA'!F:F,APRIL!B8))*24+HOUR(SUMIFS('MY DATA'!E:E,'MY DATA'!C:C,4,'MY DATA'!B:B,2018,'MY DATA'!F:F,APRIL!B8))+MINUTE(SUMIFS('MY DATA'!E:E,'MY DATA'!C:C,4,'MY DATA'!B:B,2018,'MY DATA'!F:F,APRIL!B8))/60</f>
        <v>0</v>
      </c>
      <c r="D8" s="117">
        <f>C8/C$10</f>
        <v>0</v>
      </c>
    </row>
    <row r="9" spans="2:4" x14ac:dyDescent="0.25">
      <c r="B9" s="116" t="s">
        <v>90</v>
      </c>
      <c r="C9" s="118">
        <f>DAY(SUMIFS('MY DATA'!E:E,'MY DATA'!C:C,4,'MY DATA'!B:B,2018,'MY DATA'!F:F,APRIL!B9))*24+HOUR(SUMIFS('MY DATA'!E:E,'MY DATA'!C:C,4,'MY DATA'!B:B,2018,'MY DATA'!F:F,APRIL!B9))+MINUTE(SUMIFS('MY DATA'!E:E,'MY DATA'!C:C,4,'MY DATA'!B:B,2018,'MY DATA'!F:F,APRIL!B9))/60</f>
        <v>88.166666666666671</v>
      </c>
      <c r="D9" s="117">
        <f>C9/C$10</f>
        <v>0.41506473126716359</v>
      </c>
    </row>
    <row r="10" spans="2:4" x14ac:dyDescent="0.25">
      <c r="B10" s="58" t="s">
        <v>131</v>
      </c>
      <c r="C10" s="79">
        <f>SUM(C6:C9)</f>
        <v>212.41666666666669</v>
      </c>
      <c r="D10" s="117">
        <f>C10/C$10</f>
        <v>1</v>
      </c>
    </row>
    <row r="16" spans="2:4" x14ac:dyDescent="0.25">
      <c r="B16" s="49" t="s">
        <v>132</v>
      </c>
      <c r="C16" s="54"/>
    </row>
    <row r="17" spans="2:3" x14ac:dyDescent="0.25">
      <c r="B17" s="50" t="s">
        <v>91</v>
      </c>
      <c r="C17" s="51" t="s">
        <v>89</v>
      </c>
    </row>
    <row r="18" spans="2:3" x14ac:dyDescent="0.25">
      <c r="B18" s="116" t="s">
        <v>83</v>
      </c>
      <c r="C18" s="118">
        <f>SUM('Annual Indicators'!M13)</f>
        <v>0</v>
      </c>
    </row>
    <row r="19" spans="2:3" x14ac:dyDescent="0.25">
      <c r="B19" s="116" t="s">
        <v>84</v>
      </c>
      <c r="C19" s="118">
        <f>SUM('Annual Indicators'!M14)</f>
        <v>41.083333333333336</v>
      </c>
    </row>
    <row r="20" spans="2:3" x14ac:dyDescent="0.25">
      <c r="B20" s="116" t="s">
        <v>107</v>
      </c>
      <c r="C20" s="118">
        <f>SUM('Annual Indicators'!M15)</f>
        <v>29.5</v>
      </c>
    </row>
    <row r="21" spans="2:3" x14ac:dyDescent="0.25">
      <c r="B21" s="116" t="s">
        <v>85</v>
      </c>
      <c r="C21" s="118">
        <f>SUM('Annual Indicators'!M17)</f>
        <v>0</v>
      </c>
    </row>
    <row r="22" spans="2:3" x14ac:dyDescent="0.25">
      <c r="B22" s="116" t="s">
        <v>122</v>
      </c>
      <c r="C22" s="118">
        <f>SUM('Annual Indicators'!M18)</f>
        <v>20.333333333333332</v>
      </c>
    </row>
    <row r="23" spans="2:3" x14ac:dyDescent="0.25">
      <c r="B23" s="116" t="s">
        <v>120</v>
      </c>
      <c r="C23" s="118">
        <f>SUM('Annual Indicators'!M19)</f>
        <v>0</v>
      </c>
    </row>
    <row r="24" spans="2:3" x14ac:dyDescent="0.25">
      <c r="B24" s="116" t="s">
        <v>92</v>
      </c>
      <c r="C24" s="118"/>
    </row>
    <row r="25" spans="2:3" x14ac:dyDescent="0.25">
      <c r="B25" s="116" t="s">
        <v>92</v>
      </c>
      <c r="C25" s="118"/>
    </row>
    <row r="26" spans="2:3" x14ac:dyDescent="0.25">
      <c r="B26" s="116" t="s">
        <v>92</v>
      </c>
      <c r="C26" s="118"/>
    </row>
    <row r="27" spans="2:3" x14ac:dyDescent="0.25">
      <c r="B27" s="116" t="s">
        <v>92</v>
      </c>
      <c r="C27" s="118"/>
    </row>
    <row r="28" spans="2:3" x14ac:dyDescent="0.25">
      <c r="B28" s="122" t="s">
        <v>92</v>
      </c>
      <c r="C28" s="118"/>
    </row>
    <row r="32" spans="2:3" x14ac:dyDescent="0.25">
      <c r="B32" s="49" t="s">
        <v>133</v>
      </c>
    </row>
    <row r="33" spans="2:7" x14ac:dyDescent="0.25">
      <c r="B33" s="50" t="s">
        <v>134</v>
      </c>
      <c r="C33" s="51" t="s">
        <v>89</v>
      </c>
    </row>
    <row r="34" spans="2:7" x14ac:dyDescent="0.25">
      <c r="B34" s="116" t="s">
        <v>26</v>
      </c>
      <c r="C34" s="118">
        <f>DAY(SUMIFS('MY DATA'!E:E,'MY DATA'!C:C,4,'MY DATA'!B:B,2018,'MY DATA'!G:G,APRIL!B34))*24+HOUR(SUMIFS('MY DATA'!E:E,'MY DATA'!C:C,4,'MY DATA'!B:B,2018,'MY DATA'!G:G,APRIL!B34))+MINUTE(SUMIFS('MY DATA'!E:E,'MY DATA'!C:C,4,'MY DATA'!B:B,2018,'MY DATA'!G:G,APRIL!B34))/60</f>
        <v>17.333333333333332</v>
      </c>
      <c r="D34" s="119">
        <f>C34/C$71</f>
        <v>0.19065077910174152</v>
      </c>
    </row>
    <row r="35" spans="2:7" x14ac:dyDescent="0.25">
      <c r="B35" s="116" t="s">
        <v>24</v>
      </c>
      <c r="C35" s="118">
        <f>DAY(SUMIFS('MY DATA'!E:E,'MY DATA'!C:C,4,'MY DATA'!B:B,2018,'MY DATA'!G:G,APRIL!B35))*24+HOUR(SUMIFS('MY DATA'!E:E,'MY DATA'!C:C,4,'MY DATA'!B:B,2018,'MY DATA'!G:G,APRIL!B35))+MINUTE(SUMIFS('MY DATA'!E:E,'MY DATA'!C:C,4,'MY DATA'!B:B,2018,'MY DATA'!G:G,APRIL!B35))/60</f>
        <v>0</v>
      </c>
      <c r="D35" s="119">
        <f t="shared" ref="D35:D70" si="0">C35/C$71</f>
        <v>0</v>
      </c>
    </row>
    <row r="36" spans="2:7" x14ac:dyDescent="0.25">
      <c r="B36" s="116" t="s">
        <v>27</v>
      </c>
      <c r="C36" s="118">
        <f>DAY(SUMIFS('MY DATA'!E:E,'MY DATA'!C:C,4,'MY DATA'!B:B,2018,'MY DATA'!G:G,APRIL!B36))*24+HOUR(SUMIFS('MY DATA'!E:E,'MY DATA'!C:C,4,'MY DATA'!B:B,2018,'MY DATA'!G:G,APRIL!B36))+MINUTE(SUMIFS('MY DATA'!E:E,'MY DATA'!C:C,4,'MY DATA'!B:B,2018,'MY DATA'!G:G,APRIL!B36))/60</f>
        <v>0</v>
      </c>
      <c r="D36" s="119">
        <f t="shared" si="0"/>
        <v>0</v>
      </c>
    </row>
    <row r="37" spans="2:7" x14ac:dyDescent="0.25">
      <c r="B37" s="116" t="s">
        <v>28</v>
      </c>
      <c r="C37" s="118">
        <f>DAY(SUMIFS('MY DATA'!E:E,'MY DATA'!C:C,4,'MY DATA'!B:B,2018,'MY DATA'!G:G,APRIL!B37))*24+HOUR(SUMIFS('MY DATA'!E:E,'MY DATA'!C:C,4,'MY DATA'!B:B,2018,'MY DATA'!G:G,APRIL!B37))+MINUTE(SUMIFS('MY DATA'!E:E,'MY DATA'!C:C,4,'MY DATA'!B:B,2018,'MY DATA'!G:G,APRIL!B37))/60</f>
        <v>0</v>
      </c>
      <c r="D37" s="119">
        <f t="shared" si="0"/>
        <v>0</v>
      </c>
    </row>
    <row r="38" spans="2:7" x14ac:dyDescent="0.25">
      <c r="B38" s="116" t="s">
        <v>29</v>
      </c>
      <c r="C38" s="118">
        <f>DAY(SUMIFS('MY DATA'!E:E,'MY DATA'!C:C,4,'MY DATA'!B:B,2018,'MY DATA'!G:G,APRIL!B38))*24+HOUR(SUMIFS('MY DATA'!E:E,'MY DATA'!C:C,4,'MY DATA'!B:B,2018,'MY DATA'!G:G,APRIL!B38))+MINUTE(SUMIFS('MY DATA'!E:E,'MY DATA'!C:C,4,'MY DATA'!B:B,2018,'MY DATA'!G:G,APRIL!B38))/60</f>
        <v>0</v>
      </c>
      <c r="D38" s="119">
        <f t="shared" si="0"/>
        <v>0</v>
      </c>
    </row>
    <row r="39" spans="2:7" x14ac:dyDescent="0.25">
      <c r="B39" s="116" t="s">
        <v>30</v>
      </c>
      <c r="C39" s="118">
        <f>DAY(SUMIFS('MY DATA'!E:E,'MY DATA'!C:C,4,'MY DATA'!B:B,2018,'MY DATA'!G:G,APRIL!B39))*24+HOUR(SUMIFS('MY DATA'!E:E,'MY DATA'!C:C,4,'MY DATA'!B:B,2018,'MY DATA'!G:G,APRIL!B39))+MINUTE(SUMIFS('MY DATA'!E:E,'MY DATA'!C:C,4,'MY DATA'!B:B,2018,'MY DATA'!G:G,APRIL!B39))/60</f>
        <v>0</v>
      </c>
      <c r="D39" s="119">
        <f t="shared" si="0"/>
        <v>0</v>
      </c>
    </row>
    <row r="40" spans="2:7" x14ac:dyDescent="0.25">
      <c r="B40" s="116" t="s">
        <v>31</v>
      </c>
      <c r="C40" s="118">
        <f>DAY(SUMIFS('MY DATA'!E:E,'MY DATA'!C:C,4,'MY DATA'!B:B,2018,'MY DATA'!G:G,APRIL!B40))*24+HOUR(SUMIFS('MY DATA'!E:E,'MY DATA'!C:C,4,'MY DATA'!B:B,2018,'MY DATA'!G:G,APRIL!B40))+MINUTE(SUMIFS('MY DATA'!E:E,'MY DATA'!C:C,4,'MY DATA'!B:B,2018,'MY DATA'!G:G,APRIL!B40))/60</f>
        <v>29.5</v>
      </c>
      <c r="D40" s="119">
        <f t="shared" si="0"/>
        <v>0.32447296058661784</v>
      </c>
    </row>
    <row r="41" spans="2:7" x14ac:dyDescent="0.25">
      <c r="B41" s="116" t="s">
        <v>32</v>
      </c>
      <c r="C41" s="118">
        <f>DAY(SUMIFS('MY DATA'!E:E,'MY DATA'!C:C,4,'MY DATA'!B:B,2018,'MY DATA'!G:G,APRIL!B41))*24+HOUR(SUMIFS('MY DATA'!E:E,'MY DATA'!C:C,4,'MY DATA'!B:B,2018,'MY DATA'!G:G,APRIL!B41))+MINUTE(SUMIFS('MY DATA'!E:E,'MY DATA'!C:C,4,'MY DATA'!B:B,2018,'MY DATA'!G:G,APRIL!B41))/60</f>
        <v>0</v>
      </c>
      <c r="D41" s="119">
        <f t="shared" si="0"/>
        <v>0</v>
      </c>
    </row>
    <row r="42" spans="2:7" x14ac:dyDescent="0.25">
      <c r="B42" s="116" t="s">
        <v>33</v>
      </c>
      <c r="C42" s="118">
        <f>DAY(SUMIFS('MY DATA'!E:E,'MY DATA'!C:C,4,'MY DATA'!B:B,2018,'MY DATA'!G:G,APRIL!B42))*24+HOUR(SUMIFS('MY DATA'!E:E,'MY DATA'!C:C,4,'MY DATA'!B:B,2018,'MY DATA'!G:G,APRIL!B42))+MINUTE(SUMIFS('MY DATA'!E:E,'MY DATA'!C:C,4,'MY DATA'!B:B,2018,'MY DATA'!G:G,APRIL!B42))/60</f>
        <v>0</v>
      </c>
      <c r="D42" s="119">
        <f t="shared" si="0"/>
        <v>0</v>
      </c>
    </row>
    <row r="43" spans="2:7" x14ac:dyDescent="0.25">
      <c r="B43" s="116" t="s">
        <v>34</v>
      </c>
      <c r="C43" s="118">
        <f>DAY(SUMIFS('MY DATA'!E:E,'MY DATA'!C:C,4,'MY DATA'!B:B,2018,'MY DATA'!G:G,APRIL!B43))*24+HOUR(SUMIFS('MY DATA'!E:E,'MY DATA'!C:C,4,'MY DATA'!B:B,2018,'MY DATA'!G:G,APRIL!B43))+MINUTE(SUMIFS('MY DATA'!E:E,'MY DATA'!C:C,4,'MY DATA'!B:B,2018,'MY DATA'!G:G,APRIL!B43))/60</f>
        <v>0</v>
      </c>
      <c r="D43" s="119">
        <f t="shared" si="0"/>
        <v>0</v>
      </c>
    </row>
    <row r="44" spans="2:7" x14ac:dyDescent="0.25">
      <c r="B44" s="116" t="s">
        <v>35</v>
      </c>
      <c r="C44" s="118">
        <f>DAY(SUMIFS('MY DATA'!E:E,'MY DATA'!C:C,4,'MY DATA'!B:B,2018,'MY DATA'!G:G,APRIL!B44))*24+HOUR(SUMIFS('MY DATA'!E:E,'MY DATA'!C:C,4,'MY DATA'!B:B,2018,'MY DATA'!G:G,APRIL!B44))+MINUTE(SUMIFS('MY DATA'!E:E,'MY DATA'!C:C,4,'MY DATA'!B:B,2018,'MY DATA'!G:G,APRIL!B44))/60</f>
        <v>0</v>
      </c>
      <c r="D44" s="119">
        <f t="shared" si="0"/>
        <v>0</v>
      </c>
    </row>
    <row r="45" spans="2:7" x14ac:dyDescent="0.25">
      <c r="B45" s="116" t="s">
        <v>36</v>
      </c>
      <c r="C45" s="118">
        <f>DAY(SUMIFS('MY DATA'!E:E,'MY DATA'!C:C,4,'MY DATA'!B:B,2018,'MY DATA'!G:G,APRIL!B45))*24+HOUR(SUMIFS('MY DATA'!E:E,'MY DATA'!C:C,4,'MY DATA'!B:B,2018,'MY DATA'!G:G,APRIL!B45))+MINUTE(SUMIFS('MY DATA'!E:E,'MY DATA'!C:C,4,'MY DATA'!B:B,2018,'MY DATA'!G:G,APRIL!B45))/60</f>
        <v>0</v>
      </c>
      <c r="D45" s="119">
        <f t="shared" si="0"/>
        <v>0</v>
      </c>
      <c r="G45" s="158"/>
    </row>
    <row r="46" spans="2:7" x14ac:dyDescent="0.25">
      <c r="B46" s="116" t="s">
        <v>37</v>
      </c>
      <c r="C46" s="118">
        <f>DAY(SUMIFS('MY DATA'!E:E,'MY DATA'!C:C,4,'MY DATA'!B:B,2018,'MY DATA'!G:G,APRIL!B46))*24+HOUR(SUMIFS('MY DATA'!E:E,'MY DATA'!C:C,4,'MY DATA'!B:B,2018,'MY DATA'!G:G,APRIL!B46))+MINUTE(SUMIFS('MY DATA'!E:E,'MY DATA'!C:C,4,'MY DATA'!B:B,2018,'MY DATA'!G:G,APRIL!B46))/60</f>
        <v>0</v>
      </c>
      <c r="D46" s="119">
        <f t="shared" si="0"/>
        <v>0</v>
      </c>
    </row>
    <row r="47" spans="2:7" x14ac:dyDescent="0.25">
      <c r="B47" s="116" t="s">
        <v>38</v>
      </c>
      <c r="C47" s="118">
        <f>DAY(SUMIFS('MY DATA'!E:E,'MY DATA'!C:C,4,'MY DATA'!B:B,2018,'MY DATA'!G:G,APRIL!B47))*24+HOUR(SUMIFS('MY DATA'!E:E,'MY DATA'!C:C,4,'MY DATA'!B:B,2018,'MY DATA'!G:G,APRIL!B47))+MINUTE(SUMIFS('MY DATA'!E:E,'MY DATA'!C:C,4,'MY DATA'!B:B,2018,'MY DATA'!G:G,APRIL!B47))/60</f>
        <v>0</v>
      </c>
      <c r="D47" s="119">
        <f t="shared" si="0"/>
        <v>0</v>
      </c>
    </row>
    <row r="48" spans="2:7" x14ac:dyDescent="0.25">
      <c r="B48" s="116" t="s">
        <v>39</v>
      </c>
      <c r="C48" s="118">
        <f>DAY(SUMIFS('MY DATA'!E:E,'MY DATA'!C:C,4,'MY DATA'!B:B,2018,'MY DATA'!G:G,APRIL!B48))*24+HOUR(SUMIFS('MY DATA'!E:E,'MY DATA'!C:C,4,'MY DATA'!B:B,2018,'MY DATA'!G:G,APRIL!B48))+MINUTE(SUMIFS('MY DATA'!E:E,'MY DATA'!C:C,4,'MY DATA'!B:B,2018,'MY DATA'!G:G,APRIL!B48))/60</f>
        <v>0</v>
      </c>
      <c r="D48" s="119">
        <f t="shared" si="0"/>
        <v>0</v>
      </c>
    </row>
    <row r="49" spans="2:4" x14ac:dyDescent="0.25">
      <c r="B49" s="116" t="s">
        <v>40</v>
      </c>
      <c r="C49" s="118">
        <f>DAY(SUMIFS('MY DATA'!E:E,'MY DATA'!C:C,4,'MY DATA'!B:B,2018,'MY DATA'!G:G,APRIL!B49))*24+HOUR(SUMIFS('MY DATA'!E:E,'MY DATA'!C:C,4,'MY DATA'!B:B,2018,'MY DATA'!G:G,APRIL!B49))+MINUTE(SUMIFS('MY DATA'!E:E,'MY DATA'!C:C,4,'MY DATA'!B:B,2018,'MY DATA'!G:G,APRIL!B49))/60</f>
        <v>0</v>
      </c>
      <c r="D49" s="119">
        <f t="shared" si="0"/>
        <v>0</v>
      </c>
    </row>
    <row r="50" spans="2:4" x14ac:dyDescent="0.25">
      <c r="B50" s="116" t="s">
        <v>41</v>
      </c>
      <c r="C50" s="118">
        <f>DAY(SUMIFS('MY DATA'!E:E,'MY DATA'!C:C,4,'MY DATA'!B:B,2018,'MY DATA'!G:G,APRIL!B50))*24+HOUR(SUMIFS('MY DATA'!E:E,'MY DATA'!C:C,4,'MY DATA'!B:B,2018,'MY DATA'!G:G,APRIL!B50))+MINUTE(SUMIFS('MY DATA'!E:E,'MY DATA'!C:C,4,'MY DATA'!B:B,2018,'MY DATA'!G:G,APRIL!B50))/60</f>
        <v>0</v>
      </c>
      <c r="D50" s="119">
        <f t="shared" si="0"/>
        <v>0</v>
      </c>
    </row>
    <row r="51" spans="2:4" x14ac:dyDescent="0.25">
      <c r="B51" s="116" t="s">
        <v>42</v>
      </c>
      <c r="C51" s="118">
        <f>DAY(SUMIFS('MY DATA'!E:E,'MY DATA'!C:C,4,'MY DATA'!B:B,2018,'MY DATA'!G:G,APRIL!B51))*24+HOUR(SUMIFS('MY DATA'!E:E,'MY DATA'!C:C,4,'MY DATA'!B:B,2018,'MY DATA'!G:G,APRIL!B51))+MINUTE(SUMIFS('MY DATA'!E:E,'MY DATA'!C:C,4,'MY DATA'!B:B,2018,'MY DATA'!G:G,APRIL!B51))/60</f>
        <v>0</v>
      </c>
      <c r="D51" s="119">
        <f t="shared" si="0"/>
        <v>0</v>
      </c>
    </row>
    <row r="52" spans="2:4" x14ac:dyDescent="0.25">
      <c r="B52" s="116" t="s">
        <v>43</v>
      </c>
      <c r="C52" s="118">
        <f>DAY(SUMIFS('MY DATA'!E:E,'MY DATA'!C:C,4,'MY DATA'!B:B,2018,'MY DATA'!G:G,APRIL!B52))*24+HOUR(SUMIFS('MY DATA'!E:E,'MY DATA'!C:C,4,'MY DATA'!B:B,2018,'MY DATA'!G:G,APRIL!B52))+MINUTE(SUMIFS('MY DATA'!E:E,'MY DATA'!C:C,4,'MY DATA'!B:B,2018,'MY DATA'!G:G,APRIL!B52))/60</f>
        <v>41.083333333333336</v>
      </c>
      <c r="D52" s="119">
        <f t="shared" si="0"/>
        <v>0.4518790100824932</v>
      </c>
    </row>
    <row r="53" spans="2:4" x14ac:dyDescent="0.25">
      <c r="B53" s="116" t="s">
        <v>44</v>
      </c>
      <c r="C53" s="118">
        <f>DAY(SUMIFS('MY DATA'!E:E,'MY DATA'!C:C,4,'MY DATA'!B:B,2018,'MY DATA'!G:G,APRIL!B53))*24+HOUR(SUMIFS('MY DATA'!E:E,'MY DATA'!C:C,4,'MY DATA'!B:B,2018,'MY DATA'!G:G,APRIL!B53))+MINUTE(SUMIFS('MY DATA'!E:E,'MY DATA'!C:C,4,'MY DATA'!B:B,2018,'MY DATA'!G:G,APRIL!B53))/60</f>
        <v>0</v>
      </c>
      <c r="D53" s="119">
        <f t="shared" si="0"/>
        <v>0</v>
      </c>
    </row>
    <row r="54" spans="2:4" x14ac:dyDescent="0.25">
      <c r="B54" s="116" t="s">
        <v>45</v>
      </c>
      <c r="C54" s="118">
        <f>DAY(SUMIFS('MY DATA'!E:E,'MY DATA'!C:C,4,'MY DATA'!B:B,2018,'MY DATA'!G:G,APRIL!B54))*24+HOUR(SUMIFS('MY DATA'!E:E,'MY DATA'!C:C,4,'MY DATA'!B:B,2018,'MY DATA'!G:G,APRIL!B54))+MINUTE(SUMIFS('MY DATA'!E:E,'MY DATA'!C:C,4,'MY DATA'!B:B,2018,'MY DATA'!G:G,APRIL!B54))/60</f>
        <v>0</v>
      </c>
      <c r="D54" s="119">
        <f t="shared" si="0"/>
        <v>0</v>
      </c>
    </row>
    <row r="55" spans="2:4" x14ac:dyDescent="0.25">
      <c r="B55" s="116" t="s">
        <v>46</v>
      </c>
      <c r="C55" s="118">
        <f>DAY(SUMIFS('MY DATA'!E:E,'MY DATA'!C:C,4,'MY DATA'!B:B,2018,'MY DATA'!G:G,APRIL!B55))*24+HOUR(SUMIFS('MY DATA'!E:E,'MY DATA'!C:C,4,'MY DATA'!B:B,2018,'MY DATA'!G:G,APRIL!B55))+MINUTE(SUMIFS('MY DATA'!E:E,'MY DATA'!C:C,4,'MY DATA'!B:B,2018,'MY DATA'!G:G,APRIL!B55))/60</f>
        <v>0</v>
      </c>
      <c r="D55" s="119">
        <f t="shared" si="0"/>
        <v>0</v>
      </c>
    </row>
    <row r="56" spans="2:4" x14ac:dyDescent="0.25">
      <c r="B56" s="116" t="s">
        <v>47</v>
      </c>
      <c r="C56" s="118">
        <f>DAY(SUMIFS('MY DATA'!E:E,'MY DATA'!C:C,4,'MY DATA'!B:B,2018,'MY DATA'!G:G,APRIL!B56))*24+HOUR(SUMIFS('MY DATA'!E:E,'MY DATA'!C:C,4,'MY DATA'!B:B,2018,'MY DATA'!G:G,APRIL!B56))+MINUTE(SUMIFS('MY DATA'!E:E,'MY DATA'!C:C,4,'MY DATA'!B:B,2018,'MY DATA'!G:G,APRIL!B56))/60</f>
        <v>0</v>
      </c>
      <c r="D56" s="119">
        <f t="shared" si="0"/>
        <v>0</v>
      </c>
    </row>
    <row r="57" spans="2:4" x14ac:dyDescent="0.25">
      <c r="B57" s="116" t="s">
        <v>48</v>
      </c>
      <c r="C57" s="118">
        <f>DAY(SUMIFS('MY DATA'!E:E,'MY DATA'!C:C,4,'MY DATA'!B:B,2018,'MY DATA'!G:G,APRIL!B57))*24+HOUR(SUMIFS('MY DATA'!E:E,'MY DATA'!C:C,4,'MY DATA'!B:B,2018,'MY DATA'!G:G,APRIL!B57))+MINUTE(SUMIFS('MY DATA'!E:E,'MY DATA'!C:C,4,'MY DATA'!B:B,2018,'MY DATA'!G:G,APRIL!B57))/60</f>
        <v>0</v>
      </c>
      <c r="D57" s="119">
        <f t="shared" si="0"/>
        <v>0</v>
      </c>
    </row>
    <row r="58" spans="2:4" x14ac:dyDescent="0.25">
      <c r="B58" s="116" t="s">
        <v>49</v>
      </c>
      <c r="C58" s="118">
        <f>DAY(SUMIFS('MY DATA'!E:E,'MY DATA'!C:C,4,'MY DATA'!B:B,2018,'MY DATA'!G:G,APRIL!B58))*24+HOUR(SUMIFS('MY DATA'!E:E,'MY DATA'!C:C,4,'MY DATA'!B:B,2018,'MY DATA'!G:G,APRIL!B58))+MINUTE(SUMIFS('MY DATA'!E:E,'MY DATA'!C:C,4,'MY DATA'!B:B,2018,'MY DATA'!G:G,APRIL!B58))/60</f>
        <v>0</v>
      </c>
      <c r="D58" s="119">
        <f t="shared" si="0"/>
        <v>0</v>
      </c>
    </row>
    <row r="59" spans="2:4" x14ac:dyDescent="0.25">
      <c r="B59" s="116" t="s">
        <v>50</v>
      </c>
      <c r="C59" s="118">
        <f>DAY(SUMIFS('MY DATA'!E:E,'MY DATA'!C:C,4,'MY DATA'!B:B,2018,'MY DATA'!G:G,APRIL!B59))*24+HOUR(SUMIFS('MY DATA'!E:E,'MY DATA'!C:C,4,'MY DATA'!B:B,2018,'MY DATA'!G:G,APRIL!B59))+MINUTE(SUMIFS('MY DATA'!E:E,'MY DATA'!C:C,4,'MY DATA'!B:B,2018,'MY DATA'!G:G,APRIL!B59))/60</f>
        <v>0</v>
      </c>
      <c r="D59" s="119">
        <f t="shared" si="0"/>
        <v>0</v>
      </c>
    </row>
    <row r="60" spans="2:4" x14ac:dyDescent="0.25">
      <c r="B60" s="116" t="s">
        <v>51</v>
      </c>
      <c r="C60" s="118">
        <f>DAY(SUMIFS('MY DATA'!E:E,'MY DATA'!C:C,4,'MY DATA'!B:B,2018,'MY DATA'!G:G,APRIL!B60))*24+HOUR(SUMIFS('MY DATA'!E:E,'MY DATA'!C:C,4,'MY DATA'!B:B,2018,'MY DATA'!G:G,APRIL!B60))+MINUTE(SUMIFS('MY DATA'!E:E,'MY DATA'!C:C,4,'MY DATA'!B:B,2018,'MY DATA'!G:G,APRIL!B60))/60</f>
        <v>0</v>
      </c>
      <c r="D60" s="119">
        <f t="shared" si="0"/>
        <v>0</v>
      </c>
    </row>
    <row r="61" spans="2:4" x14ac:dyDescent="0.25">
      <c r="B61" s="116" t="s">
        <v>52</v>
      </c>
      <c r="C61" s="118">
        <f>DAY(SUMIFS('MY DATA'!E:E,'MY DATA'!C:C,4,'MY DATA'!B:B,2018,'MY DATA'!G:G,APRIL!B61))*24+HOUR(SUMIFS('MY DATA'!E:E,'MY DATA'!C:C,4,'MY DATA'!B:B,2018,'MY DATA'!G:G,APRIL!B61))+MINUTE(SUMIFS('MY DATA'!E:E,'MY DATA'!C:C,4,'MY DATA'!B:B,2018,'MY DATA'!G:G,APRIL!B61))/60</f>
        <v>3</v>
      </c>
      <c r="D61" s="119">
        <f t="shared" si="0"/>
        <v>3.2997250229147575E-2</v>
      </c>
    </row>
    <row r="62" spans="2:4" x14ac:dyDescent="0.25">
      <c r="B62" s="116" t="s">
        <v>53</v>
      </c>
      <c r="C62" s="118">
        <f>DAY(SUMIFS('MY DATA'!E:E,'MY DATA'!C:C,4,'MY DATA'!B:B,2018,'MY DATA'!G:G,APRIL!B62))*24+HOUR(SUMIFS('MY DATA'!E:E,'MY DATA'!C:C,4,'MY DATA'!B:B,2018,'MY DATA'!G:G,APRIL!B62))+MINUTE(SUMIFS('MY DATA'!E:E,'MY DATA'!C:C,4,'MY DATA'!B:B,2018,'MY DATA'!G:G,APRIL!B62))/60</f>
        <v>0</v>
      </c>
      <c r="D62" s="119">
        <f t="shared" si="0"/>
        <v>0</v>
      </c>
    </row>
    <row r="63" spans="2:4" x14ac:dyDescent="0.25">
      <c r="B63" s="116" t="s">
        <v>54</v>
      </c>
      <c r="C63" s="118">
        <f>DAY(SUMIFS('MY DATA'!E:E,'MY DATA'!C:C,4,'MY DATA'!B:B,2018,'MY DATA'!G:G,APRIL!B63))*24+HOUR(SUMIFS('MY DATA'!E:E,'MY DATA'!C:C,4,'MY DATA'!B:B,2018,'MY DATA'!G:G,APRIL!B63))+MINUTE(SUMIFS('MY DATA'!E:E,'MY DATA'!C:C,4,'MY DATA'!B:B,2018,'MY DATA'!G:G,APRIL!B63))/60</f>
        <v>0</v>
      </c>
      <c r="D63" s="119">
        <f t="shared" si="0"/>
        <v>0</v>
      </c>
    </row>
    <row r="64" spans="2:4" x14ac:dyDescent="0.25">
      <c r="B64" s="116" t="s">
        <v>55</v>
      </c>
      <c r="C64" s="118">
        <f>DAY(SUMIFS('MY DATA'!E:E,'MY DATA'!C:C,4,'MY DATA'!B:B,2018,'MY DATA'!G:G,APRIL!B64))*24+HOUR(SUMIFS('MY DATA'!E:E,'MY DATA'!C:C,4,'MY DATA'!B:B,2018,'MY DATA'!G:G,APRIL!B64))+MINUTE(SUMIFS('MY DATA'!E:E,'MY DATA'!C:C,4,'MY DATA'!B:B,2018,'MY DATA'!G:G,APRIL!B64))/60</f>
        <v>0</v>
      </c>
      <c r="D64" s="119">
        <f t="shared" si="0"/>
        <v>0</v>
      </c>
    </row>
    <row r="65" spans="2:4" x14ac:dyDescent="0.25">
      <c r="B65" s="116" t="s">
        <v>56</v>
      </c>
      <c r="C65" s="118">
        <f>DAY(SUMIFS('MY DATA'!E:E,'MY DATA'!C:C,4,'MY DATA'!B:B,2018,'MY DATA'!G:G,APRIL!B65))*24+HOUR(SUMIFS('MY DATA'!E:E,'MY DATA'!C:C,4,'MY DATA'!B:B,2018,'MY DATA'!G:G,APRIL!B65))+MINUTE(SUMIFS('MY DATA'!E:E,'MY DATA'!C:C,4,'MY DATA'!B:B,2018,'MY DATA'!G:G,APRIL!B65))/60</f>
        <v>0</v>
      </c>
      <c r="D65" s="119">
        <f t="shared" si="0"/>
        <v>0</v>
      </c>
    </row>
    <row r="66" spans="2:4" x14ac:dyDescent="0.25">
      <c r="B66" s="116" t="s">
        <v>57</v>
      </c>
      <c r="C66" s="118">
        <f>DAY(SUMIFS('MY DATA'!E:E,'MY DATA'!C:C,4,'MY DATA'!B:B,2018,'MY DATA'!G:G,APRIL!B66))*24+HOUR(SUMIFS('MY DATA'!E:E,'MY DATA'!C:C,4,'MY DATA'!B:B,2018,'MY DATA'!G:G,APRIL!B66))+MINUTE(SUMIFS('MY DATA'!E:E,'MY DATA'!C:C,4,'MY DATA'!B:B,2018,'MY DATA'!G:G,APRIL!B66))/60</f>
        <v>0</v>
      </c>
      <c r="D66" s="119">
        <f t="shared" si="0"/>
        <v>0</v>
      </c>
    </row>
    <row r="67" spans="2:4" x14ac:dyDescent="0.25">
      <c r="B67" s="116" t="s">
        <v>58</v>
      </c>
      <c r="C67" s="118">
        <f>DAY(SUMIFS('MY DATA'!E:E,'MY DATA'!C:C,4,'MY DATA'!B:B,2018,'MY DATA'!G:G,APRIL!B67))*24+HOUR(SUMIFS('MY DATA'!E:E,'MY DATA'!C:C,4,'MY DATA'!B:B,2018,'MY DATA'!G:G,APRIL!B67))+MINUTE(SUMIFS('MY DATA'!E:E,'MY DATA'!C:C,4,'MY DATA'!B:B,2018,'MY DATA'!G:G,APRIL!B67))/60</f>
        <v>0</v>
      </c>
      <c r="D67" s="119">
        <f t="shared" si="0"/>
        <v>0</v>
      </c>
    </row>
    <row r="68" spans="2:4" x14ac:dyDescent="0.25">
      <c r="B68" s="116" t="s">
        <v>59</v>
      </c>
      <c r="C68" s="118">
        <f>DAY(SUMIFS('MY DATA'!E:E,'MY DATA'!C:C,4,'MY DATA'!B:B,2018,'MY DATA'!G:G,APRIL!B68))*24+HOUR(SUMIFS('MY DATA'!E:E,'MY DATA'!C:C,4,'MY DATA'!B:B,2018,'MY DATA'!G:G,APRIL!B68))+MINUTE(SUMIFS('MY DATA'!E:E,'MY DATA'!C:C,4,'MY DATA'!B:B,2018,'MY DATA'!G:G,APRIL!B68))/60</f>
        <v>0</v>
      </c>
      <c r="D68" s="119">
        <f t="shared" si="0"/>
        <v>0</v>
      </c>
    </row>
    <row r="69" spans="2:4" x14ac:dyDescent="0.25">
      <c r="B69" s="116" t="s">
        <v>60</v>
      </c>
      <c r="C69" s="118">
        <f>DAY(SUMIFS('MY DATA'!E:E,'MY DATA'!C:C,4,'MY DATA'!B:B,2018,'MY DATA'!G:G,APRIL!B69))*24+HOUR(SUMIFS('MY DATA'!E:E,'MY DATA'!C:C,4,'MY DATA'!B:B,2018,'MY DATA'!G:G,APRIL!B69))+MINUTE(SUMIFS('MY DATA'!E:E,'MY DATA'!C:C,4,'MY DATA'!B:B,2018,'MY DATA'!G:G,APRIL!B69))/60</f>
        <v>0</v>
      </c>
      <c r="D69" s="119">
        <f t="shared" si="0"/>
        <v>0</v>
      </c>
    </row>
    <row r="70" spans="2:4" x14ac:dyDescent="0.25">
      <c r="B70" s="116" t="s">
        <v>61</v>
      </c>
      <c r="C70" s="118">
        <f>DAY(SUMIFS('MY DATA'!E:E,'MY DATA'!C:C,4,'MY DATA'!B:B,2018,'MY DATA'!G:G,APRIL!B70))*24+HOUR(SUMIFS('MY DATA'!E:E,'MY DATA'!C:C,4,'MY DATA'!B:B,2018,'MY DATA'!G:G,APRIL!B70))+MINUTE(SUMIFS('MY DATA'!E:E,'MY DATA'!C:C,4,'MY DATA'!B:B,2018,'MY DATA'!G:G,APRIL!B70))/60</f>
        <v>0</v>
      </c>
      <c r="D70" s="119">
        <f t="shared" si="0"/>
        <v>0</v>
      </c>
    </row>
    <row r="71" spans="2:4" x14ac:dyDescent="0.25">
      <c r="B71" s="58" t="s">
        <v>131</v>
      </c>
      <c r="C71" s="120">
        <f>SUM(C34:C70)</f>
        <v>90.916666666666657</v>
      </c>
      <c r="D71" s="119">
        <f t="shared" ref="D71" si="1">C71/C$71</f>
        <v>1</v>
      </c>
    </row>
  </sheetData>
  <sheetProtection algorithmName="SHA-512" hashValue="moGowhT2MhGHHdbOjm8BioHKbT5TTYpgSRqsbxZ22FxSaT9rsLzIJNFA+LtJMyLeQEOOLlAdN5TGK1MPA9M6Fg==" saltValue="37zqmqhBZpCfGm4NucmTVA==" spinCount="100000" sheet="1" objects="1" scenarios="1"/>
  <conditionalFormatting sqref="D34:D70">
    <cfRule type="cellIs" dxfId="3" priority="1" operator="greater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E71"/>
  <sheetViews>
    <sheetView zoomScale="70" zoomScaleNormal="70" workbookViewId="0">
      <selection activeCell="F34" sqref="F34"/>
    </sheetView>
  </sheetViews>
  <sheetFormatPr defaultColWidth="9.140625" defaultRowHeight="15" x14ac:dyDescent="0.25"/>
  <cols>
    <col min="1" max="1" width="9.140625" style="52"/>
    <col min="2" max="2" width="52.85546875" style="52" customWidth="1"/>
    <col min="3" max="3" width="15.42578125" style="52" customWidth="1"/>
    <col min="4" max="4" width="14.42578125" style="52" customWidth="1"/>
    <col min="5" max="16384" width="9.140625" style="52"/>
  </cols>
  <sheetData>
    <row r="4" spans="2:5" x14ac:dyDescent="0.25">
      <c r="B4" s="49" t="s">
        <v>138</v>
      </c>
    </row>
    <row r="5" spans="2:5" x14ac:dyDescent="0.25">
      <c r="B5" s="50"/>
      <c r="C5" s="51" t="s">
        <v>89</v>
      </c>
    </row>
    <row r="6" spans="2:5" x14ac:dyDescent="0.25">
      <c r="B6" s="116" t="s">
        <v>6</v>
      </c>
      <c r="C6" s="118">
        <f>SUM('Annual Indicators'!N6)</f>
        <v>113.33333333333334</v>
      </c>
      <c r="D6" s="117">
        <f>C6/C$10</f>
        <v>0.55397148676171082</v>
      </c>
    </row>
    <row r="7" spans="2:5" x14ac:dyDescent="0.25">
      <c r="B7" s="116" t="s">
        <v>7</v>
      </c>
      <c r="C7" s="118">
        <f>DAY(SUMIFS('MY DATA'!E:E,'MY DATA'!C:C,5,'MY DATA'!B:B,2018,'MY DATA'!F:F,MAY!B7))*24+HOUR(SUMIFS('MY DATA'!E:E,'MY DATA'!C:C,5,'MY DATA'!B:B,2018,'MY DATA'!F:F,MAY!B7))+MINUTE(SUMIFS('MY DATA'!E:E,'MY DATA'!C:C,5,'MY DATA'!B:B,2018,'MY DATA'!F:F,MAY!B7))/60</f>
        <v>16.75</v>
      </c>
      <c r="D7" s="117">
        <f>C7/C$10</f>
        <v>8.187372708757637E-2</v>
      </c>
    </row>
    <row r="8" spans="2:5" x14ac:dyDescent="0.25">
      <c r="B8" s="116" t="s">
        <v>8</v>
      </c>
      <c r="C8" s="118">
        <f>DAY(SUMIFS('MY DATA'!E:E,'MY DATA'!C:C,5,'MY DATA'!B:B,2018,'MY DATA'!F:F,MAY!B8))*24+HOUR(SUMIFS('MY DATA'!E:E,'MY DATA'!C:C,5,'MY DATA'!B:B,2018,'MY DATA'!F:F,MAY!B8))+MINUTE(SUMIFS('MY DATA'!E:E,'MY DATA'!C:C,5,'MY DATA'!B:B,2018,'MY DATA'!F:F,MAY!B8))/60</f>
        <v>0</v>
      </c>
      <c r="D8" s="117">
        <f>C8/C$10</f>
        <v>0</v>
      </c>
    </row>
    <row r="9" spans="2:5" x14ac:dyDescent="0.25">
      <c r="B9" s="116" t="s">
        <v>90</v>
      </c>
      <c r="C9" s="118">
        <f>DAY(SUMIFS('MY DATA'!E:E,'MY DATA'!C:C,5,'MY DATA'!B:B,2018,'MY DATA'!F:F,MAY!B9))*24+HOUR(SUMIFS('MY DATA'!E:E,'MY DATA'!C:C,5,'MY DATA'!B:B,2018,'MY DATA'!F:F,MAY!B9))+MINUTE(SUMIFS('MY DATA'!E:E,'MY DATA'!C:C,5,'MY DATA'!B:B,2018,'MY DATA'!F:F,MAY!B9))/60</f>
        <v>74.5</v>
      </c>
      <c r="D9" s="117">
        <f>C9/C$10</f>
        <v>0.36415478615071284</v>
      </c>
    </row>
    <row r="10" spans="2:5" x14ac:dyDescent="0.25">
      <c r="B10" s="58" t="s">
        <v>131</v>
      </c>
      <c r="C10" s="79">
        <f>SUM(C6:C9)</f>
        <v>204.58333333333334</v>
      </c>
      <c r="D10" s="117">
        <f>C10/C$10</f>
        <v>1</v>
      </c>
    </row>
    <row r="14" spans="2:5" x14ac:dyDescent="0.25">
      <c r="E14" s="123"/>
    </row>
    <row r="16" spans="2:5" x14ac:dyDescent="0.25">
      <c r="B16" s="49" t="s">
        <v>137</v>
      </c>
      <c r="C16" s="54"/>
    </row>
    <row r="17" spans="2:3" x14ac:dyDescent="0.25">
      <c r="B17" s="50" t="s">
        <v>91</v>
      </c>
      <c r="C17" s="51" t="s">
        <v>89</v>
      </c>
    </row>
    <row r="18" spans="2:3" x14ac:dyDescent="0.25">
      <c r="B18" s="116" t="s">
        <v>83</v>
      </c>
      <c r="C18" s="118">
        <f>SUM('Annual Indicators'!N13)</f>
        <v>0</v>
      </c>
    </row>
    <row r="19" spans="2:3" x14ac:dyDescent="0.25">
      <c r="B19" s="116" t="s">
        <v>84</v>
      </c>
      <c r="C19" s="118">
        <f>SUM('Annual Indicators'!N14)</f>
        <v>4.666666666666667</v>
      </c>
    </row>
    <row r="20" spans="2:3" x14ac:dyDescent="0.25">
      <c r="B20" s="116" t="s">
        <v>107</v>
      </c>
      <c r="C20" s="118">
        <f>SUM('Annual Indicators'!N15)</f>
        <v>78.916666666666671</v>
      </c>
    </row>
    <row r="21" spans="2:3" x14ac:dyDescent="0.25">
      <c r="B21" s="116" t="s">
        <v>85</v>
      </c>
      <c r="C21" s="118">
        <f>SUM('Annual Indicators'!N17)</f>
        <v>0</v>
      </c>
    </row>
    <row r="22" spans="2:3" x14ac:dyDescent="0.25">
      <c r="B22" s="116" t="s">
        <v>122</v>
      </c>
      <c r="C22" s="118">
        <f>SUM('Annual Indicators'!N18)</f>
        <v>22</v>
      </c>
    </row>
    <row r="23" spans="2:3" x14ac:dyDescent="0.25">
      <c r="B23" s="116" t="s">
        <v>120</v>
      </c>
      <c r="C23" s="118">
        <f>SUM('Annual Indicators'!N19)</f>
        <v>0</v>
      </c>
    </row>
    <row r="24" spans="2:3" x14ac:dyDescent="0.25">
      <c r="B24" s="70" t="s">
        <v>92</v>
      </c>
      <c r="C24" s="69"/>
    </row>
    <row r="25" spans="2:3" x14ac:dyDescent="0.25">
      <c r="B25" s="70" t="s">
        <v>92</v>
      </c>
      <c r="C25" s="69"/>
    </row>
    <row r="26" spans="2:3" x14ac:dyDescent="0.25">
      <c r="B26" s="70" t="s">
        <v>92</v>
      </c>
      <c r="C26" s="69"/>
    </row>
    <row r="27" spans="2:3" x14ac:dyDescent="0.25">
      <c r="B27" s="70" t="s">
        <v>92</v>
      </c>
      <c r="C27" s="69"/>
    </row>
    <row r="28" spans="2:3" x14ac:dyDescent="0.25">
      <c r="B28" s="53" t="s">
        <v>92</v>
      </c>
      <c r="C28" s="69"/>
    </row>
    <row r="32" spans="2:3" x14ac:dyDescent="0.25">
      <c r="B32" s="49" t="s">
        <v>136</v>
      </c>
    </row>
    <row r="33" spans="2:4" x14ac:dyDescent="0.25">
      <c r="B33" s="50" t="s">
        <v>134</v>
      </c>
      <c r="C33" s="51" t="s">
        <v>89</v>
      </c>
    </row>
    <row r="34" spans="2:4" x14ac:dyDescent="0.25">
      <c r="B34" s="116" t="s">
        <v>26</v>
      </c>
      <c r="C34" s="118">
        <f>DAY(SUMIFS('MY DATA'!E:E,'MY DATA'!C:C,5,'MY DATA'!B:B,2018,'MY DATA'!G:G,MAY!B34))*24+HOUR(SUMIFS('MY DATA'!E:E,'MY DATA'!C:C,5,'MY DATA'!B:B,2018,'MY DATA'!G:G,MAY!B34))+MINUTE(SUMIFS('MY DATA'!E:E,'MY DATA'!C:C,5,'MY DATA'!B:B,2018,'MY DATA'!G:G,MAY!B34))/60</f>
        <v>15.5</v>
      </c>
      <c r="D34" s="119">
        <f>C34/C$71</f>
        <v>0.13676470588235293</v>
      </c>
    </row>
    <row r="35" spans="2:4" x14ac:dyDescent="0.25">
      <c r="B35" s="116" t="s">
        <v>24</v>
      </c>
      <c r="C35" s="118">
        <f>DAY(SUMIFS('MY DATA'!E:E,'MY DATA'!C:C,5,'MY DATA'!B:B,2018,'MY DATA'!G:G,MAY!B35))*24+HOUR(SUMIFS('MY DATA'!E:E,'MY DATA'!C:C,5,'MY DATA'!B:B,2018,'MY DATA'!G:G,MAY!B35))+MINUTE(SUMIFS('MY DATA'!E:E,'MY DATA'!C:C,5,'MY DATA'!B:B,2018,'MY DATA'!G:G,MAY!B35))/60</f>
        <v>0</v>
      </c>
      <c r="D35" s="119">
        <f t="shared" ref="D35:D70" si="0">C35/C$71</f>
        <v>0</v>
      </c>
    </row>
    <row r="36" spans="2:4" x14ac:dyDescent="0.25">
      <c r="B36" s="116" t="s">
        <v>27</v>
      </c>
      <c r="C36" s="118">
        <f>DAY(SUMIFS('MY DATA'!E:E,'MY DATA'!C:C,5,'MY DATA'!B:B,2018,'MY DATA'!G:G,MAY!B36))*24+HOUR(SUMIFS('MY DATA'!E:E,'MY DATA'!C:C,5,'MY DATA'!B:B,2018,'MY DATA'!G:G,MAY!B36))+MINUTE(SUMIFS('MY DATA'!E:E,'MY DATA'!C:C,5,'MY DATA'!B:B,2018,'MY DATA'!G:G,MAY!B36))/60</f>
        <v>0</v>
      </c>
      <c r="D36" s="119">
        <f t="shared" si="0"/>
        <v>0</v>
      </c>
    </row>
    <row r="37" spans="2:4" x14ac:dyDescent="0.25">
      <c r="B37" s="116" t="s">
        <v>28</v>
      </c>
      <c r="C37" s="118">
        <f>DAY(SUMIFS('MY DATA'!E:E,'MY DATA'!C:C,5,'MY DATA'!B:B,2018,'MY DATA'!G:G,MAY!B37))*24+HOUR(SUMIFS('MY DATA'!E:E,'MY DATA'!C:C,5,'MY DATA'!B:B,2018,'MY DATA'!G:G,MAY!B37))+MINUTE(SUMIFS('MY DATA'!E:E,'MY DATA'!C:C,5,'MY DATA'!B:B,2018,'MY DATA'!G:G,MAY!B37))/60</f>
        <v>0</v>
      </c>
      <c r="D37" s="119">
        <f t="shared" si="0"/>
        <v>0</v>
      </c>
    </row>
    <row r="38" spans="2:4" x14ac:dyDescent="0.25">
      <c r="B38" s="116" t="s">
        <v>29</v>
      </c>
      <c r="C38" s="118">
        <f>DAY(SUMIFS('MY DATA'!E:E,'MY DATA'!C:C,5,'MY DATA'!B:B,2018,'MY DATA'!G:G,MAY!B38))*24+HOUR(SUMIFS('MY DATA'!E:E,'MY DATA'!C:C,5,'MY DATA'!B:B,2018,'MY DATA'!G:G,MAY!B38))+MINUTE(SUMIFS('MY DATA'!E:E,'MY DATA'!C:C,5,'MY DATA'!B:B,2018,'MY DATA'!G:G,MAY!B38))/60</f>
        <v>8</v>
      </c>
      <c r="D38" s="119">
        <f t="shared" si="0"/>
        <v>7.0588235294117646E-2</v>
      </c>
    </row>
    <row r="39" spans="2:4" x14ac:dyDescent="0.25">
      <c r="B39" s="116" t="s">
        <v>30</v>
      </c>
      <c r="C39" s="118">
        <f>DAY(SUMIFS('MY DATA'!E:E,'MY DATA'!C:C,5,'MY DATA'!B:B,2018,'MY DATA'!G:G,MAY!B39))*24+HOUR(SUMIFS('MY DATA'!E:E,'MY DATA'!C:C,5,'MY DATA'!B:B,2018,'MY DATA'!G:G,MAY!B39))+MINUTE(SUMIFS('MY DATA'!E:E,'MY DATA'!C:C,5,'MY DATA'!B:B,2018,'MY DATA'!G:G,MAY!B39))/60</f>
        <v>0</v>
      </c>
      <c r="D39" s="119">
        <f t="shared" si="0"/>
        <v>0</v>
      </c>
    </row>
    <row r="40" spans="2:4" x14ac:dyDescent="0.25">
      <c r="B40" s="116" t="s">
        <v>31</v>
      </c>
      <c r="C40" s="118">
        <f>DAY(SUMIFS('MY DATA'!E:E,'MY DATA'!C:C,5,'MY DATA'!B:B,2018,'MY DATA'!G:G,MAY!B40))*24+HOUR(SUMIFS('MY DATA'!E:E,'MY DATA'!C:C,5,'MY DATA'!B:B,2018,'MY DATA'!G:G,MAY!B40))+MINUTE(SUMIFS('MY DATA'!E:E,'MY DATA'!C:C,5,'MY DATA'!B:B,2018,'MY DATA'!G:G,MAY!B40))/60</f>
        <v>2.5</v>
      </c>
      <c r="D40" s="119">
        <f t="shared" si="0"/>
        <v>2.2058823529411763E-2</v>
      </c>
    </row>
    <row r="41" spans="2:4" x14ac:dyDescent="0.25">
      <c r="B41" s="116" t="s">
        <v>32</v>
      </c>
      <c r="C41" s="118">
        <f>DAY(SUMIFS('MY DATA'!E:E,'MY DATA'!C:C,5,'MY DATA'!B:B,2018,'MY DATA'!G:G,MAY!B41))*24+HOUR(SUMIFS('MY DATA'!E:E,'MY DATA'!C:C,5,'MY DATA'!B:B,2018,'MY DATA'!G:G,MAY!B41))+MINUTE(SUMIFS('MY DATA'!E:E,'MY DATA'!C:C,5,'MY DATA'!B:B,2018,'MY DATA'!G:G,MAY!B41))/60</f>
        <v>7.75</v>
      </c>
      <c r="D41" s="119">
        <f t="shared" si="0"/>
        <v>6.8382352941176464E-2</v>
      </c>
    </row>
    <row r="42" spans="2:4" x14ac:dyDescent="0.25">
      <c r="B42" s="116" t="s">
        <v>33</v>
      </c>
      <c r="C42" s="118">
        <f>DAY(SUMIFS('MY DATA'!E:E,'MY DATA'!C:C,5,'MY DATA'!B:B,2018,'MY DATA'!G:G,MAY!B42))*24+HOUR(SUMIFS('MY DATA'!E:E,'MY DATA'!C:C,5,'MY DATA'!B:B,2018,'MY DATA'!G:G,MAY!B42))+MINUTE(SUMIFS('MY DATA'!E:E,'MY DATA'!C:C,5,'MY DATA'!B:B,2018,'MY DATA'!G:G,MAY!B42))/60</f>
        <v>0</v>
      </c>
      <c r="D42" s="119">
        <f t="shared" si="0"/>
        <v>0</v>
      </c>
    </row>
    <row r="43" spans="2:4" x14ac:dyDescent="0.25">
      <c r="B43" s="116" t="s">
        <v>34</v>
      </c>
      <c r="C43" s="118">
        <f>DAY(SUMIFS('MY DATA'!E:E,'MY DATA'!C:C,5,'MY DATA'!B:B,2018,'MY DATA'!G:G,MAY!B43))*24+HOUR(SUMIFS('MY DATA'!E:E,'MY DATA'!C:C,5,'MY DATA'!B:B,2018,'MY DATA'!G:G,MAY!B43))+MINUTE(SUMIFS('MY DATA'!E:E,'MY DATA'!C:C,5,'MY DATA'!B:B,2018,'MY DATA'!G:G,MAY!B43))/60</f>
        <v>0</v>
      </c>
      <c r="D43" s="119">
        <f t="shared" si="0"/>
        <v>0</v>
      </c>
    </row>
    <row r="44" spans="2:4" x14ac:dyDescent="0.25">
      <c r="B44" s="116" t="s">
        <v>35</v>
      </c>
      <c r="C44" s="118">
        <f>DAY(SUMIFS('MY DATA'!E:E,'MY DATA'!C:C,5,'MY DATA'!B:B,2018,'MY DATA'!G:G,MAY!B44))*24+HOUR(SUMIFS('MY DATA'!E:E,'MY DATA'!C:C,5,'MY DATA'!B:B,2018,'MY DATA'!G:G,MAY!B44))+MINUTE(SUMIFS('MY DATA'!E:E,'MY DATA'!C:C,5,'MY DATA'!B:B,2018,'MY DATA'!G:G,MAY!B44))/60</f>
        <v>0</v>
      </c>
      <c r="D44" s="119">
        <f t="shared" si="0"/>
        <v>0</v>
      </c>
    </row>
    <row r="45" spans="2:4" x14ac:dyDescent="0.25">
      <c r="B45" s="116" t="s">
        <v>36</v>
      </c>
      <c r="C45" s="118">
        <f>DAY(SUMIFS('MY DATA'!E:E,'MY DATA'!C:C,5,'MY DATA'!B:B,2018,'MY DATA'!G:G,MAY!B45))*24+HOUR(SUMIFS('MY DATA'!E:E,'MY DATA'!C:C,5,'MY DATA'!B:B,2018,'MY DATA'!G:G,MAY!B45))+MINUTE(SUMIFS('MY DATA'!E:E,'MY DATA'!C:C,5,'MY DATA'!B:B,2018,'MY DATA'!G:G,MAY!B45))/60</f>
        <v>0</v>
      </c>
      <c r="D45" s="119">
        <f t="shared" si="0"/>
        <v>0</v>
      </c>
    </row>
    <row r="46" spans="2:4" x14ac:dyDescent="0.25">
      <c r="B46" s="116" t="s">
        <v>37</v>
      </c>
      <c r="C46" s="118">
        <f>DAY(SUMIFS('MY DATA'!E:E,'MY DATA'!C:C,5,'MY DATA'!B:B,2018,'MY DATA'!G:G,MAY!B46))*24+HOUR(SUMIFS('MY DATA'!E:E,'MY DATA'!C:C,5,'MY DATA'!B:B,2018,'MY DATA'!G:G,MAY!B46))+MINUTE(SUMIFS('MY DATA'!E:E,'MY DATA'!C:C,5,'MY DATA'!B:B,2018,'MY DATA'!G:G,MAY!B46))/60</f>
        <v>0</v>
      </c>
      <c r="D46" s="119">
        <f t="shared" si="0"/>
        <v>0</v>
      </c>
    </row>
    <row r="47" spans="2:4" x14ac:dyDescent="0.25">
      <c r="B47" s="116" t="s">
        <v>38</v>
      </c>
      <c r="C47" s="118">
        <f>DAY(SUMIFS('MY DATA'!E:E,'MY DATA'!C:C,5,'MY DATA'!B:B,2018,'MY DATA'!G:G,MAY!B47))*24+HOUR(SUMIFS('MY DATA'!E:E,'MY DATA'!C:C,5,'MY DATA'!B:B,2018,'MY DATA'!G:G,MAY!B47))+MINUTE(SUMIFS('MY DATA'!E:E,'MY DATA'!C:C,5,'MY DATA'!B:B,2018,'MY DATA'!G:G,MAY!B47))/60</f>
        <v>3.5833333333333335</v>
      </c>
      <c r="D47" s="119">
        <f t="shared" si="0"/>
        <v>3.1617647058823528E-2</v>
      </c>
    </row>
    <row r="48" spans="2:4" x14ac:dyDescent="0.25">
      <c r="B48" s="116" t="s">
        <v>39</v>
      </c>
      <c r="C48" s="118">
        <f>DAY(SUMIFS('MY DATA'!E:E,'MY DATA'!C:C,5,'MY DATA'!B:B,2018,'MY DATA'!G:G,MAY!B48))*24+HOUR(SUMIFS('MY DATA'!E:E,'MY DATA'!C:C,5,'MY DATA'!B:B,2018,'MY DATA'!G:G,MAY!B48))+MINUTE(SUMIFS('MY DATA'!E:E,'MY DATA'!C:C,5,'MY DATA'!B:B,2018,'MY DATA'!G:G,MAY!B48))/60</f>
        <v>0</v>
      </c>
      <c r="D48" s="119">
        <f t="shared" si="0"/>
        <v>0</v>
      </c>
    </row>
    <row r="49" spans="2:4" x14ac:dyDescent="0.25">
      <c r="B49" s="116" t="s">
        <v>40</v>
      </c>
      <c r="C49" s="118">
        <f>DAY(SUMIFS('MY DATA'!E:E,'MY DATA'!C:C,5,'MY DATA'!B:B,2018,'MY DATA'!G:G,MAY!B49))*24+HOUR(SUMIFS('MY DATA'!E:E,'MY DATA'!C:C,5,'MY DATA'!B:B,2018,'MY DATA'!G:G,MAY!B49))+MINUTE(SUMIFS('MY DATA'!E:E,'MY DATA'!C:C,5,'MY DATA'!B:B,2018,'MY DATA'!G:G,MAY!B49))/60</f>
        <v>0</v>
      </c>
      <c r="D49" s="119">
        <f t="shared" si="0"/>
        <v>0</v>
      </c>
    </row>
    <row r="50" spans="2:4" x14ac:dyDescent="0.25">
      <c r="B50" s="116" t="s">
        <v>41</v>
      </c>
      <c r="C50" s="118">
        <f>DAY(SUMIFS('MY DATA'!E:E,'MY DATA'!C:C,5,'MY DATA'!B:B,2018,'MY DATA'!G:G,MAY!B50))*24+HOUR(SUMIFS('MY DATA'!E:E,'MY DATA'!C:C,5,'MY DATA'!B:B,2018,'MY DATA'!G:G,MAY!B50))+MINUTE(SUMIFS('MY DATA'!E:E,'MY DATA'!C:C,5,'MY DATA'!B:B,2018,'MY DATA'!G:G,MAY!B50))/60</f>
        <v>0</v>
      </c>
      <c r="D50" s="119">
        <f t="shared" si="0"/>
        <v>0</v>
      </c>
    </row>
    <row r="51" spans="2:4" x14ac:dyDescent="0.25">
      <c r="B51" s="116" t="s">
        <v>42</v>
      </c>
      <c r="C51" s="118">
        <f>DAY(SUMIFS('MY DATA'!E:E,'MY DATA'!C:C,5,'MY DATA'!B:B,2018,'MY DATA'!G:G,MAY!B51))*24+HOUR(SUMIFS('MY DATA'!E:E,'MY DATA'!C:C,5,'MY DATA'!B:B,2018,'MY DATA'!G:G,MAY!B51))+MINUTE(SUMIFS('MY DATA'!E:E,'MY DATA'!C:C,5,'MY DATA'!B:B,2018,'MY DATA'!G:G,MAY!B51))/60</f>
        <v>0</v>
      </c>
      <c r="D51" s="119">
        <f t="shared" si="0"/>
        <v>0</v>
      </c>
    </row>
    <row r="52" spans="2:4" x14ac:dyDescent="0.25">
      <c r="B52" s="116" t="s">
        <v>43</v>
      </c>
      <c r="C52" s="118">
        <f>DAY(SUMIFS('MY DATA'!E:E,'MY DATA'!C:C,5,'MY DATA'!B:B,2018,'MY DATA'!G:G,MAY!B52))*24+HOUR(SUMIFS('MY DATA'!E:E,'MY DATA'!C:C,5,'MY DATA'!B:B,2018,'MY DATA'!G:G,MAY!B52))+MINUTE(SUMIFS('MY DATA'!E:E,'MY DATA'!C:C,5,'MY DATA'!B:B,2018,'MY DATA'!G:G,MAY!B52))/60</f>
        <v>4.666666666666667</v>
      </c>
      <c r="D52" s="119">
        <f t="shared" si="0"/>
        <v>4.1176470588235294E-2</v>
      </c>
    </row>
    <row r="53" spans="2:4" x14ac:dyDescent="0.25">
      <c r="B53" s="116" t="s">
        <v>44</v>
      </c>
      <c r="C53" s="118">
        <f>DAY(SUMIFS('MY DATA'!E:E,'MY DATA'!C:C,5,'MY DATA'!B:B,2018,'MY DATA'!G:G,MAY!B53))*24+HOUR(SUMIFS('MY DATA'!E:E,'MY DATA'!C:C,5,'MY DATA'!B:B,2018,'MY DATA'!G:G,MAY!B53))+MINUTE(SUMIFS('MY DATA'!E:E,'MY DATA'!C:C,5,'MY DATA'!B:B,2018,'MY DATA'!G:G,MAY!B53))/60</f>
        <v>0</v>
      </c>
      <c r="D53" s="119">
        <f t="shared" si="0"/>
        <v>0</v>
      </c>
    </row>
    <row r="54" spans="2:4" x14ac:dyDescent="0.25">
      <c r="B54" s="116" t="s">
        <v>45</v>
      </c>
      <c r="C54" s="118">
        <f>DAY(SUMIFS('MY DATA'!E:E,'MY DATA'!C:C,5,'MY DATA'!B:B,2018,'MY DATA'!G:G,MAY!B54))*24+HOUR(SUMIFS('MY DATA'!E:E,'MY DATA'!C:C,5,'MY DATA'!B:B,2018,'MY DATA'!G:G,MAY!B54))+MINUTE(SUMIFS('MY DATA'!E:E,'MY DATA'!C:C,5,'MY DATA'!B:B,2018,'MY DATA'!G:G,MAY!B54))/60</f>
        <v>68.416666666666671</v>
      </c>
      <c r="D54" s="119">
        <f t="shared" si="0"/>
        <v>0.60367647058823526</v>
      </c>
    </row>
    <row r="55" spans="2:4" x14ac:dyDescent="0.25">
      <c r="B55" s="116" t="s">
        <v>46</v>
      </c>
      <c r="C55" s="118">
        <f>DAY(SUMIFS('MY DATA'!E:E,'MY DATA'!C:C,5,'MY DATA'!B:B,2018,'MY DATA'!G:G,MAY!B55))*24+HOUR(SUMIFS('MY DATA'!E:E,'MY DATA'!C:C,5,'MY DATA'!B:B,2018,'MY DATA'!G:G,MAY!B55))+MINUTE(SUMIFS('MY DATA'!E:E,'MY DATA'!C:C,5,'MY DATA'!B:B,2018,'MY DATA'!G:G,MAY!B55))/60</f>
        <v>0</v>
      </c>
      <c r="D55" s="119">
        <f t="shared" si="0"/>
        <v>0</v>
      </c>
    </row>
    <row r="56" spans="2:4" x14ac:dyDescent="0.25">
      <c r="B56" s="116" t="s">
        <v>47</v>
      </c>
      <c r="C56" s="118">
        <f>DAY(SUMIFS('MY DATA'!E:E,'MY DATA'!C:C,5,'MY DATA'!B:B,2018,'MY DATA'!G:G,MAY!B56))*24+HOUR(SUMIFS('MY DATA'!E:E,'MY DATA'!C:C,5,'MY DATA'!B:B,2018,'MY DATA'!G:G,MAY!B56))+MINUTE(SUMIFS('MY DATA'!E:E,'MY DATA'!C:C,5,'MY DATA'!B:B,2018,'MY DATA'!G:G,MAY!B56))/60</f>
        <v>0</v>
      </c>
      <c r="D56" s="119">
        <f t="shared" si="0"/>
        <v>0</v>
      </c>
    </row>
    <row r="57" spans="2:4" x14ac:dyDescent="0.25">
      <c r="B57" s="116" t="s">
        <v>48</v>
      </c>
      <c r="C57" s="118">
        <f>DAY(SUMIFS('MY DATA'!E:E,'MY DATA'!C:C,5,'MY DATA'!B:B,2018,'MY DATA'!G:G,MAY!B57))*24+HOUR(SUMIFS('MY DATA'!E:E,'MY DATA'!C:C,5,'MY DATA'!B:B,2018,'MY DATA'!G:G,MAY!B57))+MINUTE(SUMIFS('MY DATA'!E:E,'MY DATA'!C:C,5,'MY DATA'!B:B,2018,'MY DATA'!G:G,MAY!B57))/60</f>
        <v>0</v>
      </c>
      <c r="D57" s="119">
        <f t="shared" si="0"/>
        <v>0</v>
      </c>
    </row>
    <row r="58" spans="2:4" x14ac:dyDescent="0.25">
      <c r="B58" s="116" t="s">
        <v>49</v>
      </c>
      <c r="C58" s="118">
        <f>DAY(SUMIFS('MY DATA'!E:E,'MY DATA'!C:C,5,'MY DATA'!B:B,2018,'MY DATA'!G:G,MAY!B58))*24+HOUR(SUMIFS('MY DATA'!E:E,'MY DATA'!C:C,5,'MY DATA'!B:B,2018,'MY DATA'!G:G,MAY!B58))+MINUTE(SUMIFS('MY DATA'!E:E,'MY DATA'!C:C,5,'MY DATA'!B:B,2018,'MY DATA'!G:G,MAY!B58))/60</f>
        <v>0</v>
      </c>
      <c r="D58" s="119">
        <f t="shared" si="0"/>
        <v>0</v>
      </c>
    </row>
    <row r="59" spans="2:4" x14ac:dyDescent="0.25">
      <c r="B59" s="116" t="s">
        <v>50</v>
      </c>
      <c r="C59" s="118">
        <f>DAY(SUMIFS('MY DATA'!E:E,'MY DATA'!C:C,5,'MY DATA'!B:B,2018,'MY DATA'!G:G,MAY!B59))*24+HOUR(SUMIFS('MY DATA'!E:E,'MY DATA'!C:C,5,'MY DATA'!B:B,2018,'MY DATA'!G:G,MAY!B59))+MINUTE(SUMIFS('MY DATA'!E:E,'MY DATA'!C:C,5,'MY DATA'!B:B,2018,'MY DATA'!G:G,MAY!B59))/60</f>
        <v>0</v>
      </c>
      <c r="D59" s="119">
        <f t="shared" si="0"/>
        <v>0</v>
      </c>
    </row>
    <row r="60" spans="2:4" x14ac:dyDescent="0.25">
      <c r="B60" s="116" t="s">
        <v>51</v>
      </c>
      <c r="C60" s="118">
        <f>DAY(SUMIFS('MY DATA'!E:E,'MY DATA'!C:C,5,'MY DATA'!B:B,2018,'MY DATA'!G:G,MAY!B60))*24+HOUR(SUMIFS('MY DATA'!E:E,'MY DATA'!C:C,5,'MY DATA'!B:B,2018,'MY DATA'!G:G,MAY!B60))+MINUTE(SUMIFS('MY DATA'!E:E,'MY DATA'!C:C,5,'MY DATA'!B:B,2018,'MY DATA'!G:G,MAY!B60))/60</f>
        <v>0</v>
      </c>
      <c r="D60" s="119">
        <f t="shared" si="0"/>
        <v>0</v>
      </c>
    </row>
    <row r="61" spans="2:4" x14ac:dyDescent="0.25">
      <c r="B61" s="116" t="s">
        <v>52</v>
      </c>
      <c r="C61" s="118">
        <f>DAY(SUMIFS('MY DATA'!E:E,'MY DATA'!C:C,5,'MY DATA'!B:B,2018,'MY DATA'!G:G,MAY!B61))*24+HOUR(SUMIFS('MY DATA'!E:E,'MY DATA'!C:C,5,'MY DATA'!B:B,2018,'MY DATA'!G:G,MAY!B61))+MINUTE(SUMIFS('MY DATA'!E:E,'MY DATA'!C:C,5,'MY DATA'!B:B,2018,'MY DATA'!G:G,MAY!B61))/60</f>
        <v>2.9166666666666665</v>
      </c>
      <c r="D61" s="119">
        <f t="shared" si="0"/>
        <v>2.5735294117647054E-2</v>
      </c>
    </row>
    <row r="62" spans="2:4" x14ac:dyDescent="0.25">
      <c r="B62" s="116" t="s">
        <v>53</v>
      </c>
      <c r="C62" s="118">
        <f>DAY(SUMIFS('MY DATA'!E:E,'MY DATA'!C:C,5,'MY DATA'!B:B,2018,'MY DATA'!G:G,MAY!B62))*24+HOUR(SUMIFS('MY DATA'!E:E,'MY DATA'!C:C,5,'MY DATA'!B:B,2018,'MY DATA'!G:G,MAY!B62))+MINUTE(SUMIFS('MY DATA'!E:E,'MY DATA'!C:C,5,'MY DATA'!B:B,2018,'MY DATA'!G:G,MAY!B62))/60</f>
        <v>0</v>
      </c>
      <c r="D62" s="119">
        <f t="shared" si="0"/>
        <v>0</v>
      </c>
    </row>
    <row r="63" spans="2:4" x14ac:dyDescent="0.25">
      <c r="B63" s="116" t="s">
        <v>54</v>
      </c>
      <c r="C63" s="118">
        <f>DAY(SUMIFS('MY DATA'!E:E,'MY DATA'!C:C,5,'MY DATA'!B:B,2018,'MY DATA'!G:G,MAY!B63))*24+HOUR(SUMIFS('MY DATA'!E:E,'MY DATA'!C:C,5,'MY DATA'!B:B,2018,'MY DATA'!G:G,MAY!B63))+MINUTE(SUMIFS('MY DATA'!E:E,'MY DATA'!C:C,5,'MY DATA'!B:B,2018,'MY DATA'!G:G,MAY!B63))/60</f>
        <v>0</v>
      </c>
      <c r="D63" s="119">
        <f t="shared" si="0"/>
        <v>0</v>
      </c>
    </row>
    <row r="64" spans="2:4" x14ac:dyDescent="0.25">
      <c r="B64" s="116" t="s">
        <v>55</v>
      </c>
      <c r="C64" s="118">
        <f>DAY(SUMIFS('MY DATA'!E:E,'MY DATA'!C:C,5,'MY DATA'!B:B,2018,'MY DATA'!G:G,MAY!B64))*24+HOUR(SUMIFS('MY DATA'!E:E,'MY DATA'!C:C,5,'MY DATA'!B:B,2018,'MY DATA'!G:G,MAY!B64))+MINUTE(SUMIFS('MY DATA'!E:E,'MY DATA'!C:C,5,'MY DATA'!B:B,2018,'MY DATA'!G:G,MAY!B64))/60</f>
        <v>0</v>
      </c>
      <c r="D64" s="119">
        <f t="shared" si="0"/>
        <v>0</v>
      </c>
    </row>
    <row r="65" spans="2:4" x14ac:dyDescent="0.25">
      <c r="B65" s="116" t="s">
        <v>56</v>
      </c>
      <c r="C65" s="118">
        <f>DAY(SUMIFS('MY DATA'!E:E,'MY DATA'!C:C,5,'MY DATA'!B:B,2018,'MY DATA'!G:G,MAY!B65))*24+HOUR(SUMIFS('MY DATA'!E:E,'MY DATA'!C:C,5,'MY DATA'!B:B,2018,'MY DATA'!G:G,MAY!B65))+MINUTE(SUMIFS('MY DATA'!E:E,'MY DATA'!C:C,5,'MY DATA'!B:B,2018,'MY DATA'!G:G,MAY!B65))/60</f>
        <v>0</v>
      </c>
      <c r="D65" s="119">
        <f t="shared" si="0"/>
        <v>0</v>
      </c>
    </row>
    <row r="66" spans="2:4" x14ac:dyDescent="0.25">
      <c r="B66" s="116" t="s">
        <v>57</v>
      </c>
      <c r="C66" s="118">
        <f>DAY(SUMIFS('MY DATA'!E:E,'MY DATA'!C:C,5,'MY DATA'!B:B,2018,'MY DATA'!G:G,MAY!B66))*24+HOUR(SUMIFS('MY DATA'!E:E,'MY DATA'!C:C,5,'MY DATA'!B:B,2018,'MY DATA'!G:G,MAY!B66))+MINUTE(SUMIFS('MY DATA'!E:E,'MY DATA'!C:C,5,'MY DATA'!B:B,2018,'MY DATA'!G:G,MAY!B66))/60</f>
        <v>0</v>
      </c>
      <c r="D66" s="119">
        <f t="shared" si="0"/>
        <v>0</v>
      </c>
    </row>
    <row r="67" spans="2:4" x14ac:dyDescent="0.25">
      <c r="B67" s="116" t="s">
        <v>58</v>
      </c>
      <c r="C67" s="118">
        <f>DAY(SUMIFS('MY DATA'!E:E,'MY DATA'!C:C,5,'MY DATA'!B:B,2018,'MY DATA'!G:G,MAY!B67))*24+HOUR(SUMIFS('MY DATA'!E:E,'MY DATA'!C:C,5,'MY DATA'!B:B,2018,'MY DATA'!G:G,MAY!B67))+MINUTE(SUMIFS('MY DATA'!E:E,'MY DATA'!C:C,5,'MY DATA'!B:B,2018,'MY DATA'!G:G,MAY!B67))/60</f>
        <v>0</v>
      </c>
      <c r="D67" s="119">
        <f t="shared" si="0"/>
        <v>0</v>
      </c>
    </row>
    <row r="68" spans="2:4" x14ac:dyDescent="0.25">
      <c r="B68" s="116" t="s">
        <v>59</v>
      </c>
      <c r="C68" s="118">
        <f>DAY(SUMIFS('MY DATA'!E:E,'MY DATA'!C:C,5,'MY DATA'!B:B,2018,'MY DATA'!G:G,MAY!B68))*24+HOUR(SUMIFS('MY DATA'!E:E,'MY DATA'!C:C,5,'MY DATA'!B:B,2018,'MY DATA'!G:G,MAY!B68))+MINUTE(SUMIFS('MY DATA'!E:E,'MY DATA'!C:C,5,'MY DATA'!B:B,2018,'MY DATA'!G:G,MAY!B68))/60</f>
        <v>0</v>
      </c>
      <c r="D68" s="119">
        <f t="shared" si="0"/>
        <v>0</v>
      </c>
    </row>
    <row r="69" spans="2:4" x14ac:dyDescent="0.25">
      <c r="B69" s="116" t="s">
        <v>60</v>
      </c>
      <c r="C69" s="118">
        <f>DAY(SUMIFS('MY DATA'!E:E,'MY DATA'!C:C,5,'MY DATA'!B:B,2018,'MY DATA'!G:G,MAY!B69))*24+HOUR(SUMIFS('MY DATA'!E:E,'MY DATA'!C:C,5,'MY DATA'!B:B,2018,'MY DATA'!G:G,MAY!B69))+MINUTE(SUMIFS('MY DATA'!E:E,'MY DATA'!C:C,5,'MY DATA'!B:B,2018,'MY DATA'!G:G,MAY!B69))/60</f>
        <v>0</v>
      </c>
      <c r="D69" s="119">
        <f t="shared" si="0"/>
        <v>0</v>
      </c>
    </row>
    <row r="70" spans="2:4" x14ac:dyDescent="0.25">
      <c r="B70" s="116" t="s">
        <v>61</v>
      </c>
      <c r="C70" s="118">
        <f>DAY(SUMIFS('MY DATA'!E:E,'MY DATA'!C:C,5,'MY DATA'!B:B,2018,'MY DATA'!G:G,MAY!B70))*24+HOUR(SUMIFS('MY DATA'!E:E,'MY DATA'!C:C,5,'MY DATA'!B:B,2018,'MY DATA'!G:G,MAY!B70))+MINUTE(SUMIFS('MY DATA'!E:E,'MY DATA'!C:C,5,'MY DATA'!B:B,2018,'MY DATA'!G:G,MAY!B70))/60</f>
        <v>0</v>
      </c>
      <c r="D70" s="119">
        <f t="shared" si="0"/>
        <v>0</v>
      </c>
    </row>
    <row r="71" spans="2:4" x14ac:dyDescent="0.25">
      <c r="B71" s="58" t="s">
        <v>131</v>
      </c>
      <c r="C71" s="120">
        <f>SUM(C34:C70)</f>
        <v>113.33333333333334</v>
      </c>
      <c r="D71" s="119">
        <f t="shared" ref="D71" si="1">C71/C$71</f>
        <v>1</v>
      </c>
    </row>
  </sheetData>
  <sheetProtection algorithmName="SHA-512" hashValue="yZ2cLMph5wTuXN7+ffPNn8rsQrPE2reXuoFh6gF4EzjWPEChQXVMjqH4R61QItg6eIsNh5Vj61cKBzHT5zVvdw==" saltValue="DTT2K7+iHOK4y2WfOayP3w==" spinCount="100000" sheet="1" objects="1" scenarios="1"/>
  <conditionalFormatting sqref="D34:D70">
    <cfRule type="cellIs" dxfId="2" priority="1" operator="greater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4:D72"/>
  <sheetViews>
    <sheetView zoomScale="70" zoomScaleNormal="70" workbookViewId="0">
      <selection activeCell="G35" sqref="G35"/>
    </sheetView>
  </sheetViews>
  <sheetFormatPr defaultColWidth="9.140625" defaultRowHeight="15" x14ac:dyDescent="0.25"/>
  <cols>
    <col min="1" max="1" width="9.140625" style="52"/>
    <col min="2" max="2" width="52.85546875" style="52" customWidth="1"/>
    <col min="3" max="3" width="15.42578125" style="52" customWidth="1"/>
    <col min="4" max="4" width="15.85546875" style="52" customWidth="1"/>
    <col min="5" max="16384" width="9.140625" style="52"/>
  </cols>
  <sheetData>
    <row r="4" spans="2:4" x14ac:dyDescent="0.25">
      <c r="B4" s="49" t="s">
        <v>140</v>
      </c>
    </row>
    <row r="5" spans="2:4" x14ac:dyDescent="0.25">
      <c r="B5" s="50"/>
      <c r="C5" s="51" t="s">
        <v>89</v>
      </c>
    </row>
    <row r="6" spans="2:4" x14ac:dyDescent="0.25">
      <c r="B6" s="126" t="s">
        <v>6</v>
      </c>
      <c r="C6" s="118">
        <f>SUM('Annual Indicators'!O6)</f>
        <v>130.58333333333334</v>
      </c>
      <c r="D6" s="117">
        <f>C6/C$10</f>
        <v>0.64993778515138945</v>
      </c>
    </row>
    <row r="7" spans="2:4" x14ac:dyDescent="0.25">
      <c r="B7" s="125" t="s">
        <v>7</v>
      </c>
      <c r="C7" s="118">
        <f>DAY(SUMIFS('MY DATA'!E:E,'MY DATA'!C:C,6,'MY DATA'!B:B,2018,'MY DATA'!F:F,June!B7))*24+HOUR(SUMIFS('MY DATA'!E:E,'MY DATA'!C:C,6,'MY DATA'!B:B,2018,'MY DATA'!F:F,June!B7))+MINUTE(SUMIFS('MY DATA'!E:E,'MY DATA'!C:C,6,'MY DATA'!B:B,2018,'MY DATA'!F:F,June!B7))/60</f>
        <v>25</v>
      </c>
      <c r="D7" s="117">
        <f>C7/C$10</f>
        <v>0.12442969722107008</v>
      </c>
    </row>
    <row r="8" spans="2:4" x14ac:dyDescent="0.25">
      <c r="B8" s="127" t="s">
        <v>8</v>
      </c>
      <c r="C8" s="118">
        <f>DAY(SUMIFS('MY DATA'!E:E,'MY DATA'!C:C,6,'MY DATA'!B:B,2018,'MY DATA'!F:F,June!B8))*24+HOUR(SUMIFS('MY DATA'!E:E,'MY DATA'!C:C,6,'MY DATA'!B:B,2018,'MY DATA'!F:F,June!B8))+MINUTE(SUMIFS('MY DATA'!E:E,'MY DATA'!C:C,6,'MY DATA'!B:B,2018,'MY DATA'!F:F,June!B8))/60</f>
        <v>29</v>
      </c>
      <c r="D8" s="117">
        <f>C8/C$10</f>
        <v>0.14433844877644131</v>
      </c>
    </row>
    <row r="9" spans="2:4" x14ac:dyDescent="0.25">
      <c r="B9" s="116" t="s">
        <v>90</v>
      </c>
      <c r="C9" s="118">
        <f>DAY(SUMIFS('MY DATA'!E:E,'MY DATA'!C:C,6,'MY DATA'!B:B,2018,'MY DATA'!F:F,June!B9))*24+HOUR(SUMIFS('MY DATA'!E:E,'MY DATA'!C:C,6,'MY DATA'!B:B,2018,'MY DATA'!F:F,June!B9))+MINUTE(SUMIFS('MY DATA'!E:E,'MY DATA'!C:C,6,'MY DATA'!B:B,2018,'MY DATA'!F:F,June!B9))/60</f>
        <v>16.333333333333332</v>
      </c>
      <c r="D9" s="130">
        <f>C9/C$10</f>
        <v>8.1294068851099119E-2</v>
      </c>
    </row>
    <row r="10" spans="2:4" x14ac:dyDescent="0.25">
      <c r="B10" s="128" t="s">
        <v>131</v>
      </c>
      <c r="C10" s="129">
        <f>SUM(C6:C9)</f>
        <v>200.91666666666669</v>
      </c>
      <c r="D10" s="131">
        <f>C10/C$10</f>
        <v>1</v>
      </c>
    </row>
    <row r="16" spans="2:4" x14ac:dyDescent="0.25">
      <c r="B16" s="49" t="s">
        <v>141</v>
      </c>
      <c r="C16" s="54"/>
    </row>
    <row r="17" spans="2:3" x14ac:dyDescent="0.25">
      <c r="B17" s="50" t="s">
        <v>91</v>
      </c>
      <c r="C17" s="51" t="s">
        <v>89</v>
      </c>
    </row>
    <row r="18" spans="2:3" x14ac:dyDescent="0.25">
      <c r="B18" s="116" t="s">
        <v>83</v>
      </c>
      <c r="C18" s="118">
        <f>SUM('Annual Indicators'!O13)</f>
        <v>4.583333333333333</v>
      </c>
    </row>
    <row r="19" spans="2:3" x14ac:dyDescent="0.25">
      <c r="B19" s="116" t="s">
        <v>84</v>
      </c>
      <c r="C19" s="118">
        <f>SUM('Annual Indicators'!O14)</f>
        <v>0</v>
      </c>
    </row>
    <row r="20" spans="2:3" x14ac:dyDescent="0.25">
      <c r="B20" s="116" t="s">
        <v>107</v>
      </c>
      <c r="C20" s="118">
        <f>SUM('Annual Indicators'!O15)</f>
        <v>0</v>
      </c>
    </row>
    <row r="21" spans="2:3" x14ac:dyDescent="0.25">
      <c r="B21" s="116" t="s">
        <v>147</v>
      </c>
      <c r="C21" s="118">
        <f>SUM('Annual Indicators'!O16)</f>
        <v>93.416666666666671</v>
      </c>
    </row>
    <row r="22" spans="2:3" x14ac:dyDescent="0.25">
      <c r="B22" s="116" t="s">
        <v>85</v>
      </c>
      <c r="C22" s="118">
        <f>SUM('Annual Indicators'!O17)</f>
        <v>0</v>
      </c>
    </row>
    <row r="23" spans="2:3" x14ac:dyDescent="0.25">
      <c r="B23" s="116" t="s">
        <v>122</v>
      </c>
      <c r="C23" s="118">
        <f>SUM('Annual Indicators'!O18)</f>
        <v>32.583333333333336</v>
      </c>
    </row>
    <row r="24" spans="2:3" x14ac:dyDescent="0.25">
      <c r="B24" s="116" t="s">
        <v>120</v>
      </c>
      <c r="C24" s="118">
        <f>SUM('Annual Indicators'!O19)</f>
        <v>0</v>
      </c>
    </row>
    <row r="25" spans="2:3" x14ac:dyDescent="0.25">
      <c r="B25" s="70" t="s">
        <v>92</v>
      </c>
      <c r="C25" s="69"/>
    </row>
    <row r="26" spans="2:3" x14ac:dyDescent="0.25">
      <c r="B26" s="132" t="s">
        <v>92</v>
      </c>
      <c r="C26" s="69"/>
    </row>
    <row r="27" spans="2:3" x14ac:dyDescent="0.25">
      <c r="B27" s="70" t="s">
        <v>92</v>
      </c>
      <c r="C27" s="69"/>
    </row>
    <row r="28" spans="2:3" x14ac:dyDescent="0.25">
      <c r="B28" s="70" t="s">
        <v>92</v>
      </c>
      <c r="C28" s="69"/>
    </row>
    <row r="29" spans="2:3" x14ac:dyDescent="0.25">
      <c r="B29" s="53" t="s">
        <v>92</v>
      </c>
      <c r="C29" s="69"/>
    </row>
    <row r="33" spans="2:4" x14ac:dyDescent="0.25">
      <c r="B33" s="49" t="s">
        <v>142</v>
      </c>
    </row>
    <row r="34" spans="2:4" x14ac:dyDescent="0.25">
      <c r="B34" s="50" t="s">
        <v>134</v>
      </c>
      <c r="C34" s="51" t="s">
        <v>89</v>
      </c>
    </row>
    <row r="35" spans="2:4" x14ac:dyDescent="0.25">
      <c r="B35" s="116" t="s">
        <v>26</v>
      </c>
      <c r="C35" s="118">
        <f>DAY(SUMIFS('MY DATA'!E:E,'MY DATA'!C:C,6,'MY DATA'!B:B,2018,'MY DATA'!G:G,June!B35))*24+HOUR(SUMIFS('MY DATA'!E:E,'MY DATA'!C:C,6,'MY DATA'!B:B,2018,'MY DATA'!G:G,June!B35))+MINUTE(SUMIFS('MY DATA'!E:E,'MY DATA'!C:C,6,'MY DATA'!B:B,2018,'MY DATA'!G:G,June!B35))/60</f>
        <v>16.75</v>
      </c>
      <c r="D35" s="119">
        <f>C35/C$72</f>
        <v>0.12827058072750477</v>
      </c>
    </row>
    <row r="36" spans="2:4" x14ac:dyDescent="0.25">
      <c r="B36" s="116" t="s">
        <v>24</v>
      </c>
      <c r="C36" s="118">
        <f>DAY(SUMIFS('MY DATA'!E:E,'MY DATA'!C:C,6,'MY DATA'!B:B,2018,'MY DATA'!G:G,June!B36))*24+HOUR(SUMIFS('MY DATA'!E:E,'MY DATA'!C:C,6,'MY DATA'!B:B,2018,'MY DATA'!G:G,June!B36))+MINUTE(SUMIFS('MY DATA'!E:E,'MY DATA'!C:C,6,'MY DATA'!B:B,2018,'MY DATA'!G:G,June!B36))/60</f>
        <v>0</v>
      </c>
      <c r="D36" s="119">
        <f t="shared" ref="D36:D72" si="0">C36/C$72</f>
        <v>0</v>
      </c>
    </row>
    <row r="37" spans="2:4" x14ac:dyDescent="0.25">
      <c r="B37" s="116" t="s">
        <v>27</v>
      </c>
      <c r="C37" s="118">
        <f>DAY(SUMIFS('MY DATA'!E:E,'MY DATA'!C:C,6,'MY DATA'!B:B,2018,'MY DATA'!G:G,June!B37))*24+HOUR(SUMIFS('MY DATA'!E:E,'MY DATA'!C:C,6,'MY DATA'!B:B,2018,'MY DATA'!G:G,June!B37))+MINUTE(SUMIFS('MY DATA'!E:E,'MY DATA'!C:C,6,'MY DATA'!B:B,2018,'MY DATA'!G:G,June!B37))/60</f>
        <v>0</v>
      </c>
      <c r="D37" s="119">
        <f t="shared" si="0"/>
        <v>0</v>
      </c>
    </row>
    <row r="38" spans="2:4" x14ac:dyDescent="0.25">
      <c r="B38" s="116" t="s">
        <v>28</v>
      </c>
      <c r="C38" s="118">
        <f>DAY(SUMIFS('MY DATA'!E:E,'MY DATA'!C:C,6,'MY DATA'!B:B,2018,'MY DATA'!G:G,June!B38))*24+HOUR(SUMIFS('MY DATA'!E:E,'MY DATA'!C:C,6,'MY DATA'!B:B,2018,'MY DATA'!G:G,June!B38))+MINUTE(SUMIFS('MY DATA'!E:E,'MY DATA'!C:C,6,'MY DATA'!B:B,2018,'MY DATA'!G:G,June!B38))/60</f>
        <v>0</v>
      </c>
      <c r="D38" s="119">
        <f t="shared" si="0"/>
        <v>0</v>
      </c>
    </row>
    <row r="39" spans="2:4" x14ac:dyDescent="0.25">
      <c r="B39" s="116" t="s">
        <v>29</v>
      </c>
      <c r="C39" s="118">
        <f>DAY(SUMIFS('MY DATA'!E:E,'MY DATA'!C:C,6,'MY DATA'!B:B,2018,'MY DATA'!G:G,June!B39))*24+HOUR(SUMIFS('MY DATA'!E:E,'MY DATA'!C:C,6,'MY DATA'!B:B,2018,'MY DATA'!G:G,June!B39))+MINUTE(SUMIFS('MY DATA'!E:E,'MY DATA'!C:C,6,'MY DATA'!B:B,2018,'MY DATA'!G:G,June!B39))/60</f>
        <v>0</v>
      </c>
      <c r="D39" s="119">
        <f t="shared" si="0"/>
        <v>0</v>
      </c>
    </row>
    <row r="40" spans="2:4" x14ac:dyDescent="0.25">
      <c r="B40" s="116" t="s">
        <v>30</v>
      </c>
      <c r="C40" s="118">
        <f>DAY(SUMIFS('MY DATA'!E:E,'MY DATA'!C:C,6,'MY DATA'!B:B,2018,'MY DATA'!G:G,June!B40))*24+HOUR(SUMIFS('MY DATA'!E:E,'MY DATA'!C:C,6,'MY DATA'!B:B,2018,'MY DATA'!G:G,June!B40))+MINUTE(SUMIFS('MY DATA'!E:E,'MY DATA'!C:C,6,'MY DATA'!B:B,2018,'MY DATA'!G:G,June!B40))/60</f>
        <v>0</v>
      </c>
      <c r="D40" s="119">
        <f t="shared" si="0"/>
        <v>0</v>
      </c>
    </row>
    <row r="41" spans="2:4" x14ac:dyDescent="0.25">
      <c r="B41" s="116" t="s">
        <v>31</v>
      </c>
      <c r="C41" s="118">
        <f>DAY(SUMIFS('MY DATA'!E:E,'MY DATA'!C:C,6,'MY DATA'!B:B,2018,'MY DATA'!G:G,June!B41))*24+HOUR(SUMIFS('MY DATA'!E:E,'MY DATA'!C:C,6,'MY DATA'!B:B,2018,'MY DATA'!G:G,June!B41))+MINUTE(SUMIFS('MY DATA'!E:E,'MY DATA'!C:C,6,'MY DATA'!B:B,2018,'MY DATA'!G:G,June!B41))/60</f>
        <v>0</v>
      </c>
      <c r="D41" s="119">
        <f t="shared" si="0"/>
        <v>0</v>
      </c>
    </row>
    <row r="42" spans="2:4" x14ac:dyDescent="0.25">
      <c r="B42" s="116" t="s">
        <v>32</v>
      </c>
      <c r="C42" s="118">
        <f>DAY(SUMIFS('MY DATA'!E:E,'MY DATA'!C:C,6,'MY DATA'!B:B,2018,'MY DATA'!G:G,June!B42))*24+HOUR(SUMIFS('MY DATA'!E:E,'MY DATA'!C:C,6,'MY DATA'!B:B,2018,'MY DATA'!G:G,June!B42))+MINUTE(SUMIFS('MY DATA'!E:E,'MY DATA'!C:C,6,'MY DATA'!B:B,2018,'MY DATA'!G:G,June!B42))/60</f>
        <v>93.416666666666671</v>
      </c>
      <c r="D42" s="119">
        <f t="shared" si="0"/>
        <v>0.71537970644543714</v>
      </c>
    </row>
    <row r="43" spans="2:4" x14ac:dyDescent="0.25">
      <c r="B43" s="116" t="s">
        <v>33</v>
      </c>
      <c r="C43" s="118">
        <f>DAY(SUMIFS('MY DATA'!E:E,'MY DATA'!C:C,6,'MY DATA'!B:B,2018,'MY DATA'!G:G,June!B43))*24+HOUR(SUMIFS('MY DATA'!E:E,'MY DATA'!C:C,6,'MY DATA'!B:B,2018,'MY DATA'!G:G,June!B43))+MINUTE(SUMIFS('MY DATA'!E:E,'MY DATA'!C:C,6,'MY DATA'!B:B,2018,'MY DATA'!G:G,June!B43))/60</f>
        <v>0</v>
      </c>
      <c r="D43" s="119">
        <f t="shared" si="0"/>
        <v>0</v>
      </c>
    </row>
    <row r="44" spans="2:4" x14ac:dyDescent="0.25">
      <c r="B44" s="116" t="s">
        <v>34</v>
      </c>
      <c r="C44" s="118">
        <f>DAY(SUMIFS('MY DATA'!E:E,'MY DATA'!C:C,6,'MY DATA'!B:B,2018,'MY DATA'!G:G,June!B44))*24+HOUR(SUMIFS('MY DATA'!E:E,'MY DATA'!C:C,6,'MY DATA'!B:B,2018,'MY DATA'!G:G,June!B44))+MINUTE(SUMIFS('MY DATA'!E:E,'MY DATA'!C:C,6,'MY DATA'!B:B,2018,'MY DATA'!G:G,June!B44))/60</f>
        <v>0.33333333333333331</v>
      </c>
      <c r="D44" s="119">
        <f t="shared" si="0"/>
        <v>2.5526483726866622E-3</v>
      </c>
    </row>
    <row r="45" spans="2:4" x14ac:dyDescent="0.25">
      <c r="B45" s="116" t="s">
        <v>35</v>
      </c>
      <c r="C45" s="118">
        <f>DAY(SUMIFS('MY DATA'!E:E,'MY DATA'!C:C,6,'MY DATA'!B:B,2018,'MY DATA'!G:G,June!B45))*24+HOUR(SUMIFS('MY DATA'!E:E,'MY DATA'!C:C,6,'MY DATA'!B:B,2018,'MY DATA'!G:G,June!B45))+MINUTE(SUMIFS('MY DATA'!E:E,'MY DATA'!C:C,6,'MY DATA'!B:B,2018,'MY DATA'!G:G,June!B45))/60</f>
        <v>0</v>
      </c>
      <c r="D45" s="119">
        <f t="shared" si="0"/>
        <v>0</v>
      </c>
    </row>
    <row r="46" spans="2:4" x14ac:dyDescent="0.25">
      <c r="B46" s="116" t="s">
        <v>36</v>
      </c>
      <c r="C46" s="118">
        <f>DAY(SUMIFS('MY DATA'!E:E,'MY DATA'!C:C,6,'MY DATA'!B:B,2018,'MY DATA'!G:G,June!B46))*24+HOUR(SUMIFS('MY DATA'!E:E,'MY DATA'!C:C,6,'MY DATA'!B:B,2018,'MY DATA'!G:G,June!B46))+MINUTE(SUMIFS('MY DATA'!E:E,'MY DATA'!C:C,6,'MY DATA'!B:B,2018,'MY DATA'!G:G,June!B46))/60</f>
        <v>0</v>
      </c>
      <c r="D46" s="119">
        <f t="shared" si="0"/>
        <v>0</v>
      </c>
    </row>
    <row r="47" spans="2:4" x14ac:dyDescent="0.25">
      <c r="B47" s="116" t="s">
        <v>37</v>
      </c>
      <c r="C47" s="118">
        <f>DAY(SUMIFS('MY DATA'!E:E,'MY DATA'!C:C,6,'MY DATA'!B:B,2018,'MY DATA'!G:G,June!B47))*24+HOUR(SUMIFS('MY DATA'!E:E,'MY DATA'!C:C,6,'MY DATA'!B:B,2018,'MY DATA'!G:G,June!B47))+MINUTE(SUMIFS('MY DATA'!E:E,'MY DATA'!C:C,6,'MY DATA'!B:B,2018,'MY DATA'!G:G,June!B47))/60</f>
        <v>0</v>
      </c>
      <c r="D47" s="119">
        <f t="shared" si="0"/>
        <v>0</v>
      </c>
    </row>
    <row r="48" spans="2:4" x14ac:dyDescent="0.25">
      <c r="B48" s="116" t="s">
        <v>38</v>
      </c>
      <c r="C48" s="118">
        <f>DAY(SUMIFS('MY DATA'!E:E,'MY DATA'!C:C,6,'MY DATA'!B:B,2018,'MY DATA'!G:G,June!B48))*24+HOUR(SUMIFS('MY DATA'!E:E,'MY DATA'!C:C,6,'MY DATA'!B:B,2018,'MY DATA'!G:G,June!B48))+MINUTE(SUMIFS('MY DATA'!E:E,'MY DATA'!C:C,6,'MY DATA'!B:B,2018,'MY DATA'!G:G,June!B48))/60</f>
        <v>0</v>
      </c>
      <c r="D48" s="119">
        <f t="shared" si="0"/>
        <v>0</v>
      </c>
    </row>
    <row r="49" spans="2:4" x14ac:dyDescent="0.25">
      <c r="B49" s="116" t="s">
        <v>39</v>
      </c>
      <c r="C49" s="118">
        <f>DAY(SUMIFS('MY DATA'!E:E,'MY DATA'!C:C,6,'MY DATA'!B:B,2018,'MY DATA'!G:G,June!B49))*24+HOUR(SUMIFS('MY DATA'!E:E,'MY DATA'!C:C,6,'MY DATA'!B:B,2018,'MY DATA'!G:G,June!B49))+MINUTE(SUMIFS('MY DATA'!E:E,'MY DATA'!C:C,6,'MY DATA'!B:B,2018,'MY DATA'!G:G,June!B49))/60</f>
        <v>0</v>
      </c>
      <c r="D49" s="119">
        <f t="shared" si="0"/>
        <v>0</v>
      </c>
    </row>
    <row r="50" spans="2:4" x14ac:dyDescent="0.25">
      <c r="B50" s="116" t="s">
        <v>40</v>
      </c>
      <c r="C50" s="118">
        <f>DAY(SUMIFS('MY DATA'!E:E,'MY DATA'!C:C,6,'MY DATA'!B:B,2018,'MY DATA'!G:G,June!B50))*24+HOUR(SUMIFS('MY DATA'!E:E,'MY DATA'!C:C,6,'MY DATA'!B:B,2018,'MY DATA'!G:G,June!B50))+MINUTE(SUMIFS('MY DATA'!E:E,'MY DATA'!C:C,6,'MY DATA'!B:B,2018,'MY DATA'!G:G,June!B50))/60</f>
        <v>2</v>
      </c>
      <c r="D50" s="119">
        <f t="shared" si="0"/>
        <v>1.5315890236119973E-2</v>
      </c>
    </row>
    <row r="51" spans="2:4" x14ac:dyDescent="0.25">
      <c r="B51" s="116" t="s">
        <v>41</v>
      </c>
      <c r="C51" s="118">
        <f>DAY(SUMIFS('MY DATA'!E:E,'MY DATA'!C:C,6,'MY DATA'!B:B,2018,'MY DATA'!G:G,June!B51))*24+HOUR(SUMIFS('MY DATA'!E:E,'MY DATA'!C:C,6,'MY DATA'!B:B,2018,'MY DATA'!G:G,June!B51))+MINUTE(SUMIFS('MY DATA'!E:E,'MY DATA'!C:C,6,'MY DATA'!B:B,2018,'MY DATA'!G:G,June!B51))/60</f>
        <v>0</v>
      </c>
      <c r="D51" s="119">
        <f t="shared" si="0"/>
        <v>0</v>
      </c>
    </row>
    <row r="52" spans="2:4" x14ac:dyDescent="0.25">
      <c r="B52" s="116" t="s">
        <v>42</v>
      </c>
      <c r="C52" s="118">
        <f>DAY(SUMIFS('MY DATA'!E:E,'MY DATA'!C:C,6,'MY DATA'!B:B,2018,'MY DATA'!G:G,June!B52))*24+HOUR(SUMIFS('MY DATA'!E:E,'MY DATA'!C:C,6,'MY DATA'!B:B,2018,'MY DATA'!G:G,June!B52))+MINUTE(SUMIFS('MY DATA'!E:E,'MY DATA'!C:C,6,'MY DATA'!B:B,2018,'MY DATA'!G:G,June!B52))/60</f>
        <v>0</v>
      </c>
      <c r="D52" s="119">
        <f t="shared" si="0"/>
        <v>0</v>
      </c>
    </row>
    <row r="53" spans="2:4" x14ac:dyDescent="0.25">
      <c r="B53" s="116" t="s">
        <v>43</v>
      </c>
      <c r="C53" s="118">
        <f>DAY(SUMIFS('MY DATA'!E:E,'MY DATA'!C:C,6,'MY DATA'!B:B,2018,'MY DATA'!G:G,June!B53))*24+HOUR(SUMIFS('MY DATA'!E:E,'MY DATA'!C:C,6,'MY DATA'!B:B,2018,'MY DATA'!G:G,June!B53))+MINUTE(SUMIFS('MY DATA'!E:E,'MY DATA'!C:C,6,'MY DATA'!B:B,2018,'MY DATA'!G:G,June!B53))/60</f>
        <v>0</v>
      </c>
      <c r="D53" s="119">
        <f t="shared" si="0"/>
        <v>0</v>
      </c>
    </row>
    <row r="54" spans="2:4" x14ac:dyDescent="0.25">
      <c r="B54" s="116" t="s">
        <v>44</v>
      </c>
      <c r="C54" s="118">
        <f>DAY(SUMIFS('MY DATA'!E:E,'MY DATA'!C:C,6,'MY DATA'!B:B,2018,'MY DATA'!G:G,June!B54))*24+HOUR(SUMIFS('MY DATA'!E:E,'MY DATA'!C:C,6,'MY DATA'!B:B,2018,'MY DATA'!G:G,June!B54))+MINUTE(SUMIFS('MY DATA'!E:E,'MY DATA'!C:C,6,'MY DATA'!B:B,2018,'MY DATA'!G:G,June!B54))/60</f>
        <v>0</v>
      </c>
      <c r="D54" s="119">
        <f t="shared" si="0"/>
        <v>0</v>
      </c>
    </row>
    <row r="55" spans="2:4" x14ac:dyDescent="0.25">
      <c r="B55" s="116" t="s">
        <v>45</v>
      </c>
      <c r="C55" s="118">
        <f>DAY(SUMIFS('MY DATA'!E:E,'MY DATA'!C:C,6,'MY DATA'!B:B,2018,'MY DATA'!G:G,June!B55))*24+HOUR(SUMIFS('MY DATA'!E:E,'MY DATA'!C:C,6,'MY DATA'!B:B,2018,'MY DATA'!G:G,June!B55))+MINUTE(SUMIFS('MY DATA'!E:E,'MY DATA'!C:C,6,'MY DATA'!B:B,2018,'MY DATA'!G:G,June!B55))/60</f>
        <v>0</v>
      </c>
      <c r="D55" s="119">
        <f t="shared" si="0"/>
        <v>0</v>
      </c>
    </row>
    <row r="56" spans="2:4" x14ac:dyDescent="0.25">
      <c r="B56" s="116" t="s">
        <v>46</v>
      </c>
      <c r="C56" s="118">
        <f>DAY(SUMIFS('MY DATA'!E:E,'MY DATA'!C:C,6,'MY DATA'!B:B,2018,'MY DATA'!G:G,June!B56))*24+HOUR(SUMIFS('MY DATA'!E:E,'MY DATA'!C:C,6,'MY DATA'!B:B,2018,'MY DATA'!G:G,June!B56))+MINUTE(SUMIFS('MY DATA'!E:E,'MY DATA'!C:C,6,'MY DATA'!B:B,2018,'MY DATA'!G:G,June!B56))/60</f>
        <v>0</v>
      </c>
      <c r="D56" s="119">
        <f t="shared" si="0"/>
        <v>0</v>
      </c>
    </row>
    <row r="57" spans="2:4" x14ac:dyDescent="0.25">
      <c r="B57" s="116" t="s">
        <v>47</v>
      </c>
      <c r="C57" s="118">
        <f>DAY(SUMIFS('MY DATA'!E:E,'MY DATA'!C:C,6,'MY DATA'!B:B,2018,'MY DATA'!G:G,June!B57))*24+HOUR(SUMIFS('MY DATA'!E:E,'MY DATA'!C:C,6,'MY DATA'!B:B,2018,'MY DATA'!G:G,June!B57))+MINUTE(SUMIFS('MY DATA'!E:E,'MY DATA'!C:C,6,'MY DATA'!B:B,2018,'MY DATA'!G:G,June!B57))/60</f>
        <v>4.583333333333333</v>
      </c>
      <c r="D57" s="119">
        <f t="shared" si="0"/>
        <v>3.5098915124441604E-2</v>
      </c>
    </row>
    <row r="58" spans="2:4" x14ac:dyDescent="0.25">
      <c r="B58" s="116" t="s">
        <v>48</v>
      </c>
      <c r="C58" s="118">
        <f>DAY(SUMIFS('MY DATA'!E:E,'MY DATA'!C:C,6,'MY DATA'!B:B,2018,'MY DATA'!G:G,June!B58))*24+HOUR(SUMIFS('MY DATA'!E:E,'MY DATA'!C:C,6,'MY DATA'!B:B,2018,'MY DATA'!G:G,June!B58))+MINUTE(SUMIFS('MY DATA'!E:E,'MY DATA'!C:C,6,'MY DATA'!B:B,2018,'MY DATA'!G:G,June!B58))/60</f>
        <v>0</v>
      </c>
      <c r="D58" s="119">
        <f t="shared" si="0"/>
        <v>0</v>
      </c>
    </row>
    <row r="59" spans="2:4" x14ac:dyDescent="0.25">
      <c r="B59" s="116" t="s">
        <v>49</v>
      </c>
      <c r="C59" s="118">
        <f>DAY(SUMIFS('MY DATA'!E:E,'MY DATA'!C:C,6,'MY DATA'!B:B,2018,'MY DATA'!G:G,June!B59))*24+HOUR(SUMIFS('MY DATA'!E:E,'MY DATA'!C:C,6,'MY DATA'!B:B,2018,'MY DATA'!G:G,June!B59))+MINUTE(SUMIFS('MY DATA'!E:E,'MY DATA'!C:C,6,'MY DATA'!B:B,2018,'MY DATA'!G:G,June!B59))/60</f>
        <v>0</v>
      </c>
      <c r="D59" s="119">
        <f t="shared" si="0"/>
        <v>0</v>
      </c>
    </row>
    <row r="60" spans="2:4" x14ac:dyDescent="0.25">
      <c r="B60" s="116" t="s">
        <v>50</v>
      </c>
      <c r="C60" s="118">
        <f>DAY(SUMIFS('MY DATA'!E:E,'MY DATA'!C:C,6,'MY DATA'!B:B,2018,'MY DATA'!G:G,June!B60))*24+HOUR(SUMIFS('MY DATA'!E:E,'MY DATA'!C:C,6,'MY DATA'!B:B,2018,'MY DATA'!G:G,June!B60))+MINUTE(SUMIFS('MY DATA'!E:E,'MY DATA'!C:C,6,'MY DATA'!B:B,2018,'MY DATA'!G:G,June!B60))/60</f>
        <v>0</v>
      </c>
      <c r="D60" s="119">
        <f t="shared" si="0"/>
        <v>0</v>
      </c>
    </row>
    <row r="61" spans="2:4" x14ac:dyDescent="0.25">
      <c r="B61" s="116" t="s">
        <v>51</v>
      </c>
      <c r="C61" s="118">
        <f>DAY(SUMIFS('MY DATA'!E:E,'MY DATA'!C:C,6,'MY DATA'!B:B,2018,'MY DATA'!G:G,June!B61))*24+HOUR(SUMIFS('MY DATA'!E:E,'MY DATA'!C:C,6,'MY DATA'!B:B,2018,'MY DATA'!G:G,June!B61))+MINUTE(SUMIFS('MY DATA'!E:E,'MY DATA'!C:C,6,'MY DATA'!B:B,2018,'MY DATA'!G:G,June!B61))/60</f>
        <v>0</v>
      </c>
      <c r="D61" s="119">
        <f t="shared" si="0"/>
        <v>0</v>
      </c>
    </row>
    <row r="62" spans="2:4" x14ac:dyDescent="0.25">
      <c r="B62" s="116" t="s">
        <v>52</v>
      </c>
      <c r="C62" s="118">
        <f>DAY(SUMIFS('MY DATA'!E:E,'MY DATA'!C:C,6,'MY DATA'!B:B,2018,'MY DATA'!G:G,June!B62))*24+HOUR(SUMIFS('MY DATA'!E:E,'MY DATA'!C:C,6,'MY DATA'!B:B,2018,'MY DATA'!G:G,June!B62))+MINUTE(SUMIFS('MY DATA'!E:E,'MY DATA'!C:C,6,'MY DATA'!B:B,2018,'MY DATA'!G:G,June!B62))/60</f>
        <v>13.166666666666666</v>
      </c>
      <c r="D62" s="119">
        <f t="shared" si="0"/>
        <v>0.10082961072112315</v>
      </c>
    </row>
    <row r="63" spans="2:4" x14ac:dyDescent="0.25">
      <c r="B63" s="116" t="s">
        <v>53</v>
      </c>
      <c r="C63" s="118">
        <f>DAY(SUMIFS('MY DATA'!E:E,'MY DATA'!C:C,6,'MY DATA'!B:B,2018,'MY DATA'!G:G,June!B63))*24+HOUR(SUMIFS('MY DATA'!E:E,'MY DATA'!C:C,6,'MY DATA'!B:B,2018,'MY DATA'!G:G,June!B63))+MINUTE(SUMIFS('MY DATA'!E:E,'MY DATA'!C:C,6,'MY DATA'!B:B,2018,'MY DATA'!G:G,June!B63))/60</f>
        <v>0</v>
      </c>
      <c r="D63" s="119">
        <f t="shared" si="0"/>
        <v>0</v>
      </c>
    </row>
    <row r="64" spans="2:4" x14ac:dyDescent="0.25">
      <c r="B64" s="116" t="s">
        <v>54</v>
      </c>
      <c r="C64" s="118">
        <f>DAY(SUMIFS('MY DATA'!E:E,'MY DATA'!C:C,6,'MY DATA'!B:B,2018,'MY DATA'!G:G,June!B64))*24+HOUR(SUMIFS('MY DATA'!E:E,'MY DATA'!C:C,6,'MY DATA'!B:B,2018,'MY DATA'!G:G,June!B64))+MINUTE(SUMIFS('MY DATA'!E:E,'MY DATA'!C:C,6,'MY DATA'!B:B,2018,'MY DATA'!G:G,June!B64))/60</f>
        <v>0.33333333333333331</v>
      </c>
      <c r="D64" s="119">
        <f t="shared" si="0"/>
        <v>2.5526483726866622E-3</v>
      </c>
    </row>
    <row r="65" spans="2:4" x14ac:dyDescent="0.25">
      <c r="B65" s="116" t="s">
        <v>55</v>
      </c>
      <c r="C65" s="118">
        <f>DAY(SUMIFS('MY DATA'!E:E,'MY DATA'!C:C,6,'MY DATA'!B:B,2018,'MY DATA'!G:G,June!B65))*24+HOUR(SUMIFS('MY DATA'!E:E,'MY DATA'!C:C,6,'MY DATA'!B:B,2018,'MY DATA'!G:G,June!B65))+MINUTE(SUMIFS('MY DATA'!E:E,'MY DATA'!C:C,6,'MY DATA'!B:B,2018,'MY DATA'!G:G,June!B65))/60</f>
        <v>0</v>
      </c>
      <c r="D65" s="119">
        <f t="shared" si="0"/>
        <v>0</v>
      </c>
    </row>
    <row r="66" spans="2:4" x14ac:dyDescent="0.25">
      <c r="B66" s="116" t="s">
        <v>56</v>
      </c>
      <c r="C66" s="118">
        <f>DAY(SUMIFS('MY DATA'!E:E,'MY DATA'!C:C,6,'MY DATA'!B:B,2018,'MY DATA'!G:G,June!B66))*24+HOUR(SUMIFS('MY DATA'!E:E,'MY DATA'!C:C,6,'MY DATA'!B:B,2018,'MY DATA'!G:G,June!B66))+MINUTE(SUMIFS('MY DATA'!E:E,'MY DATA'!C:C,6,'MY DATA'!B:B,2018,'MY DATA'!G:G,June!B66))/60</f>
        <v>0</v>
      </c>
      <c r="D66" s="119">
        <f t="shared" si="0"/>
        <v>0</v>
      </c>
    </row>
    <row r="67" spans="2:4" x14ac:dyDescent="0.25">
      <c r="B67" s="116" t="s">
        <v>57</v>
      </c>
      <c r="C67" s="118">
        <f>DAY(SUMIFS('MY DATA'!E:E,'MY DATA'!C:C,6,'MY DATA'!B:B,2018,'MY DATA'!G:G,June!B67))*24+HOUR(SUMIFS('MY DATA'!E:E,'MY DATA'!C:C,6,'MY DATA'!B:B,2018,'MY DATA'!G:G,June!B67))+MINUTE(SUMIFS('MY DATA'!E:E,'MY DATA'!C:C,6,'MY DATA'!B:B,2018,'MY DATA'!G:G,June!B67))/60</f>
        <v>0</v>
      </c>
      <c r="D67" s="119">
        <f t="shared" si="0"/>
        <v>0</v>
      </c>
    </row>
    <row r="68" spans="2:4" x14ac:dyDescent="0.25">
      <c r="B68" s="116" t="s">
        <v>58</v>
      </c>
      <c r="C68" s="118">
        <f>DAY(SUMIFS('MY DATA'!E:E,'MY DATA'!C:C,6,'MY DATA'!B:B,2018,'MY DATA'!G:G,June!B68))*24+HOUR(SUMIFS('MY DATA'!E:E,'MY DATA'!C:C,6,'MY DATA'!B:B,2018,'MY DATA'!G:G,June!B68))+MINUTE(SUMIFS('MY DATA'!E:E,'MY DATA'!C:C,6,'MY DATA'!B:B,2018,'MY DATA'!G:G,June!B68))/60</f>
        <v>0</v>
      </c>
      <c r="D68" s="119">
        <f t="shared" si="0"/>
        <v>0</v>
      </c>
    </row>
    <row r="69" spans="2:4" x14ac:dyDescent="0.25">
      <c r="B69" s="116" t="s">
        <v>59</v>
      </c>
      <c r="C69" s="118">
        <f>DAY(SUMIFS('MY DATA'!E:E,'MY DATA'!C:C,6,'MY DATA'!B:B,2018,'MY DATA'!G:G,June!B69))*24+HOUR(SUMIFS('MY DATA'!E:E,'MY DATA'!C:C,6,'MY DATA'!B:B,2018,'MY DATA'!G:G,June!B69))+MINUTE(SUMIFS('MY DATA'!E:E,'MY DATA'!C:C,6,'MY DATA'!B:B,2018,'MY DATA'!G:G,June!B69))/60</f>
        <v>0</v>
      </c>
      <c r="D69" s="119">
        <f t="shared" si="0"/>
        <v>0</v>
      </c>
    </row>
    <row r="70" spans="2:4" x14ac:dyDescent="0.25">
      <c r="B70" s="116" t="s">
        <v>60</v>
      </c>
      <c r="C70" s="118">
        <f>DAY(SUMIFS('MY DATA'!E:E,'MY DATA'!C:C,6,'MY DATA'!B:B,2018,'MY DATA'!G:G,June!B70))*24+HOUR(SUMIFS('MY DATA'!E:E,'MY DATA'!C:C,6,'MY DATA'!B:B,2018,'MY DATA'!G:G,June!B70))+MINUTE(SUMIFS('MY DATA'!E:E,'MY DATA'!C:C,6,'MY DATA'!B:B,2018,'MY DATA'!G:G,June!B70))/60</f>
        <v>0</v>
      </c>
      <c r="D70" s="119">
        <f t="shared" si="0"/>
        <v>0</v>
      </c>
    </row>
    <row r="71" spans="2:4" x14ac:dyDescent="0.25">
      <c r="B71" s="116" t="s">
        <v>61</v>
      </c>
      <c r="C71" s="118">
        <f>DAY(SUMIFS('MY DATA'!E:E,'MY DATA'!C:C,6,'MY DATA'!B:B,2018,'MY DATA'!G:G,June!B71))*24+HOUR(SUMIFS('MY DATA'!E:E,'MY DATA'!C:C,6,'MY DATA'!B:B,2018,'MY DATA'!G:G,June!B71))+MINUTE(SUMIFS('MY DATA'!E:E,'MY DATA'!C:C,6,'MY DATA'!B:B,2018,'MY DATA'!G:G,June!B71))/60</f>
        <v>0</v>
      </c>
      <c r="D71" s="119">
        <f t="shared" si="0"/>
        <v>0</v>
      </c>
    </row>
    <row r="72" spans="2:4" x14ac:dyDescent="0.25">
      <c r="B72" s="58" t="s">
        <v>131</v>
      </c>
      <c r="C72" s="120">
        <f>SUM(C35:C71)</f>
        <v>130.58333333333334</v>
      </c>
      <c r="D72" s="119">
        <f t="shared" si="0"/>
        <v>1</v>
      </c>
    </row>
  </sheetData>
  <sheetProtection algorithmName="SHA-512" hashValue="IParhe5ktCvTiMpNh0/HNO5UdoYUKVZ71MkyTCUxDWlV4evTB0fOOkiVQseHHk/Xysto3ODQemHFPG7kawY+vQ==" saltValue="/K7oDv/V8WiIN19F7K2N5A==" spinCount="100000" sheet="1" objects="1" scenarios="1"/>
  <conditionalFormatting sqref="D35:D71">
    <cfRule type="cellIs" dxfId="1" priority="1" operator="greaterThan">
      <formula>0</formula>
    </cfRule>
  </conditionalFormatting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J8:N16"/>
  <sheetViews>
    <sheetView workbookViewId="0">
      <selection activeCell="M15" sqref="M15:N16"/>
    </sheetView>
  </sheetViews>
  <sheetFormatPr defaultRowHeight="15" x14ac:dyDescent="0.25"/>
  <cols>
    <col min="10" max="10" width="9.7109375" bestFit="1" customWidth="1"/>
  </cols>
  <sheetData>
    <row r="8" spans="10:14" x14ac:dyDescent="0.25">
      <c r="J8" t="s">
        <v>125</v>
      </c>
      <c r="K8" t="s">
        <v>126</v>
      </c>
    </row>
    <row r="9" spans="10:14" x14ac:dyDescent="0.25">
      <c r="J9" t="s">
        <v>127</v>
      </c>
      <c r="K9" t="s">
        <v>126</v>
      </c>
    </row>
    <row r="10" spans="10:14" x14ac:dyDescent="0.25">
      <c r="J10" t="s">
        <v>128</v>
      </c>
      <c r="K10" t="s">
        <v>126</v>
      </c>
    </row>
    <row r="11" spans="10:14" x14ac:dyDescent="0.25">
      <c r="J11" t="s">
        <v>129</v>
      </c>
      <c r="K11" t="s">
        <v>126</v>
      </c>
    </row>
    <row r="15" spans="10:14" x14ac:dyDescent="0.25">
      <c r="M15" s="160"/>
      <c r="N15" s="160"/>
    </row>
    <row r="16" spans="10:14" x14ac:dyDescent="0.25">
      <c r="M16" s="160"/>
      <c r="N16" s="160"/>
    </row>
  </sheetData>
  <mergeCells count="1">
    <mergeCell ref="M15:N1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4:D72"/>
  <sheetViews>
    <sheetView tabSelected="1" zoomScale="70" zoomScaleNormal="70" workbookViewId="0">
      <selection activeCell="F20" sqref="F20"/>
    </sheetView>
  </sheetViews>
  <sheetFormatPr defaultColWidth="9.140625" defaultRowHeight="15" x14ac:dyDescent="0.25"/>
  <cols>
    <col min="1" max="1" width="9.140625" style="52"/>
    <col min="2" max="2" width="52.85546875" style="52" customWidth="1"/>
    <col min="3" max="3" width="15.42578125" style="52" customWidth="1"/>
    <col min="4" max="4" width="15.85546875" style="52" customWidth="1"/>
    <col min="5" max="16384" width="9.140625" style="52"/>
  </cols>
  <sheetData>
    <row r="4" spans="2:4" x14ac:dyDescent="0.25">
      <c r="B4" s="49" t="s">
        <v>148</v>
      </c>
    </row>
    <row r="5" spans="2:4" x14ac:dyDescent="0.25">
      <c r="B5" s="50"/>
      <c r="C5" s="51" t="s">
        <v>89</v>
      </c>
    </row>
    <row r="6" spans="2:4" x14ac:dyDescent="0.25">
      <c r="B6" s="126" t="s">
        <v>6</v>
      </c>
      <c r="C6" s="118">
        <f>SUM('Annual Indicators'!P6)</f>
        <v>74.583333333333329</v>
      </c>
      <c r="D6" s="117">
        <f>C6/C$10</f>
        <v>0.34423076923076923</v>
      </c>
    </row>
    <row r="7" spans="2:4" x14ac:dyDescent="0.25">
      <c r="B7" s="125" t="s">
        <v>7</v>
      </c>
      <c r="C7" s="118">
        <f>DAY(SUMIFS('MY DATA'!E:E,'MY DATA'!C:C,7,'MY DATA'!B:B,2018,'MY DATA'!F:F,july!B7))*24+HOUR(SUMIFS('MY DATA'!E:E,'MY DATA'!C:C,7,'MY DATA'!B:B,2018,'MY DATA'!F:F,july!B7))+MINUTE(SUMIFS('MY DATA'!E:E,'MY DATA'!C:C,7,'MY DATA'!B:B,2018,'MY DATA'!F:F,july!B7))/60</f>
        <v>16.75</v>
      </c>
      <c r="D7" s="117">
        <f>C7/C$10</f>
        <v>7.7307692307692313E-2</v>
      </c>
    </row>
    <row r="8" spans="2:4" x14ac:dyDescent="0.25">
      <c r="B8" s="127" t="s">
        <v>8</v>
      </c>
      <c r="C8" s="134">
        <f>DAY(SUMIFS('MY DATA'!E:E,'MY DATA'!C:C,7,'MY DATA'!B:B,2018,'MY DATA'!F:F,july!B8))*24+HOUR(SUMIFS('MY DATA'!E:E,'MY DATA'!C:C,7,'MY DATA'!B:B,2018,'MY DATA'!F:F,july!B8))+MINUTE(SUMIFS('MY DATA'!E:E,'MY DATA'!C:C,7,'MY DATA'!B:B,2018,'MY DATA'!F:F,july!B8))/60</f>
        <v>18.833333333333332</v>
      </c>
      <c r="D8" s="117">
        <f>C8/C$10</f>
        <v>8.6923076923076922E-2</v>
      </c>
    </row>
    <row r="9" spans="2:4" x14ac:dyDescent="0.25">
      <c r="B9" s="116" t="s">
        <v>90</v>
      </c>
      <c r="C9" s="133">
        <f>DAY(SUMIFS('MY DATA'!E:E,'MY DATA'!C:C,7,'MY DATA'!B:B,2018,'MY DATA'!F:F,july!B9))*24+HOUR(SUMIFS('MY DATA'!E:E,'MY DATA'!C:C,7,'MY DATA'!B:B,2018,'MY DATA'!F:F,july!B9))+MINUTE(SUMIFS('MY DATA'!E:E,'MY DATA'!C:C,7,'MY DATA'!B:B,2018,'MY DATA'!F:F,july!B9))/60</f>
        <v>106.5</v>
      </c>
      <c r="D9" s="130">
        <f>C9/C$10</f>
        <v>0.49153846153846154</v>
      </c>
    </row>
    <row r="10" spans="2:4" x14ac:dyDescent="0.25">
      <c r="B10" s="128" t="s">
        <v>131</v>
      </c>
      <c r="C10" s="129">
        <f>SUM(C6:C9)</f>
        <v>216.66666666666666</v>
      </c>
      <c r="D10" s="131">
        <f>C10/C$10</f>
        <v>1</v>
      </c>
    </row>
    <row r="16" spans="2:4" x14ac:dyDescent="0.25">
      <c r="B16" s="49" t="s">
        <v>149</v>
      </c>
      <c r="C16" s="54"/>
    </row>
    <row r="17" spans="2:3" x14ac:dyDescent="0.25">
      <c r="B17" s="50" t="s">
        <v>91</v>
      </c>
      <c r="C17" s="51" t="s">
        <v>89</v>
      </c>
    </row>
    <row r="18" spans="2:3" x14ac:dyDescent="0.25">
      <c r="B18" s="116" t="s">
        <v>83</v>
      </c>
      <c r="C18" s="118">
        <f>SUM('Annual Indicators'!P13)</f>
        <v>0</v>
      </c>
    </row>
    <row r="19" spans="2:3" x14ac:dyDescent="0.25">
      <c r="B19" s="116" t="s">
        <v>84</v>
      </c>
      <c r="C19" s="118">
        <f>SUM('Annual Indicators'!P14)</f>
        <v>5.916666666666667</v>
      </c>
    </row>
    <row r="20" spans="2:3" x14ac:dyDescent="0.25">
      <c r="B20" s="116" t="s">
        <v>107</v>
      </c>
      <c r="C20" s="118">
        <f>SUM('Annual Indicators'!P15)</f>
        <v>23.166666666666668</v>
      </c>
    </row>
    <row r="21" spans="2:3" x14ac:dyDescent="0.25">
      <c r="B21" s="116" t="s">
        <v>147</v>
      </c>
      <c r="C21" s="118">
        <f>SUM('Annual Indicators'!P16)</f>
        <v>0</v>
      </c>
    </row>
    <row r="22" spans="2:3" x14ac:dyDescent="0.25">
      <c r="B22" s="116" t="s">
        <v>85</v>
      </c>
      <c r="C22" s="118">
        <f>SUM('Annual Indicators'!P17)</f>
        <v>8.9166666666666661</v>
      </c>
    </row>
    <row r="23" spans="2:3" x14ac:dyDescent="0.25">
      <c r="B23" s="116" t="s">
        <v>122</v>
      </c>
      <c r="C23" s="118">
        <f>SUM('Annual Indicators'!P18)</f>
        <v>27.75</v>
      </c>
    </row>
    <row r="24" spans="2:3" x14ac:dyDescent="0.25">
      <c r="B24" s="116" t="s">
        <v>120</v>
      </c>
      <c r="C24" s="118">
        <f>SUM('Annual Indicators'!P19)</f>
        <v>0</v>
      </c>
    </row>
    <row r="25" spans="2:3" x14ac:dyDescent="0.25">
      <c r="B25" s="116" t="s">
        <v>171</v>
      </c>
      <c r="C25" s="118">
        <f>SUM('Annual Indicators'!P20)</f>
        <v>8.8333333333333339</v>
      </c>
    </row>
    <row r="26" spans="2:3" x14ac:dyDescent="0.25">
      <c r="B26" s="132" t="s">
        <v>92</v>
      </c>
      <c r="C26" s="69"/>
    </row>
    <row r="27" spans="2:3" x14ac:dyDescent="0.25">
      <c r="B27" s="70" t="s">
        <v>92</v>
      </c>
      <c r="C27" s="69"/>
    </row>
    <row r="28" spans="2:3" x14ac:dyDescent="0.25">
      <c r="B28" s="70" t="s">
        <v>92</v>
      </c>
      <c r="C28" s="69"/>
    </row>
    <row r="29" spans="2:3" x14ac:dyDescent="0.25">
      <c r="B29" s="53" t="s">
        <v>92</v>
      </c>
      <c r="C29" s="69"/>
    </row>
    <row r="33" spans="2:4" x14ac:dyDescent="0.25">
      <c r="B33" s="49" t="s">
        <v>150</v>
      </c>
    </row>
    <row r="34" spans="2:4" x14ac:dyDescent="0.25">
      <c r="B34" s="50" t="s">
        <v>134</v>
      </c>
      <c r="C34" s="51" t="s">
        <v>89</v>
      </c>
    </row>
    <row r="35" spans="2:4" x14ac:dyDescent="0.25">
      <c r="B35" s="116" t="s">
        <v>26</v>
      </c>
      <c r="C35" s="118">
        <f>DAY(SUMIFS('MY DATA'!E:E,'MY DATA'!C:C,7,'MY DATA'!B:B,2018,'MY DATA'!G:G,july!B35))*24+HOUR(SUMIFS('MY DATA'!E:E,'MY DATA'!C:C,7,'MY DATA'!B:B,2018,'MY DATA'!G:G,july!B35))+MINUTE(SUMIFS('MY DATA'!E:E,'MY DATA'!C:C,7,'MY DATA'!B:B,2018,'MY DATA'!G:G,july!B35))/60</f>
        <v>3.1666666666666665</v>
      </c>
      <c r="D35" s="119">
        <f>C35/C$72</f>
        <v>4.2458100558659222E-2</v>
      </c>
    </row>
    <row r="36" spans="2:4" x14ac:dyDescent="0.25">
      <c r="B36" s="116" t="s">
        <v>24</v>
      </c>
      <c r="C36" s="118">
        <f>DAY(SUMIFS('MY DATA'!E:E,'MY DATA'!C:C,7,'MY DATA'!B:B,2018,'MY DATA'!G:G,july!B36))*24+HOUR(SUMIFS('MY DATA'!E:E,'MY DATA'!C:C,7,'MY DATA'!B:B,2018,'MY DATA'!G:G,july!B36))+MINUTE(SUMIFS('MY DATA'!E:E,'MY DATA'!C:C,7,'MY DATA'!B:B,2018,'MY DATA'!G:G,july!B36))/60</f>
        <v>0</v>
      </c>
      <c r="D36" s="119">
        <f t="shared" ref="D36:D72" si="0">C36/C$72</f>
        <v>0</v>
      </c>
    </row>
    <row r="37" spans="2:4" x14ac:dyDescent="0.25">
      <c r="B37" s="116" t="s">
        <v>27</v>
      </c>
      <c r="C37" s="118">
        <f>DAY(SUMIFS('MY DATA'!E:E,'MY DATA'!C:C,7,'MY DATA'!B:B,2018,'MY DATA'!G:G,july!B37))*24+HOUR(SUMIFS('MY DATA'!E:E,'MY DATA'!C:C,7,'MY DATA'!B:B,2018,'MY DATA'!G:G,july!B37))+MINUTE(SUMIFS('MY DATA'!E:E,'MY DATA'!C:C,7,'MY DATA'!B:B,2018,'MY DATA'!G:G,july!B37))/60</f>
        <v>0</v>
      </c>
      <c r="D37" s="119">
        <f t="shared" si="0"/>
        <v>0</v>
      </c>
    </row>
    <row r="38" spans="2:4" x14ac:dyDescent="0.25">
      <c r="B38" s="116" t="s">
        <v>28</v>
      </c>
      <c r="C38" s="118">
        <f>DAY(SUMIFS('MY DATA'!E:E,'MY DATA'!C:C,7,'MY DATA'!B:B,2018,'MY DATA'!G:G,july!B38))*24+HOUR(SUMIFS('MY DATA'!E:E,'MY DATA'!C:C,7,'MY DATA'!B:B,2018,'MY DATA'!G:G,july!B38))+MINUTE(SUMIFS('MY DATA'!E:E,'MY DATA'!C:C,7,'MY DATA'!B:B,2018,'MY DATA'!G:G,july!B38))/60</f>
        <v>0</v>
      </c>
      <c r="D38" s="119">
        <f t="shared" si="0"/>
        <v>0</v>
      </c>
    </row>
    <row r="39" spans="2:4" x14ac:dyDescent="0.25">
      <c r="B39" s="116" t="s">
        <v>29</v>
      </c>
      <c r="C39" s="118">
        <f>DAY(SUMIFS('MY DATA'!E:E,'MY DATA'!C:C,7,'MY DATA'!B:B,2018,'MY DATA'!G:G,july!B39))*24+HOUR(SUMIFS('MY DATA'!E:E,'MY DATA'!C:C,7,'MY DATA'!B:B,2018,'MY DATA'!G:G,july!B39))+MINUTE(SUMIFS('MY DATA'!E:E,'MY DATA'!C:C,7,'MY DATA'!B:B,2018,'MY DATA'!G:G,july!B39))/60</f>
        <v>2.5</v>
      </c>
      <c r="D39" s="119">
        <f t="shared" si="0"/>
        <v>3.3519553072625698E-2</v>
      </c>
    </row>
    <row r="40" spans="2:4" x14ac:dyDescent="0.25">
      <c r="B40" s="116" t="s">
        <v>30</v>
      </c>
      <c r="C40" s="118">
        <f>DAY(SUMIFS('MY DATA'!E:E,'MY DATA'!C:C,7,'MY DATA'!B:B,2018,'MY DATA'!G:G,july!B40))*24+HOUR(SUMIFS('MY DATA'!E:E,'MY DATA'!C:C,7,'MY DATA'!B:B,2018,'MY DATA'!G:G,july!B40))+MINUTE(SUMIFS('MY DATA'!E:E,'MY DATA'!C:C,7,'MY DATA'!B:B,2018,'MY DATA'!G:G,july!B40))/60</f>
        <v>0</v>
      </c>
      <c r="D40" s="119">
        <f t="shared" si="0"/>
        <v>0</v>
      </c>
    </row>
    <row r="41" spans="2:4" x14ac:dyDescent="0.25">
      <c r="B41" s="116" t="s">
        <v>31</v>
      </c>
      <c r="C41" s="118">
        <f>DAY(SUMIFS('MY DATA'!E:E,'MY DATA'!C:C,7,'MY DATA'!B:B,2018,'MY DATA'!G:G,july!B41))*24+HOUR(SUMIFS('MY DATA'!E:E,'MY DATA'!C:C,7,'MY DATA'!B:B,2018,'MY DATA'!G:G,july!B41))+MINUTE(SUMIFS('MY DATA'!E:E,'MY DATA'!C:C,7,'MY DATA'!B:B,2018,'MY DATA'!G:G,july!B41))/60</f>
        <v>0</v>
      </c>
      <c r="D41" s="119">
        <f t="shared" si="0"/>
        <v>0</v>
      </c>
    </row>
    <row r="42" spans="2:4" x14ac:dyDescent="0.25">
      <c r="B42" s="116" t="s">
        <v>32</v>
      </c>
      <c r="C42" s="118">
        <f>DAY(SUMIFS('MY DATA'!E:E,'MY DATA'!C:C,7,'MY DATA'!B:B,2018,'MY DATA'!G:G,july!B42))*24+HOUR(SUMIFS('MY DATA'!E:E,'MY DATA'!C:C,7,'MY DATA'!B:B,2018,'MY DATA'!G:G,july!B42))+MINUTE(SUMIFS('MY DATA'!E:E,'MY DATA'!C:C,7,'MY DATA'!B:B,2018,'MY DATA'!G:G,july!B42))/60</f>
        <v>0</v>
      </c>
      <c r="D42" s="119">
        <f t="shared" si="0"/>
        <v>0</v>
      </c>
    </row>
    <row r="43" spans="2:4" x14ac:dyDescent="0.25">
      <c r="B43" s="116" t="s">
        <v>33</v>
      </c>
      <c r="C43" s="118">
        <f>DAY(SUMIFS('MY DATA'!E:E,'MY DATA'!C:C,7,'MY DATA'!B:B,2018,'MY DATA'!G:G,july!B43))*24+HOUR(SUMIFS('MY DATA'!E:E,'MY DATA'!C:C,7,'MY DATA'!B:B,2018,'MY DATA'!G:G,july!B43))+MINUTE(SUMIFS('MY DATA'!E:E,'MY DATA'!C:C,7,'MY DATA'!B:B,2018,'MY DATA'!G:G,july!B43))/60</f>
        <v>0</v>
      </c>
      <c r="D43" s="119">
        <f t="shared" si="0"/>
        <v>0</v>
      </c>
    </row>
    <row r="44" spans="2:4" x14ac:dyDescent="0.25">
      <c r="B44" s="116" t="s">
        <v>34</v>
      </c>
      <c r="C44" s="118">
        <f>DAY(SUMIFS('MY DATA'!E:E,'MY DATA'!C:C,7,'MY DATA'!B:B,2018,'MY DATA'!G:G,july!B44))*24+HOUR(SUMIFS('MY DATA'!E:E,'MY DATA'!C:C,7,'MY DATA'!B:B,2018,'MY DATA'!G:G,july!B44))+MINUTE(SUMIFS('MY DATA'!E:E,'MY DATA'!C:C,7,'MY DATA'!B:B,2018,'MY DATA'!G:G,july!B44))/60</f>
        <v>0</v>
      </c>
      <c r="D44" s="119">
        <f t="shared" si="0"/>
        <v>0</v>
      </c>
    </row>
    <row r="45" spans="2:4" x14ac:dyDescent="0.25">
      <c r="B45" s="116" t="s">
        <v>35</v>
      </c>
      <c r="C45" s="118">
        <f>DAY(SUMIFS('MY DATA'!E:E,'MY DATA'!C:C,7,'MY DATA'!B:B,2018,'MY DATA'!G:G,july!B45))*24+HOUR(SUMIFS('MY DATA'!E:E,'MY DATA'!C:C,7,'MY DATA'!B:B,2018,'MY DATA'!G:G,july!B45))+MINUTE(SUMIFS('MY DATA'!E:E,'MY DATA'!C:C,7,'MY DATA'!B:B,2018,'MY DATA'!G:G,july!B45))/60</f>
        <v>3</v>
      </c>
      <c r="D45" s="119">
        <f t="shared" si="0"/>
        <v>4.0223463687150837E-2</v>
      </c>
    </row>
    <row r="46" spans="2:4" x14ac:dyDescent="0.25">
      <c r="B46" s="116" t="s">
        <v>36</v>
      </c>
      <c r="C46" s="118">
        <f>DAY(SUMIFS('MY DATA'!E:E,'MY DATA'!C:C,7,'MY DATA'!B:B,2018,'MY DATA'!G:G,july!B46))*24+HOUR(SUMIFS('MY DATA'!E:E,'MY DATA'!C:C,7,'MY DATA'!B:B,2018,'MY DATA'!G:G,july!B46))+MINUTE(SUMIFS('MY DATA'!E:E,'MY DATA'!C:C,7,'MY DATA'!B:B,2018,'MY DATA'!G:G,july!B46))/60</f>
        <v>0</v>
      </c>
      <c r="D46" s="119">
        <f t="shared" si="0"/>
        <v>0</v>
      </c>
    </row>
    <row r="47" spans="2:4" x14ac:dyDescent="0.25">
      <c r="B47" s="116" t="s">
        <v>37</v>
      </c>
      <c r="C47" s="118">
        <f>DAY(SUMIFS('MY DATA'!E:E,'MY DATA'!C:C,7,'MY DATA'!B:B,2018,'MY DATA'!G:G,july!B47))*24+HOUR(SUMIFS('MY DATA'!E:E,'MY DATA'!C:C,7,'MY DATA'!B:B,2018,'MY DATA'!G:G,july!B47))+MINUTE(SUMIFS('MY DATA'!E:E,'MY DATA'!C:C,7,'MY DATA'!B:B,2018,'MY DATA'!G:G,july!B47))/60</f>
        <v>0</v>
      </c>
      <c r="D47" s="119">
        <f t="shared" si="0"/>
        <v>0</v>
      </c>
    </row>
    <row r="48" spans="2:4" x14ac:dyDescent="0.25">
      <c r="B48" s="116" t="s">
        <v>38</v>
      </c>
      <c r="C48" s="118">
        <f>DAY(SUMIFS('MY DATA'!E:E,'MY DATA'!C:C,7,'MY DATA'!B:B,2018,'MY DATA'!G:G,july!B48))*24+HOUR(SUMIFS('MY DATA'!E:E,'MY DATA'!C:C,7,'MY DATA'!B:B,2018,'MY DATA'!G:G,july!B48))+MINUTE(SUMIFS('MY DATA'!E:E,'MY DATA'!C:C,7,'MY DATA'!B:B,2018,'MY DATA'!G:G,july!B48))/60</f>
        <v>0</v>
      </c>
      <c r="D48" s="119">
        <f t="shared" si="0"/>
        <v>0</v>
      </c>
    </row>
    <row r="49" spans="2:4" x14ac:dyDescent="0.25">
      <c r="B49" s="116" t="s">
        <v>39</v>
      </c>
      <c r="C49" s="118">
        <f>DAY(SUMIFS('MY DATA'!E:E,'MY DATA'!C:C,7,'MY DATA'!B:B,2018,'MY DATA'!G:G,july!B49))*24+HOUR(SUMIFS('MY DATA'!E:E,'MY DATA'!C:C,7,'MY DATA'!B:B,2018,'MY DATA'!G:G,july!B49))+MINUTE(SUMIFS('MY DATA'!E:E,'MY DATA'!C:C,7,'MY DATA'!B:B,2018,'MY DATA'!G:G,july!B49))/60</f>
        <v>5.916666666666667</v>
      </c>
      <c r="D49" s="119">
        <f t="shared" si="0"/>
        <v>7.93296089385475E-2</v>
      </c>
    </row>
    <row r="50" spans="2:4" x14ac:dyDescent="0.25">
      <c r="B50" s="116" t="s">
        <v>40</v>
      </c>
      <c r="C50" s="118">
        <f>DAY(SUMIFS('MY DATA'!E:E,'MY DATA'!C:C,7,'MY DATA'!B:B,2018,'MY DATA'!G:G,july!B50))*24+HOUR(SUMIFS('MY DATA'!E:E,'MY DATA'!C:C,7,'MY DATA'!B:B,2018,'MY DATA'!G:G,july!B50))+MINUTE(SUMIFS('MY DATA'!E:E,'MY DATA'!C:C,7,'MY DATA'!B:B,2018,'MY DATA'!G:G,july!B50))/60</f>
        <v>5.416666666666667</v>
      </c>
      <c r="D50" s="119">
        <f t="shared" si="0"/>
        <v>7.2625698324022353E-2</v>
      </c>
    </row>
    <row r="51" spans="2:4" x14ac:dyDescent="0.25">
      <c r="B51" s="116" t="s">
        <v>41</v>
      </c>
      <c r="C51" s="118">
        <f>DAY(SUMIFS('MY DATA'!E:E,'MY DATA'!C:C,7,'MY DATA'!B:B,2018,'MY DATA'!G:G,july!B51))*24+HOUR(SUMIFS('MY DATA'!E:E,'MY DATA'!C:C,7,'MY DATA'!B:B,2018,'MY DATA'!G:G,july!B51))+MINUTE(SUMIFS('MY DATA'!E:E,'MY DATA'!C:C,7,'MY DATA'!B:B,2018,'MY DATA'!G:G,july!B51))/60</f>
        <v>0</v>
      </c>
      <c r="D51" s="119">
        <f t="shared" si="0"/>
        <v>0</v>
      </c>
    </row>
    <row r="52" spans="2:4" x14ac:dyDescent="0.25">
      <c r="B52" s="116" t="s">
        <v>42</v>
      </c>
      <c r="C52" s="118">
        <f>DAY(SUMIFS('MY DATA'!E:E,'MY DATA'!C:C,7,'MY DATA'!B:B,2018,'MY DATA'!G:G,july!B52))*24+HOUR(SUMIFS('MY DATA'!E:E,'MY DATA'!C:C,7,'MY DATA'!B:B,2018,'MY DATA'!G:G,july!B52))+MINUTE(SUMIFS('MY DATA'!E:E,'MY DATA'!C:C,7,'MY DATA'!B:B,2018,'MY DATA'!G:G,july!B52))/60</f>
        <v>0</v>
      </c>
      <c r="D52" s="119">
        <f t="shared" si="0"/>
        <v>0</v>
      </c>
    </row>
    <row r="53" spans="2:4" x14ac:dyDescent="0.25">
      <c r="B53" s="116" t="s">
        <v>43</v>
      </c>
      <c r="C53" s="118">
        <f>DAY(SUMIFS('MY DATA'!E:E,'MY DATA'!C:C,7,'MY DATA'!B:B,2018,'MY DATA'!G:G,july!B53))*24+HOUR(SUMIFS('MY DATA'!E:E,'MY DATA'!C:C,7,'MY DATA'!B:B,2018,'MY DATA'!G:G,july!B53))+MINUTE(SUMIFS('MY DATA'!E:E,'MY DATA'!C:C,7,'MY DATA'!B:B,2018,'MY DATA'!G:G,july!B53))/60</f>
        <v>0</v>
      </c>
      <c r="D53" s="119">
        <f t="shared" si="0"/>
        <v>0</v>
      </c>
    </row>
    <row r="54" spans="2:4" x14ac:dyDescent="0.25">
      <c r="B54" s="116" t="s">
        <v>44</v>
      </c>
      <c r="C54" s="118">
        <f>DAY(SUMIFS('MY DATA'!E:E,'MY DATA'!C:C,7,'MY DATA'!B:B,2018,'MY DATA'!G:G,july!B54))*24+HOUR(SUMIFS('MY DATA'!E:E,'MY DATA'!C:C,7,'MY DATA'!B:B,2018,'MY DATA'!G:G,july!B54))+MINUTE(SUMIFS('MY DATA'!E:E,'MY DATA'!C:C,7,'MY DATA'!B:B,2018,'MY DATA'!G:G,july!B54))/60</f>
        <v>6.916666666666667</v>
      </c>
      <c r="D54" s="119">
        <f t="shared" si="0"/>
        <v>9.2737430167597779E-2</v>
      </c>
    </row>
    <row r="55" spans="2:4" x14ac:dyDescent="0.25">
      <c r="B55" s="116" t="s">
        <v>45</v>
      </c>
      <c r="C55" s="118">
        <f>DAY(SUMIFS('MY DATA'!E:E,'MY DATA'!C:C,7,'MY DATA'!B:B,2018,'MY DATA'!G:G,july!B55))*24+HOUR(SUMIFS('MY DATA'!E:E,'MY DATA'!C:C,7,'MY DATA'!B:B,2018,'MY DATA'!G:G,july!B55))+MINUTE(SUMIFS('MY DATA'!E:E,'MY DATA'!C:C,7,'MY DATA'!B:B,2018,'MY DATA'!G:G,july!B55))/60</f>
        <v>13.916666666666666</v>
      </c>
      <c r="D55" s="119">
        <f t="shared" si="0"/>
        <v>0.18659217877094972</v>
      </c>
    </row>
    <row r="56" spans="2:4" x14ac:dyDescent="0.25">
      <c r="B56" s="116" t="s">
        <v>46</v>
      </c>
      <c r="C56" s="118">
        <f>DAY(SUMIFS('MY DATA'!E:E,'MY DATA'!C:C,7,'MY DATA'!B:B,2018,'MY DATA'!G:G,july!B56))*24+HOUR(SUMIFS('MY DATA'!E:E,'MY DATA'!C:C,7,'MY DATA'!B:B,2018,'MY DATA'!G:G,july!B56))+MINUTE(SUMIFS('MY DATA'!E:E,'MY DATA'!C:C,7,'MY DATA'!B:B,2018,'MY DATA'!G:G,july!B56))/60</f>
        <v>5</v>
      </c>
      <c r="D56" s="119">
        <f t="shared" si="0"/>
        <v>6.7039106145251395E-2</v>
      </c>
    </row>
    <row r="57" spans="2:4" x14ac:dyDescent="0.25">
      <c r="B57" s="116" t="s">
        <v>47</v>
      </c>
      <c r="C57" s="118">
        <f>DAY(SUMIFS('MY DATA'!E:E,'MY DATA'!C:C,7,'MY DATA'!B:B,2018,'MY DATA'!G:G,july!B57))*24+HOUR(SUMIFS('MY DATA'!E:E,'MY DATA'!C:C,7,'MY DATA'!B:B,2018,'MY DATA'!G:G,july!B57))+MINUTE(SUMIFS('MY DATA'!E:E,'MY DATA'!C:C,7,'MY DATA'!B:B,2018,'MY DATA'!G:G,july!B57))/60</f>
        <v>6</v>
      </c>
      <c r="D57" s="119">
        <f t="shared" si="0"/>
        <v>8.0446927374301674E-2</v>
      </c>
    </row>
    <row r="58" spans="2:4" x14ac:dyDescent="0.25">
      <c r="B58" s="116" t="s">
        <v>48</v>
      </c>
      <c r="C58" s="118">
        <f>DAY(SUMIFS('MY DATA'!E:E,'MY DATA'!C:C,7,'MY DATA'!B:B,2018,'MY DATA'!G:G,july!B58))*24+HOUR(SUMIFS('MY DATA'!E:E,'MY DATA'!C:C,7,'MY DATA'!B:B,2018,'MY DATA'!G:G,july!B58))+MINUTE(SUMIFS('MY DATA'!E:E,'MY DATA'!C:C,7,'MY DATA'!B:B,2018,'MY DATA'!G:G,july!B58))/60</f>
        <v>2</v>
      </c>
      <c r="D58" s="119">
        <f t="shared" si="0"/>
        <v>2.6815642458100562E-2</v>
      </c>
    </row>
    <row r="59" spans="2:4" x14ac:dyDescent="0.25">
      <c r="B59" s="116" t="s">
        <v>49</v>
      </c>
      <c r="C59" s="118">
        <f>DAY(SUMIFS('MY DATA'!E:E,'MY DATA'!C:C,7,'MY DATA'!B:B,2018,'MY DATA'!G:G,july!B59))*24+HOUR(SUMIFS('MY DATA'!E:E,'MY DATA'!C:C,7,'MY DATA'!B:B,2018,'MY DATA'!G:G,july!B59))+MINUTE(SUMIFS('MY DATA'!E:E,'MY DATA'!C:C,7,'MY DATA'!B:B,2018,'MY DATA'!G:G,july!B59))/60</f>
        <v>0</v>
      </c>
      <c r="D59" s="119">
        <f t="shared" si="0"/>
        <v>0</v>
      </c>
    </row>
    <row r="60" spans="2:4" x14ac:dyDescent="0.25">
      <c r="B60" s="116" t="s">
        <v>50</v>
      </c>
      <c r="C60" s="118">
        <f>DAY(SUMIFS('MY DATA'!E:E,'MY DATA'!C:C,7,'MY DATA'!B:B,2018,'MY DATA'!G:G,july!B60))*24+HOUR(SUMIFS('MY DATA'!E:E,'MY DATA'!C:C,7,'MY DATA'!B:B,2018,'MY DATA'!G:G,july!B60))+MINUTE(SUMIFS('MY DATA'!E:E,'MY DATA'!C:C,7,'MY DATA'!B:B,2018,'MY DATA'!G:G,july!B60))/60</f>
        <v>0</v>
      </c>
      <c r="D60" s="119">
        <f t="shared" si="0"/>
        <v>0</v>
      </c>
    </row>
    <row r="61" spans="2:4" x14ac:dyDescent="0.25">
      <c r="B61" s="116" t="s">
        <v>51</v>
      </c>
      <c r="C61" s="118">
        <f>DAY(SUMIFS('MY DATA'!E:E,'MY DATA'!C:C,7,'MY DATA'!B:B,2018,'MY DATA'!G:G,july!B61))*24+HOUR(SUMIFS('MY DATA'!E:E,'MY DATA'!C:C,7,'MY DATA'!B:B,2018,'MY DATA'!G:G,july!B61))+MINUTE(SUMIFS('MY DATA'!E:E,'MY DATA'!C:C,7,'MY DATA'!B:B,2018,'MY DATA'!G:G,july!B61))/60</f>
        <v>0</v>
      </c>
      <c r="D61" s="119">
        <f t="shared" si="0"/>
        <v>0</v>
      </c>
    </row>
    <row r="62" spans="2:4" x14ac:dyDescent="0.25">
      <c r="B62" s="116" t="s">
        <v>52</v>
      </c>
      <c r="C62" s="118">
        <f>DAY(SUMIFS('MY DATA'!E:E,'MY DATA'!C:C,7,'MY DATA'!B:B,2018,'MY DATA'!G:G,july!B62))*24+HOUR(SUMIFS('MY DATA'!E:E,'MY DATA'!C:C,7,'MY DATA'!B:B,2018,'MY DATA'!G:G,july!B62))+MINUTE(SUMIFS('MY DATA'!E:E,'MY DATA'!C:C,7,'MY DATA'!B:B,2018,'MY DATA'!G:G,july!B62))/60</f>
        <v>3.6666666666666665</v>
      </c>
      <c r="D62" s="119">
        <f t="shared" si="0"/>
        <v>4.9162011173184361E-2</v>
      </c>
    </row>
    <row r="63" spans="2:4" x14ac:dyDescent="0.25">
      <c r="B63" s="116" t="s">
        <v>53</v>
      </c>
      <c r="C63" s="118">
        <f>DAY(SUMIFS('MY DATA'!E:E,'MY DATA'!C:C,7,'MY DATA'!B:B,2018,'MY DATA'!G:G,july!B63))*24+HOUR(SUMIFS('MY DATA'!E:E,'MY DATA'!C:C,7,'MY DATA'!B:B,2018,'MY DATA'!G:G,july!B63))+MINUTE(SUMIFS('MY DATA'!E:E,'MY DATA'!C:C,7,'MY DATA'!B:B,2018,'MY DATA'!G:G,july!B63))/60</f>
        <v>0</v>
      </c>
      <c r="D63" s="119">
        <f t="shared" si="0"/>
        <v>0</v>
      </c>
    </row>
    <row r="64" spans="2:4" x14ac:dyDescent="0.25">
      <c r="B64" s="116" t="s">
        <v>54</v>
      </c>
      <c r="C64" s="118">
        <f>DAY(SUMIFS('MY DATA'!E:E,'MY DATA'!C:C,7,'MY DATA'!B:B,2018,'MY DATA'!G:G,july!B64))*24+HOUR(SUMIFS('MY DATA'!E:E,'MY DATA'!C:C,7,'MY DATA'!B:B,2018,'MY DATA'!G:G,july!B64))+MINUTE(SUMIFS('MY DATA'!E:E,'MY DATA'!C:C,7,'MY DATA'!B:B,2018,'MY DATA'!G:G,july!B64))/60</f>
        <v>8.8333333333333339</v>
      </c>
      <c r="D64" s="119">
        <f t="shared" si="0"/>
        <v>0.11843575418994415</v>
      </c>
    </row>
    <row r="65" spans="2:4" x14ac:dyDescent="0.25">
      <c r="B65" s="116" t="s">
        <v>55</v>
      </c>
      <c r="C65" s="118">
        <f>DAY(SUMIFS('MY DATA'!E:E,'MY DATA'!C:C,7,'MY DATA'!B:B,2018,'MY DATA'!G:G,july!B65))*24+HOUR(SUMIFS('MY DATA'!E:E,'MY DATA'!C:C,7,'MY DATA'!B:B,2018,'MY DATA'!G:G,july!B65))+MINUTE(SUMIFS('MY DATA'!E:E,'MY DATA'!C:C,7,'MY DATA'!B:B,2018,'MY DATA'!G:G,july!B65))/60</f>
        <v>0</v>
      </c>
      <c r="D65" s="119">
        <f t="shared" si="0"/>
        <v>0</v>
      </c>
    </row>
    <row r="66" spans="2:4" x14ac:dyDescent="0.25">
      <c r="B66" s="116" t="s">
        <v>56</v>
      </c>
      <c r="C66" s="118">
        <f>DAY(SUMIFS('MY DATA'!E:E,'MY DATA'!C:C,7,'MY DATA'!B:B,2018,'MY DATA'!G:G,july!B66))*24+HOUR(SUMIFS('MY DATA'!E:E,'MY DATA'!C:C,7,'MY DATA'!B:B,2018,'MY DATA'!G:G,july!B66))+MINUTE(SUMIFS('MY DATA'!E:E,'MY DATA'!C:C,7,'MY DATA'!B:B,2018,'MY DATA'!G:G,july!B66))/60</f>
        <v>3</v>
      </c>
      <c r="D66" s="119">
        <f t="shared" si="0"/>
        <v>4.0223463687150837E-2</v>
      </c>
    </row>
    <row r="67" spans="2:4" x14ac:dyDescent="0.25">
      <c r="B67" s="116" t="s">
        <v>57</v>
      </c>
      <c r="C67" s="118">
        <f>DAY(SUMIFS('MY DATA'!E:E,'MY DATA'!C:C,7,'MY DATA'!B:B,2018,'MY DATA'!G:G,july!B67))*24+HOUR(SUMIFS('MY DATA'!E:E,'MY DATA'!C:C,7,'MY DATA'!B:B,2018,'MY DATA'!G:G,july!B67))+MINUTE(SUMIFS('MY DATA'!E:E,'MY DATA'!C:C,7,'MY DATA'!B:B,2018,'MY DATA'!G:G,july!B67))/60</f>
        <v>0</v>
      </c>
      <c r="D67" s="119">
        <f t="shared" si="0"/>
        <v>0</v>
      </c>
    </row>
    <row r="68" spans="2:4" x14ac:dyDescent="0.25">
      <c r="B68" s="116" t="s">
        <v>58</v>
      </c>
      <c r="C68" s="118">
        <f>DAY(SUMIFS('MY DATA'!E:E,'MY DATA'!C:C,7,'MY DATA'!B:B,2018,'MY DATA'!G:G,july!B68))*24+HOUR(SUMIFS('MY DATA'!E:E,'MY DATA'!C:C,7,'MY DATA'!B:B,2018,'MY DATA'!G:G,july!B68))+MINUTE(SUMIFS('MY DATA'!E:E,'MY DATA'!C:C,7,'MY DATA'!B:B,2018,'MY DATA'!G:G,july!B68))/60</f>
        <v>5.25</v>
      </c>
      <c r="D68" s="119">
        <f t="shared" si="0"/>
        <v>7.0391061452513976E-2</v>
      </c>
    </row>
    <row r="69" spans="2:4" x14ac:dyDescent="0.25">
      <c r="B69" s="116" t="s">
        <v>59</v>
      </c>
      <c r="C69" s="118">
        <f>DAY(SUMIFS('MY DATA'!E:E,'MY DATA'!C:C,7,'MY DATA'!B:B,2018,'MY DATA'!G:G,july!B69))*24+HOUR(SUMIFS('MY DATA'!E:E,'MY DATA'!C:C,7,'MY DATA'!B:B,2018,'MY DATA'!G:G,july!B69))+MINUTE(SUMIFS('MY DATA'!E:E,'MY DATA'!C:C,7,'MY DATA'!B:B,2018,'MY DATA'!G:G,july!B69))/60</f>
        <v>0</v>
      </c>
      <c r="D69" s="119">
        <f t="shared" si="0"/>
        <v>0</v>
      </c>
    </row>
    <row r="70" spans="2:4" x14ac:dyDescent="0.25">
      <c r="B70" s="116" t="s">
        <v>60</v>
      </c>
      <c r="C70" s="118">
        <f>DAY(SUMIFS('MY DATA'!E:E,'MY DATA'!C:C,7,'MY DATA'!B:B,2018,'MY DATA'!G:G,july!B70))*24+HOUR(SUMIFS('MY DATA'!E:E,'MY DATA'!C:C,7,'MY DATA'!B:B,2018,'MY DATA'!G:G,july!B70))+MINUTE(SUMIFS('MY DATA'!E:E,'MY DATA'!C:C,7,'MY DATA'!B:B,2018,'MY DATA'!G:G,july!B70))/60</f>
        <v>0</v>
      </c>
      <c r="D70" s="119">
        <f t="shared" si="0"/>
        <v>0</v>
      </c>
    </row>
    <row r="71" spans="2:4" x14ac:dyDescent="0.25">
      <c r="B71" s="116" t="s">
        <v>61</v>
      </c>
      <c r="C71" s="118">
        <f>DAY(SUMIFS('MY DATA'!E:E,'MY DATA'!C:C,7,'MY DATA'!B:B,2018,'MY DATA'!G:G,july!B71))*24+HOUR(SUMIFS('MY DATA'!E:E,'MY DATA'!C:C,7,'MY DATA'!B:B,2018,'MY DATA'!G:G,july!B71))+MINUTE(SUMIFS('MY DATA'!E:E,'MY DATA'!C:C,7,'MY DATA'!B:B,2018,'MY DATA'!G:G,july!B71))/60</f>
        <v>0</v>
      </c>
      <c r="D71" s="119">
        <f t="shared" si="0"/>
        <v>0</v>
      </c>
    </row>
    <row r="72" spans="2:4" x14ac:dyDescent="0.25">
      <c r="B72" s="58" t="s">
        <v>131</v>
      </c>
      <c r="C72" s="120">
        <f>SUM(C35:C71)</f>
        <v>74.583333333333329</v>
      </c>
      <c r="D72" s="119">
        <f t="shared" si="0"/>
        <v>1</v>
      </c>
    </row>
  </sheetData>
  <conditionalFormatting sqref="D35:D71">
    <cfRule type="cellIs" dxfId="0" priority="1" operator="greaterThan">
      <formula>0</formula>
    </cfRule>
  </conditionalFormatting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4:C45"/>
  <sheetViews>
    <sheetView workbookViewId="0">
      <selection activeCell="C17" sqref="C17"/>
    </sheetView>
  </sheetViews>
  <sheetFormatPr defaultColWidth="9.140625" defaultRowHeight="15" x14ac:dyDescent="0.25"/>
  <cols>
    <col min="1" max="1" width="9.140625" style="52"/>
    <col min="2" max="2" width="52.85546875" style="52" customWidth="1"/>
    <col min="3" max="3" width="15.42578125" style="52" customWidth="1"/>
    <col min="4" max="4" width="22.5703125" style="52" customWidth="1"/>
    <col min="5" max="16384" width="9.140625" style="52"/>
  </cols>
  <sheetData>
    <row r="4" spans="2:3" x14ac:dyDescent="0.25">
      <c r="B4" s="49" t="s">
        <v>93</v>
      </c>
    </row>
    <row r="5" spans="2:3" x14ac:dyDescent="0.25">
      <c r="B5" s="50"/>
      <c r="C5" s="51" t="s">
        <v>89</v>
      </c>
    </row>
    <row r="6" spans="2:3" x14ac:dyDescent="0.25">
      <c r="B6" s="70" t="s">
        <v>6</v>
      </c>
      <c r="C6" s="69">
        <f>SUM('Annual Indicators'!Q6)</f>
        <v>8</v>
      </c>
    </row>
    <row r="7" spans="2:3" x14ac:dyDescent="0.25">
      <c r="B7" s="70" t="s">
        <v>7</v>
      </c>
      <c r="C7" s="111">
        <f>DAY(SUMIFS('MY DATA'!E:E,'MY DATA'!C:C,3,'MY DATA'!B:B,2018,'MY DATA'!F:F,March!B7))*24+HOUR(SUMIFS('MY DATA'!E:E,'MY DATA'!C:C,3,'MY DATA'!B:B,2018,'MY DATA'!F:F,March!B7))+MINUTE(SUMIFS('MY DATA'!E:E,'MY DATA'!C:C,3,'MY DATA'!B:B,2018,'MY DATA'!F:F,March!B7))/60</f>
        <v>61.583333333333336</v>
      </c>
    </row>
    <row r="8" spans="2:3" x14ac:dyDescent="0.25">
      <c r="B8" s="70" t="s">
        <v>8</v>
      </c>
      <c r="C8" s="69">
        <f>DAY(SUMIFS('MY DATA'!E:E,'MY DATA'!C:C,3,'MY DATA'!B:B,2018,'MY DATA'!F:F,March!B8))*24+HOUR(SUMIFS('MY DATA'!E:E,'MY DATA'!C:C,3,'MY DATA'!B:B,2018,'MY DATA'!F:F,March!B8))+MINUTE(SUMIFS('MY DATA'!E:E,'MY DATA'!C:C,3,'MY DATA'!B:B,2018,'MY DATA'!F:F,March!B8))/60</f>
        <v>28.25</v>
      </c>
    </row>
    <row r="9" spans="2:3" x14ac:dyDescent="0.25">
      <c r="B9" s="70" t="s">
        <v>90</v>
      </c>
      <c r="C9" s="69">
        <f>DAY(SUMIFS('MY DATA'!E:E,'MY DATA'!C:C,3,'MY DATA'!B:B,2018,'MY DATA'!F:F,March!B9))*24+HOUR(SUMIFS('MY DATA'!E:E,'MY DATA'!C:C,3,'MY DATA'!B:B,2018,'MY DATA'!F:F,March!B9))+MINUTE(SUMIFS('MY DATA'!E:E,'MY DATA'!C:C,3,'MY DATA'!B:B,2018,'MY DATA'!F:F,March!B9))/60</f>
        <v>111.66666666666667</v>
      </c>
    </row>
    <row r="33" spans="2:3" x14ac:dyDescent="0.25">
      <c r="B33" s="49" t="s">
        <v>94</v>
      </c>
      <c r="C33" s="54"/>
    </row>
    <row r="34" spans="2:3" x14ac:dyDescent="0.25">
      <c r="B34" s="50" t="s">
        <v>91</v>
      </c>
      <c r="C34" s="51" t="s">
        <v>89</v>
      </c>
    </row>
    <row r="35" spans="2:3" x14ac:dyDescent="0.25">
      <c r="B35" s="70" t="s">
        <v>83</v>
      </c>
      <c r="C35" s="69">
        <f>SUM('Annual Indicators'!L13)</f>
        <v>1</v>
      </c>
    </row>
    <row r="36" spans="2:3" x14ac:dyDescent="0.25">
      <c r="B36" s="70" t="s">
        <v>84</v>
      </c>
      <c r="C36" s="69">
        <f>SUM('Annual Indicators'!L14)</f>
        <v>4.666666666666667</v>
      </c>
    </row>
    <row r="37" spans="2:3" x14ac:dyDescent="0.25">
      <c r="B37" s="70" t="s">
        <v>107</v>
      </c>
      <c r="C37" s="69">
        <f>SUM('Annual Indicators'!L15)</f>
        <v>0</v>
      </c>
    </row>
    <row r="38" spans="2:3" x14ac:dyDescent="0.25">
      <c r="B38" s="70" t="s">
        <v>85</v>
      </c>
      <c r="C38" s="69">
        <f>SUM('Annual Indicators'!L17)</f>
        <v>0</v>
      </c>
    </row>
    <row r="39" spans="2:3" x14ac:dyDescent="0.25">
      <c r="B39" s="70" t="s">
        <v>122</v>
      </c>
      <c r="C39" s="69">
        <f>SUM('Annual Indicators'!L18)</f>
        <v>0</v>
      </c>
    </row>
    <row r="40" spans="2:3" x14ac:dyDescent="0.25">
      <c r="B40" s="70" t="s">
        <v>120</v>
      </c>
      <c r="C40" s="69">
        <f>SUM('Annual Indicators'!L19)</f>
        <v>0</v>
      </c>
    </row>
    <row r="41" spans="2:3" x14ac:dyDescent="0.25">
      <c r="B41" s="70" t="s">
        <v>92</v>
      </c>
      <c r="C41" s="69"/>
    </row>
    <row r="42" spans="2:3" x14ac:dyDescent="0.25">
      <c r="B42" s="70" t="s">
        <v>92</v>
      </c>
      <c r="C42" s="69"/>
    </row>
    <row r="43" spans="2:3" x14ac:dyDescent="0.25">
      <c r="B43" s="70" t="s">
        <v>92</v>
      </c>
      <c r="C43" s="69"/>
    </row>
    <row r="44" spans="2:3" x14ac:dyDescent="0.25">
      <c r="B44" s="70" t="s">
        <v>92</v>
      </c>
      <c r="C44" s="69"/>
    </row>
    <row r="45" spans="2:3" x14ac:dyDescent="0.25">
      <c r="B45" s="53" t="s">
        <v>92</v>
      </c>
      <c r="C45" s="69"/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4:C45"/>
  <sheetViews>
    <sheetView workbookViewId="0">
      <selection activeCell="C13" sqref="C13"/>
    </sheetView>
  </sheetViews>
  <sheetFormatPr defaultColWidth="9.140625" defaultRowHeight="15" x14ac:dyDescent="0.25"/>
  <cols>
    <col min="1" max="1" width="9.140625" style="52"/>
    <col min="2" max="2" width="52.85546875" style="52" customWidth="1"/>
    <col min="3" max="3" width="15.42578125" style="52" customWidth="1"/>
    <col min="4" max="4" width="22.5703125" style="52" customWidth="1"/>
    <col min="5" max="16384" width="9.140625" style="52"/>
  </cols>
  <sheetData>
    <row r="4" spans="2:3" x14ac:dyDescent="0.25">
      <c r="B4" s="49" t="s">
        <v>93</v>
      </c>
    </row>
    <row r="5" spans="2:3" x14ac:dyDescent="0.25">
      <c r="B5" s="50"/>
      <c r="C5" s="51" t="s">
        <v>89</v>
      </c>
    </row>
    <row r="6" spans="2:3" x14ac:dyDescent="0.25">
      <c r="B6" s="70" t="s">
        <v>6</v>
      </c>
      <c r="C6" s="69">
        <f>SUM('Annual Indicators'!R6)</f>
        <v>0</v>
      </c>
    </row>
    <row r="7" spans="2:3" x14ac:dyDescent="0.25">
      <c r="B7" s="70" t="s">
        <v>7</v>
      </c>
      <c r="C7" s="111">
        <f>DAY(SUMIFS('MY DATA'!E:E,'MY DATA'!C:C,3,'MY DATA'!B:B,2018,'MY DATA'!F:F,March!B7))*24+HOUR(SUMIFS('MY DATA'!E:E,'MY DATA'!C:C,3,'MY DATA'!B:B,2018,'MY DATA'!F:F,March!B7))+MINUTE(SUMIFS('MY DATA'!E:E,'MY DATA'!C:C,3,'MY DATA'!B:B,2018,'MY DATA'!F:F,March!B7))/60</f>
        <v>61.583333333333336</v>
      </c>
    </row>
    <row r="8" spans="2:3" x14ac:dyDescent="0.25">
      <c r="B8" s="70" t="s">
        <v>8</v>
      </c>
      <c r="C8" s="69">
        <f>DAY(SUMIFS('MY DATA'!E:E,'MY DATA'!C:C,3,'MY DATA'!B:B,2018,'MY DATA'!F:F,March!B8))*24+HOUR(SUMIFS('MY DATA'!E:E,'MY DATA'!C:C,3,'MY DATA'!B:B,2018,'MY DATA'!F:F,March!B8))+MINUTE(SUMIFS('MY DATA'!E:E,'MY DATA'!C:C,3,'MY DATA'!B:B,2018,'MY DATA'!F:F,March!B8))/60</f>
        <v>28.25</v>
      </c>
    </row>
    <row r="9" spans="2:3" x14ac:dyDescent="0.25">
      <c r="B9" s="70" t="s">
        <v>90</v>
      </c>
      <c r="C9" s="69">
        <f>DAY(SUMIFS('MY DATA'!E:E,'MY DATA'!C:C,3,'MY DATA'!B:B,2018,'MY DATA'!F:F,March!B9))*24+HOUR(SUMIFS('MY DATA'!E:E,'MY DATA'!C:C,3,'MY DATA'!B:B,2018,'MY DATA'!F:F,March!B9))+MINUTE(SUMIFS('MY DATA'!E:E,'MY DATA'!C:C,3,'MY DATA'!B:B,2018,'MY DATA'!F:F,March!B9))/60</f>
        <v>111.66666666666667</v>
      </c>
    </row>
    <row r="33" spans="2:3" x14ac:dyDescent="0.25">
      <c r="B33" s="49" t="s">
        <v>94</v>
      </c>
      <c r="C33" s="54"/>
    </row>
    <row r="34" spans="2:3" x14ac:dyDescent="0.25">
      <c r="B34" s="50" t="s">
        <v>91</v>
      </c>
      <c r="C34" s="51" t="s">
        <v>89</v>
      </c>
    </row>
    <row r="35" spans="2:3" x14ac:dyDescent="0.25">
      <c r="B35" s="70" t="s">
        <v>83</v>
      </c>
      <c r="C35" s="69">
        <f>SUM('Annual Indicators'!L13)</f>
        <v>1</v>
      </c>
    </row>
    <row r="36" spans="2:3" x14ac:dyDescent="0.25">
      <c r="B36" s="70" t="s">
        <v>84</v>
      </c>
      <c r="C36" s="69">
        <f>SUM('Annual Indicators'!L14)</f>
        <v>4.666666666666667</v>
      </c>
    </row>
    <row r="37" spans="2:3" x14ac:dyDescent="0.25">
      <c r="B37" s="70" t="s">
        <v>107</v>
      </c>
      <c r="C37" s="69">
        <f>SUM('Annual Indicators'!L15)</f>
        <v>0</v>
      </c>
    </row>
    <row r="38" spans="2:3" x14ac:dyDescent="0.25">
      <c r="B38" s="70" t="s">
        <v>85</v>
      </c>
      <c r="C38" s="69">
        <f>SUM('Annual Indicators'!L17)</f>
        <v>0</v>
      </c>
    </row>
    <row r="39" spans="2:3" x14ac:dyDescent="0.25">
      <c r="B39" s="70" t="s">
        <v>122</v>
      </c>
      <c r="C39" s="69">
        <f>SUM('Annual Indicators'!L18)</f>
        <v>0</v>
      </c>
    </row>
    <row r="40" spans="2:3" x14ac:dyDescent="0.25">
      <c r="B40" s="70" t="s">
        <v>120</v>
      </c>
      <c r="C40" s="69">
        <f>SUM('Annual Indicators'!L19)</f>
        <v>0</v>
      </c>
    </row>
    <row r="41" spans="2:3" x14ac:dyDescent="0.25">
      <c r="B41" s="70" t="s">
        <v>92</v>
      </c>
      <c r="C41" s="69"/>
    </row>
    <row r="42" spans="2:3" x14ac:dyDescent="0.25">
      <c r="B42" s="70" t="s">
        <v>92</v>
      </c>
      <c r="C42" s="69"/>
    </row>
    <row r="43" spans="2:3" x14ac:dyDescent="0.25">
      <c r="B43" s="70" t="s">
        <v>92</v>
      </c>
      <c r="C43" s="69"/>
    </row>
    <row r="44" spans="2:3" x14ac:dyDescent="0.25">
      <c r="B44" s="70" t="s">
        <v>92</v>
      </c>
      <c r="C44" s="69"/>
    </row>
    <row r="45" spans="2:3" x14ac:dyDescent="0.25">
      <c r="B45" s="53" t="s">
        <v>92</v>
      </c>
      <c r="C45" s="69"/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4:C45"/>
  <sheetViews>
    <sheetView workbookViewId="0">
      <selection activeCell="D14" sqref="D14"/>
    </sheetView>
  </sheetViews>
  <sheetFormatPr defaultColWidth="9.140625" defaultRowHeight="15" x14ac:dyDescent="0.25"/>
  <cols>
    <col min="1" max="1" width="9.140625" style="52"/>
    <col min="2" max="2" width="52.85546875" style="52" customWidth="1"/>
    <col min="3" max="3" width="15.42578125" style="52" customWidth="1"/>
    <col min="4" max="4" width="22.5703125" style="52" customWidth="1"/>
    <col min="5" max="16384" width="9.140625" style="52"/>
  </cols>
  <sheetData>
    <row r="4" spans="2:3" x14ac:dyDescent="0.25">
      <c r="B4" s="49" t="s">
        <v>93</v>
      </c>
    </row>
    <row r="5" spans="2:3" x14ac:dyDescent="0.25">
      <c r="B5" s="50"/>
      <c r="C5" s="51" t="s">
        <v>89</v>
      </c>
    </row>
    <row r="6" spans="2:3" x14ac:dyDescent="0.25">
      <c r="B6" s="70" t="s">
        <v>6</v>
      </c>
      <c r="C6" s="69">
        <f>SUM('Annual Indicators'!S6)</f>
        <v>0</v>
      </c>
    </row>
    <row r="7" spans="2:3" x14ac:dyDescent="0.25">
      <c r="B7" s="70" t="s">
        <v>7</v>
      </c>
      <c r="C7" s="111">
        <f>DAY(SUMIFS('MY DATA'!E:E,'MY DATA'!C:C,3,'MY DATA'!B:B,2018,'MY DATA'!F:F,March!B7))*24+HOUR(SUMIFS('MY DATA'!E:E,'MY DATA'!C:C,3,'MY DATA'!B:B,2018,'MY DATA'!F:F,March!B7))+MINUTE(SUMIFS('MY DATA'!E:E,'MY DATA'!C:C,3,'MY DATA'!B:B,2018,'MY DATA'!F:F,March!B7))/60</f>
        <v>61.583333333333336</v>
      </c>
    </row>
    <row r="8" spans="2:3" x14ac:dyDescent="0.25">
      <c r="B8" s="70" t="s">
        <v>8</v>
      </c>
      <c r="C8" s="69">
        <f>DAY(SUMIFS('MY DATA'!E:E,'MY DATA'!C:C,3,'MY DATA'!B:B,2018,'MY DATA'!F:F,March!B8))*24+HOUR(SUMIFS('MY DATA'!E:E,'MY DATA'!C:C,3,'MY DATA'!B:B,2018,'MY DATA'!F:F,March!B8))+MINUTE(SUMIFS('MY DATA'!E:E,'MY DATA'!C:C,3,'MY DATA'!B:B,2018,'MY DATA'!F:F,March!B8))/60</f>
        <v>28.25</v>
      </c>
    </row>
    <row r="9" spans="2:3" x14ac:dyDescent="0.25">
      <c r="B9" s="70" t="s">
        <v>90</v>
      </c>
      <c r="C9" s="69">
        <f>DAY(SUMIFS('MY DATA'!E:E,'MY DATA'!C:C,3,'MY DATA'!B:B,2018,'MY DATA'!F:F,March!B9))*24+HOUR(SUMIFS('MY DATA'!E:E,'MY DATA'!C:C,3,'MY DATA'!B:B,2018,'MY DATA'!F:F,March!B9))+MINUTE(SUMIFS('MY DATA'!E:E,'MY DATA'!C:C,3,'MY DATA'!B:B,2018,'MY DATA'!F:F,March!B9))/60</f>
        <v>111.66666666666667</v>
      </c>
    </row>
    <row r="33" spans="2:3" x14ac:dyDescent="0.25">
      <c r="B33" s="49" t="s">
        <v>94</v>
      </c>
      <c r="C33" s="54"/>
    </row>
    <row r="34" spans="2:3" x14ac:dyDescent="0.25">
      <c r="B34" s="50" t="s">
        <v>91</v>
      </c>
      <c r="C34" s="51" t="s">
        <v>89</v>
      </c>
    </row>
    <row r="35" spans="2:3" x14ac:dyDescent="0.25">
      <c r="B35" s="70" t="s">
        <v>83</v>
      </c>
      <c r="C35" s="69">
        <f>SUM('Annual Indicators'!L13)</f>
        <v>1</v>
      </c>
    </row>
    <row r="36" spans="2:3" x14ac:dyDescent="0.25">
      <c r="B36" s="70" t="s">
        <v>84</v>
      </c>
      <c r="C36" s="69">
        <f>SUM('Annual Indicators'!L14)</f>
        <v>4.666666666666667</v>
      </c>
    </row>
    <row r="37" spans="2:3" x14ac:dyDescent="0.25">
      <c r="B37" s="70" t="s">
        <v>107</v>
      </c>
      <c r="C37" s="69">
        <f>SUM('Annual Indicators'!L15)</f>
        <v>0</v>
      </c>
    </row>
    <row r="38" spans="2:3" x14ac:dyDescent="0.25">
      <c r="B38" s="70" t="s">
        <v>85</v>
      </c>
      <c r="C38" s="69">
        <f>SUM('Annual Indicators'!L17)</f>
        <v>0</v>
      </c>
    </row>
    <row r="39" spans="2:3" x14ac:dyDescent="0.25">
      <c r="B39" s="70" t="s">
        <v>122</v>
      </c>
      <c r="C39" s="69">
        <f>SUM('Annual Indicators'!L18)</f>
        <v>0</v>
      </c>
    </row>
    <row r="40" spans="2:3" x14ac:dyDescent="0.25">
      <c r="B40" s="70" t="s">
        <v>120</v>
      </c>
      <c r="C40" s="69">
        <f>SUM('Annual Indicators'!L19)</f>
        <v>0</v>
      </c>
    </row>
    <row r="41" spans="2:3" x14ac:dyDescent="0.25">
      <c r="B41" s="70" t="s">
        <v>92</v>
      </c>
      <c r="C41" s="69"/>
    </row>
    <row r="42" spans="2:3" x14ac:dyDescent="0.25">
      <c r="B42" s="70" t="s">
        <v>92</v>
      </c>
      <c r="C42" s="69"/>
    </row>
    <row r="43" spans="2:3" x14ac:dyDescent="0.25">
      <c r="B43" s="70" t="s">
        <v>92</v>
      </c>
      <c r="C43" s="69"/>
    </row>
    <row r="44" spans="2:3" x14ac:dyDescent="0.25">
      <c r="B44" s="70" t="s">
        <v>92</v>
      </c>
      <c r="C44" s="69"/>
    </row>
    <row r="45" spans="2:3" x14ac:dyDescent="0.25">
      <c r="B45" s="53" t="s">
        <v>92</v>
      </c>
      <c r="C45" s="69"/>
    </row>
  </sheetData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4:C45"/>
  <sheetViews>
    <sheetView workbookViewId="0">
      <selection activeCell="D17" sqref="D17"/>
    </sheetView>
  </sheetViews>
  <sheetFormatPr defaultColWidth="9.140625" defaultRowHeight="15" x14ac:dyDescent="0.25"/>
  <cols>
    <col min="1" max="1" width="9.140625" style="52"/>
    <col min="2" max="2" width="52.85546875" style="52" customWidth="1"/>
    <col min="3" max="3" width="15.42578125" style="52" customWidth="1"/>
    <col min="4" max="4" width="22.5703125" style="52" customWidth="1"/>
    <col min="5" max="16384" width="9.140625" style="52"/>
  </cols>
  <sheetData>
    <row r="4" spans="2:3" x14ac:dyDescent="0.25">
      <c r="B4" s="49" t="s">
        <v>93</v>
      </c>
    </row>
    <row r="5" spans="2:3" x14ac:dyDescent="0.25">
      <c r="B5" s="50"/>
      <c r="C5" s="51" t="s">
        <v>89</v>
      </c>
    </row>
    <row r="6" spans="2:3" x14ac:dyDescent="0.25">
      <c r="B6" s="70" t="s">
        <v>6</v>
      </c>
      <c r="C6" s="69">
        <f>SUM('Annual Indicators'!T6)</f>
        <v>0</v>
      </c>
    </row>
    <row r="7" spans="2:3" x14ac:dyDescent="0.25">
      <c r="B7" s="70" t="s">
        <v>7</v>
      </c>
      <c r="C7" s="111">
        <f>DAY(SUMIFS('MY DATA'!E:E,'MY DATA'!C:C,3,'MY DATA'!B:B,2018,'MY DATA'!F:F,March!B7))*24+HOUR(SUMIFS('MY DATA'!E:E,'MY DATA'!C:C,3,'MY DATA'!B:B,2018,'MY DATA'!F:F,March!B7))+MINUTE(SUMIFS('MY DATA'!E:E,'MY DATA'!C:C,3,'MY DATA'!B:B,2018,'MY DATA'!F:F,March!B7))/60</f>
        <v>61.583333333333336</v>
      </c>
    </row>
    <row r="8" spans="2:3" x14ac:dyDescent="0.25">
      <c r="B8" s="70" t="s">
        <v>8</v>
      </c>
      <c r="C8" s="69">
        <f>DAY(SUMIFS('MY DATA'!E:E,'MY DATA'!C:C,3,'MY DATA'!B:B,2018,'MY DATA'!F:F,March!B8))*24+HOUR(SUMIFS('MY DATA'!E:E,'MY DATA'!C:C,3,'MY DATA'!B:B,2018,'MY DATA'!F:F,March!B8))+MINUTE(SUMIFS('MY DATA'!E:E,'MY DATA'!C:C,3,'MY DATA'!B:B,2018,'MY DATA'!F:F,March!B8))/60</f>
        <v>28.25</v>
      </c>
    </row>
    <row r="9" spans="2:3" x14ac:dyDescent="0.25">
      <c r="B9" s="70" t="s">
        <v>90</v>
      </c>
      <c r="C9" s="69">
        <f>DAY(SUMIFS('MY DATA'!E:E,'MY DATA'!C:C,3,'MY DATA'!B:B,2018,'MY DATA'!F:F,March!B9))*24+HOUR(SUMIFS('MY DATA'!E:E,'MY DATA'!C:C,3,'MY DATA'!B:B,2018,'MY DATA'!F:F,March!B9))+MINUTE(SUMIFS('MY DATA'!E:E,'MY DATA'!C:C,3,'MY DATA'!B:B,2018,'MY DATA'!F:F,March!B9))/60</f>
        <v>111.66666666666667</v>
      </c>
    </row>
    <row r="33" spans="2:3" x14ac:dyDescent="0.25">
      <c r="B33" s="49" t="s">
        <v>94</v>
      </c>
      <c r="C33" s="54"/>
    </row>
    <row r="34" spans="2:3" x14ac:dyDescent="0.25">
      <c r="B34" s="50" t="s">
        <v>91</v>
      </c>
      <c r="C34" s="51" t="s">
        <v>89</v>
      </c>
    </row>
    <row r="35" spans="2:3" x14ac:dyDescent="0.25">
      <c r="B35" s="70" t="s">
        <v>83</v>
      </c>
      <c r="C35" s="69">
        <f>SUM('Annual Indicators'!L13)</f>
        <v>1</v>
      </c>
    </row>
    <row r="36" spans="2:3" x14ac:dyDescent="0.25">
      <c r="B36" s="70" t="s">
        <v>84</v>
      </c>
      <c r="C36" s="69">
        <f>SUM('Annual Indicators'!L14)</f>
        <v>4.666666666666667</v>
      </c>
    </row>
    <row r="37" spans="2:3" x14ac:dyDescent="0.25">
      <c r="B37" s="70" t="s">
        <v>107</v>
      </c>
      <c r="C37" s="69">
        <f>SUM('Annual Indicators'!L15)</f>
        <v>0</v>
      </c>
    </row>
    <row r="38" spans="2:3" x14ac:dyDescent="0.25">
      <c r="B38" s="70" t="s">
        <v>85</v>
      </c>
      <c r="C38" s="69">
        <f>SUM('Annual Indicators'!L17)</f>
        <v>0</v>
      </c>
    </row>
    <row r="39" spans="2:3" x14ac:dyDescent="0.25">
      <c r="B39" s="70" t="s">
        <v>122</v>
      </c>
      <c r="C39" s="69">
        <f>SUM('Annual Indicators'!L18)</f>
        <v>0</v>
      </c>
    </row>
    <row r="40" spans="2:3" x14ac:dyDescent="0.25">
      <c r="B40" s="70" t="s">
        <v>120</v>
      </c>
      <c r="C40" s="69">
        <f>SUM('Annual Indicators'!L19)</f>
        <v>0</v>
      </c>
    </row>
    <row r="41" spans="2:3" x14ac:dyDescent="0.25">
      <c r="B41" s="70" t="s">
        <v>92</v>
      </c>
      <c r="C41" s="69"/>
    </row>
    <row r="42" spans="2:3" x14ac:dyDescent="0.25">
      <c r="B42" s="70" t="s">
        <v>92</v>
      </c>
      <c r="C42" s="69"/>
    </row>
    <row r="43" spans="2:3" x14ac:dyDescent="0.25">
      <c r="B43" s="70" t="s">
        <v>92</v>
      </c>
      <c r="C43" s="69"/>
    </row>
    <row r="44" spans="2:3" x14ac:dyDescent="0.25">
      <c r="B44" s="70" t="s">
        <v>92</v>
      </c>
      <c r="C44" s="69"/>
    </row>
    <row r="45" spans="2:3" x14ac:dyDescent="0.25">
      <c r="B45" s="53" t="s">
        <v>92</v>
      </c>
      <c r="C45" s="69"/>
    </row>
  </sheetData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4:C45"/>
  <sheetViews>
    <sheetView workbookViewId="0">
      <selection activeCell="D19" sqref="D19"/>
    </sheetView>
  </sheetViews>
  <sheetFormatPr defaultColWidth="9.140625" defaultRowHeight="15" x14ac:dyDescent="0.25"/>
  <cols>
    <col min="1" max="1" width="9.140625" style="52"/>
    <col min="2" max="2" width="52.85546875" style="52" customWidth="1"/>
    <col min="3" max="3" width="15.42578125" style="52" customWidth="1"/>
    <col min="4" max="4" width="22.5703125" style="52" customWidth="1"/>
    <col min="5" max="16384" width="9.140625" style="52"/>
  </cols>
  <sheetData>
    <row r="4" spans="2:3" x14ac:dyDescent="0.25">
      <c r="B4" s="49" t="s">
        <v>93</v>
      </c>
    </row>
    <row r="5" spans="2:3" x14ac:dyDescent="0.25">
      <c r="B5" s="50"/>
      <c r="C5" s="51" t="s">
        <v>89</v>
      </c>
    </row>
    <row r="6" spans="2:3" x14ac:dyDescent="0.25">
      <c r="B6" s="70" t="s">
        <v>6</v>
      </c>
      <c r="C6" s="69">
        <f>SUM('Annual Indicators'!U6)</f>
        <v>0</v>
      </c>
    </row>
    <row r="7" spans="2:3" x14ac:dyDescent="0.25">
      <c r="B7" s="70" t="s">
        <v>7</v>
      </c>
      <c r="C7" s="111">
        <f>DAY(SUMIFS('MY DATA'!E:E,'MY DATA'!C:C,3,'MY DATA'!B:B,2018,'MY DATA'!F:F,March!B7))*24+HOUR(SUMIFS('MY DATA'!E:E,'MY DATA'!C:C,3,'MY DATA'!B:B,2018,'MY DATA'!F:F,March!B7))+MINUTE(SUMIFS('MY DATA'!E:E,'MY DATA'!C:C,3,'MY DATA'!B:B,2018,'MY DATA'!F:F,March!B7))/60</f>
        <v>61.583333333333336</v>
      </c>
    </row>
    <row r="8" spans="2:3" x14ac:dyDescent="0.25">
      <c r="B8" s="70" t="s">
        <v>8</v>
      </c>
      <c r="C8" s="69">
        <f>DAY(SUMIFS('MY DATA'!E:E,'MY DATA'!C:C,3,'MY DATA'!B:B,2018,'MY DATA'!F:F,March!B8))*24+HOUR(SUMIFS('MY DATA'!E:E,'MY DATA'!C:C,3,'MY DATA'!B:B,2018,'MY DATA'!F:F,March!B8))+MINUTE(SUMIFS('MY DATA'!E:E,'MY DATA'!C:C,3,'MY DATA'!B:B,2018,'MY DATA'!F:F,March!B8))/60</f>
        <v>28.25</v>
      </c>
    </row>
    <row r="9" spans="2:3" x14ac:dyDescent="0.25">
      <c r="B9" s="70" t="s">
        <v>90</v>
      </c>
      <c r="C9" s="69">
        <f>DAY(SUMIFS('MY DATA'!E:E,'MY DATA'!C:C,3,'MY DATA'!B:B,2018,'MY DATA'!F:F,March!B9))*24+HOUR(SUMIFS('MY DATA'!E:E,'MY DATA'!C:C,3,'MY DATA'!B:B,2018,'MY DATA'!F:F,March!B9))+MINUTE(SUMIFS('MY DATA'!E:E,'MY DATA'!C:C,3,'MY DATA'!B:B,2018,'MY DATA'!F:F,March!B9))/60</f>
        <v>111.66666666666667</v>
      </c>
    </row>
    <row r="33" spans="2:3" x14ac:dyDescent="0.25">
      <c r="B33" s="49" t="s">
        <v>94</v>
      </c>
      <c r="C33" s="54"/>
    </row>
    <row r="34" spans="2:3" x14ac:dyDescent="0.25">
      <c r="B34" s="50" t="s">
        <v>91</v>
      </c>
      <c r="C34" s="51" t="s">
        <v>89</v>
      </c>
    </row>
    <row r="35" spans="2:3" x14ac:dyDescent="0.25">
      <c r="B35" s="70" t="s">
        <v>83</v>
      </c>
      <c r="C35" s="69">
        <f>SUM('Annual Indicators'!L13)</f>
        <v>1</v>
      </c>
    </row>
    <row r="36" spans="2:3" x14ac:dyDescent="0.25">
      <c r="B36" s="70" t="s">
        <v>84</v>
      </c>
      <c r="C36" s="69">
        <f>SUM('Annual Indicators'!L14)</f>
        <v>4.666666666666667</v>
      </c>
    </row>
    <row r="37" spans="2:3" x14ac:dyDescent="0.25">
      <c r="B37" s="70" t="s">
        <v>107</v>
      </c>
      <c r="C37" s="69">
        <f>SUM('Annual Indicators'!L15)</f>
        <v>0</v>
      </c>
    </row>
    <row r="38" spans="2:3" x14ac:dyDescent="0.25">
      <c r="B38" s="70" t="s">
        <v>85</v>
      </c>
      <c r="C38" s="69">
        <f>SUM('Annual Indicators'!L17)</f>
        <v>0</v>
      </c>
    </row>
    <row r="39" spans="2:3" x14ac:dyDescent="0.25">
      <c r="B39" s="70" t="s">
        <v>122</v>
      </c>
      <c r="C39" s="69">
        <f>SUM('Annual Indicators'!L18)</f>
        <v>0</v>
      </c>
    </row>
    <row r="40" spans="2:3" x14ac:dyDescent="0.25">
      <c r="B40" s="70" t="s">
        <v>120</v>
      </c>
      <c r="C40" s="69">
        <f>SUM('Annual Indicators'!L19)</f>
        <v>0</v>
      </c>
    </row>
    <row r="41" spans="2:3" x14ac:dyDescent="0.25">
      <c r="B41" s="70" t="s">
        <v>92</v>
      </c>
      <c r="C41" s="69"/>
    </row>
    <row r="42" spans="2:3" x14ac:dyDescent="0.25">
      <c r="B42" s="70" t="s">
        <v>92</v>
      </c>
      <c r="C42" s="69"/>
    </row>
    <row r="43" spans="2:3" x14ac:dyDescent="0.25">
      <c r="B43" s="70" t="s">
        <v>92</v>
      </c>
      <c r="C43" s="69"/>
    </row>
    <row r="44" spans="2:3" x14ac:dyDescent="0.25">
      <c r="B44" s="70" t="s">
        <v>92</v>
      </c>
      <c r="C44" s="69"/>
    </row>
    <row r="45" spans="2:3" x14ac:dyDescent="0.25">
      <c r="B45" s="53" t="s">
        <v>92</v>
      </c>
      <c r="C45" s="6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8</vt:i4>
      </vt:variant>
    </vt:vector>
  </HeadingPairs>
  <TitlesOfParts>
    <vt:vector size="27" baseType="lpstr">
      <vt:lpstr>MY DATA</vt:lpstr>
      <vt:lpstr>Set-up Supplier</vt:lpstr>
      <vt:lpstr>Set-up Supplier CT</vt:lpstr>
      <vt:lpstr>Timing check </vt:lpstr>
      <vt:lpstr>Sheet1</vt:lpstr>
      <vt:lpstr>DATA</vt:lpstr>
      <vt:lpstr>Sheet3</vt:lpstr>
      <vt:lpstr>Annual Indicators</vt:lpstr>
      <vt:lpstr>March</vt:lpstr>
      <vt:lpstr>APRIL</vt:lpstr>
      <vt:lpstr>MAY</vt:lpstr>
      <vt:lpstr>June</vt:lpstr>
      <vt:lpstr>Sheet2</vt:lpstr>
      <vt:lpstr>july</vt:lpstr>
      <vt:lpstr>August</vt:lpstr>
      <vt:lpstr>September</vt:lpstr>
      <vt:lpstr>October</vt:lpstr>
      <vt:lpstr>November</vt:lpstr>
      <vt:lpstr>December</vt:lpstr>
      <vt:lpstr>class_1</vt:lpstr>
      <vt:lpstr>Class_2_Absence</vt:lpstr>
      <vt:lpstr>Class_2_G_S_S</vt:lpstr>
      <vt:lpstr>Class_2_Noworkload</vt:lpstr>
      <vt:lpstr>class_2_others</vt:lpstr>
      <vt:lpstr>Class_3_G_S_S</vt:lpstr>
      <vt:lpstr>Class_4_G_S_S</vt:lpstr>
      <vt:lpstr>Country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2018-08-03T13:06:24Z</dcterms:modified>
</cp:coreProperties>
</file>