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quent\OneDrive\Personnel\Dépenses\Dépenses type\Tableau vierge\"/>
    </mc:Choice>
  </mc:AlternateContent>
  <xr:revisionPtr revIDLastSave="409" documentId="8_{8F549CDB-04EA-47FE-9791-092D8E843A5E}" xr6:coauthVersionLast="43" xr6:coauthVersionMax="43" xr10:uidLastSave="{6A3F39F0-FA45-4388-AE0C-02E8D6A5060B}"/>
  <bookViews>
    <workbookView xWindow="-120" yWindow="-120" windowWidth="29040" windowHeight="16440" tabRatio="729" firstSheet="2" activeTab="2" xr2:uid="{00000000-000D-0000-FFFF-FFFF00000000}"/>
  </bookViews>
  <sheets>
    <sheet name="LISTING" sheetId="12" state="hidden" r:id="rId1"/>
    <sheet name="CATEGORIE" sheetId="64" state="hidden" r:id="rId2"/>
    <sheet name="TABLEAU DE CALCUL" sheetId="63" r:id="rId3"/>
    <sheet name="Accueil" sheetId="67" state="hidden" r:id="rId4"/>
    <sheet name="Feuil2" sheetId="68" state="hidden" r:id="rId5"/>
    <sheet name="Feuil4" sheetId="69" state="hidden" r:id="rId6"/>
  </sheets>
  <externalReferences>
    <externalReference r:id="rId7"/>
  </externalReferences>
  <definedNames>
    <definedName name="_xlnm._FilterDatabase" localSheetId="0" hidden="1">LISTING!#REF!</definedName>
    <definedName name="_xlnm._FilterDatabase" localSheetId="2" hidden="1">'TABLEAU DE CALCUL'!$A$12:$L$158</definedName>
    <definedName name="_xlnm.Criteria" localSheetId="2">'TABLEAU DE CALCUL'!$V$12:$V$13</definedName>
    <definedName name="critères">'TABLEAU DE CALCUL'!$V$12:$V$13</definedName>
    <definedName name="_xlnm.Extract" localSheetId="2">'TABLEAU DE CALCUL'!$N$12:$T$12</definedName>
    <definedName name="mois">'TABLEAU DE CALCUL'!$G$10</definedName>
    <definedName name="operationscategorie">opérations[CATEGORIE]</definedName>
  </definedNames>
  <calcPr calcId="191029"/>
  <pivotCaches>
    <pivotCache cacheId="22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7" i="63" l="1"/>
  <c r="AJ13" i="63"/>
  <c r="AD14" i="63"/>
  <c r="AD13" i="63"/>
  <c r="AD8" i="63"/>
  <c r="AE8" i="63" s="1"/>
  <c r="AF8" i="63" s="1"/>
  <c r="N4" i="63"/>
  <c r="N5" i="63"/>
  <c r="N6" i="63"/>
  <c r="N7" i="63"/>
  <c r="N8" i="63"/>
  <c r="F13" i="63"/>
  <c r="F14" i="63"/>
  <c r="F15" i="63"/>
  <c r="F16" i="63"/>
  <c r="F17" i="63"/>
  <c r="F18" i="63"/>
  <c r="F19" i="63"/>
  <c r="F20" i="63"/>
  <c r="F21" i="63"/>
  <c r="F22" i="63"/>
  <c r="F23" i="63"/>
  <c r="F24" i="63"/>
  <c r="F25" i="63"/>
  <c r="F26" i="63"/>
  <c r="F27" i="63"/>
  <c r="F28" i="63"/>
  <c r="F29" i="63"/>
  <c r="F30" i="63"/>
  <c r="F31" i="63"/>
  <c r="F32" i="63"/>
  <c r="F33" i="63"/>
  <c r="F34" i="63"/>
  <c r="F35" i="63"/>
  <c r="F36" i="63"/>
  <c r="F37" i="63"/>
  <c r="F38" i="63"/>
  <c r="F39" i="63"/>
  <c r="F40" i="63"/>
  <c r="F41" i="63"/>
  <c r="F42" i="63"/>
  <c r="F43" i="63"/>
  <c r="F44" i="63"/>
  <c r="F45" i="63"/>
  <c r="F46" i="63"/>
  <c r="F47" i="63"/>
  <c r="F48" i="63"/>
  <c r="F49" i="63"/>
  <c r="F50" i="63"/>
  <c r="F51" i="63"/>
  <c r="F52" i="63"/>
  <c r="F53" i="63"/>
  <c r="F54" i="63"/>
  <c r="F55" i="63"/>
  <c r="F56" i="63"/>
  <c r="F57" i="63"/>
  <c r="F58" i="63"/>
  <c r="F59" i="63"/>
  <c r="F60" i="63"/>
  <c r="F61" i="63"/>
  <c r="F62" i="63"/>
  <c r="F63" i="63"/>
  <c r="F64" i="63"/>
  <c r="F65" i="63"/>
  <c r="F66" i="63"/>
  <c r="F67" i="63"/>
  <c r="F68" i="63"/>
  <c r="F69" i="63"/>
  <c r="F70" i="63"/>
  <c r="F71" i="63"/>
  <c r="F72" i="63"/>
  <c r="F73" i="63"/>
  <c r="F74" i="63"/>
  <c r="F75" i="63"/>
  <c r="F76" i="63"/>
  <c r="F77" i="63"/>
  <c r="F78" i="63"/>
  <c r="F79" i="63"/>
  <c r="F80" i="63"/>
  <c r="F81" i="63"/>
  <c r="F82" i="63"/>
  <c r="F83" i="63"/>
  <c r="F84" i="63"/>
  <c r="F85" i="63"/>
  <c r="F86" i="63"/>
  <c r="F87" i="63"/>
  <c r="F88" i="63"/>
  <c r="F89" i="63"/>
  <c r="F90" i="63"/>
  <c r="F91" i="63"/>
  <c r="F92" i="63"/>
  <c r="F93" i="63"/>
  <c r="F94" i="63"/>
  <c r="F95" i="63"/>
  <c r="F96" i="63"/>
  <c r="F97" i="63"/>
  <c r="F98" i="63"/>
  <c r="F99" i="63"/>
  <c r="F100" i="63"/>
  <c r="F101" i="63"/>
  <c r="F102" i="63"/>
  <c r="F103" i="63"/>
  <c r="F104" i="63"/>
  <c r="F105" i="63"/>
  <c r="F106" i="63"/>
  <c r="F107" i="63"/>
  <c r="F108" i="63"/>
  <c r="F109" i="63"/>
  <c r="F110" i="63"/>
  <c r="F111" i="63"/>
  <c r="F112" i="63"/>
  <c r="F113" i="63"/>
  <c r="F114" i="63"/>
  <c r="F115" i="63"/>
  <c r="F116" i="63"/>
  <c r="F117" i="63"/>
  <c r="F118" i="63"/>
  <c r="F119" i="63"/>
  <c r="F120" i="63"/>
  <c r="F121" i="63"/>
  <c r="F122" i="63"/>
  <c r="F123" i="63"/>
  <c r="F124" i="63"/>
  <c r="F125" i="63"/>
  <c r="F126" i="63"/>
  <c r="F127" i="63"/>
  <c r="F128" i="63"/>
  <c r="F129" i="63"/>
  <c r="F130" i="63"/>
  <c r="F131" i="63"/>
  <c r="F132" i="63"/>
  <c r="F133" i="63"/>
  <c r="F134" i="63"/>
  <c r="F135" i="63"/>
  <c r="F136" i="63"/>
  <c r="F137" i="63"/>
  <c r="F138" i="63"/>
  <c r="F139" i="63"/>
  <c r="F140" i="63"/>
  <c r="F141" i="63"/>
  <c r="F142" i="63"/>
  <c r="F143" i="63"/>
  <c r="F144" i="63"/>
  <c r="F145" i="63"/>
  <c r="F146" i="63"/>
  <c r="F147" i="63"/>
  <c r="F148" i="63"/>
  <c r="F149" i="63"/>
  <c r="F150" i="63"/>
  <c r="F151" i="63"/>
  <c r="F152" i="63"/>
  <c r="F153" i="63"/>
  <c r="F154" i="63"/>
  <c r="F155" i="63"/>
  <c r="F156" i="63"/>
  <c r="F157" i="63"/>
  <c r="F158" i="63"/>
  <c r="D13" i="63"/>
  <c r="D14" i="63"/>
  <c r="D15" i="63"/>
  <c r="D16" i="63"/>
  <c r="D17" i="63"/>
  <c r="D18" i="63"/>
  <c r="D19" i="63"/>
  <c r="D20" i="63"/>
  <c r="D21" i="63"/>
  <c r="D22" i="63"/>
  <c r="D23" i="63"/>
  <c r="D24" i="63"/>
  <c r="D25" i="63"/>
  <c r="D26" i="63"/>
  <c r="D27" i="63"/>
  <c r="D28" i="63"/>
  <c r="D29" i="63"/>
  <c r="D30" i="63"/>
  <c r="D31" i="63"/>
  <c r="D32" i="63"/>
  <c r="D33" i="63"/>
  <c r="D34" i="63"/>
  <c r="D35" i="63"/>
  <c r="D36" i="63"/>
  <c r="D37" i="63"/>
  <c r="D38" i="63"/>
  <c r="D39" i="63"/>
  <c r="D40" i="63"/>
  <c r="D41" i="63"/>
  <c r="D42" i="63"/>
  <c r="D43" i="63"/>
  <c r="D44" i="63"/>
  <c r="D45" i="63"/>
  <c r="D46" i="63"/>
  <c r="D47" i="63"/>
  <c r="D48" i="63"/>
  <c r="D49" i="63"/>
  <c r="D50" i="63"/>
  <c r="D51" i="63"/>
  <c r="D52" i="63"/>
  <c r="D53" i="63"/>
  <c r="D54" i="63"/>
  <c r="D55" i="63"/>
  <c r="D56" i="63"/>
  <c r="D57" i="63"/>
  <c r="D58" i="63"/>
  <c r="D59" i="63"/>
  <c r="D60" i="63"/>
  <c r="D61" i="63"/>
  <c r="D62" i="63"/>
  <c r="D63" i="63"/>
  <c r="D64" i="63"/>
  <c r="D65" i="63"/>
  <c r="D66" i="63"/>
  <c r="D67" i="63"/>
  <c r="D68" i="63"/>
  <c r="D69" i="63"/>
  <c r="D70" i="63"/>
  <c r="D71" i="63"/>
  <c r="D72" i="63"/>
  <c r="D73" i="63"/>
  <c r="D74" i="63"/>
  <c r="D75" i="63"/>
  <c r="D76" i="63"/>
  <c r="D77" i="63"/>
  <c r="D78" i="63"/>
  <c r="D79" i="63"/>
  <c r="D80" i="63"/>
  <c r="D81" i="63"/>
  <c r="D82" i="63"/>
  <c r="D83" i="63"/>
  <c r="D84" i="63"/>
  <c r="D85" i="63"/>
  <c r="D86" i="63"/>
  <c r="D87" i="63"/>
  <c r="D88" i="63"/>
  <c r="D89" i="63"/>
  <c r="D90" i="63"/>
  <c r="D91" i="63"/>
  <c r="D92" i="63"/>
  <c r="D93" i="63"/>
  <c r="D94" i="63"/>
  <c r="D95" i="63"/>
  <c r="D96" i="63"/>
  <c r="D97" i="63"/>
  <c r="D98" i="63"/>
  <c r="D99" i="63"/>
  <c r="D100" i="63"/>
  <c r="D101" i="63"/>
  <c r="D102" i="63"/>
  <c r="D103" i="63"/>
  <c r="D104" i="63"/>
  <c r="D105" i="63"/>
  <c r="D106" i="63"/>
  <c r="D107" i="63"/>
  <c r="D108" i="63"/>
  <c r="D109" i="63"/>
  <c r="D110" i="63"/>
  <c r="D111" i="63"/>
  <c r="D112" i="63"/>
  <c r="D113" i="63"/>
  <c r="D114" i="63"/>
  <c r="D115" i="63"/>
  <c r="D116" i="63"/>
  <c r="D117" i="63"/>
  <c r="D118" i="63"/>
  <c r="D119" i="63"/>
  <c r="D120" i="63"/>
  <c r="D121" i="63"/>
  <c r="D122" i="63"/>
  <c r="D123" i="63"/>
  <c r="D124" i="63"/>
  <c r="D125" i="63"/>
  <c r="D126" i="63"/>
  <c r="D127" i="63"/>
  <c r="D128" i="63"/>
  <c r="D129" i="63"/>
  <c r="D130" i="63"/>
  <c r="D131" i="63"/>
  <c r="D132" i="63"/>
  <c r="D133" i="63"/>
  <c r="D134" i="63"/>
  <c r="D135" i="63"/>
  <c r="D136" i="63"/>
  <c r="D137" i="63"/>
  <c r="D138" i="63"/>
  <c r="D139" i="63"/>
  <c r="D140" i="63"/>
  <c r="D141" i="63"/>
  <c r="D142" i="63"/>
  <c r="D143" i="63"/>
  <c r="D144" i="63"/>
  <c r="D145" i="63"/>
  <c r="D146" i="63"/>
  <c r="D147" i="63"/>
  <c r="D148" i="63"/>
  <c r="D149" i="63"/>
  <c r="D150" i="63"/>
  <c r="D151" i="63"/>
  <c r="D152" i="63"/>
  <c r="D153" i="63"/>
  <c r="D154" i="63"/>
  <c r="D155" i="63"/>
  <c r="D156" i="63"/>
  <c r="D157" i="63"/>
  <c r="D158" i="63"/>
  <c r="N3" i="63"/>
  <c r="O3" i="63"/>
  <c r="Q3" i="63" s="1"/>
  <c r="P3" i="63"/>
  <c r="AE7" i="63"/>
  <c r="AF7" i="63"/>
  <c r="AF14" i="63"/>
  <c r="AB7" i="63"/>
  <c r="AB8" i="63"/>
  <c r="AC13" i="63"/>
  <c r="AC14" i="63"/>
  <c r="T3" i="63" l="1"/>
  <c r="S3" i="63"/>
  <c r="R3" i="63"/>
  <c r="AI13" i="63" l="1"/>
  <c r="AL13" i="63" l="1"/>
  <c r="AF13" i="63"/>
  <c r="B13" i="63" l="1"/>
  <c r="B14" i="63"/>
  <c r="B15" i="63"/>
  <c r="B16" i="63"/>
  <c r="B17" i="63"/>
  <c r="B18" i="63"/>
  <c r="B19" i="63"/>
  <c r="L19" i="63" s="1"/>
  <c r="B20" i="63"/>
  <c r="B21" i="63"/>
  <c r="B22" i="63"/>
  <c r="B23" i="63"/>
  <c r="B24" i="63"/>
  <c r="B25" i="63"/>
  <c r="B26" i="63"/>
  <c r="B27" i="63"/>
  <c r="B28" i="63"/>
  <c r="B29" i="63"/>
  <c r="B30" i="63"/>
  <c r="B31" i="63"/>
  <c r="B32" i="63"/>
  <c r="B33" i="63"/>
  <c r="B34" i="63"/>
  <c r="L34" i="63" s="1"/>
  <c r="B35" i="63"/>
  <c r="L35" i="63" s="1"/>
  <c r="B36" i="63"/>
  <c r="B37" i="63"/>
  <c r="B38" i="63"/>
  <c r="B39" i="63"/>
  <c r="B40" i="63"/>
  <c r="B41" i="63"/>
  <c r="B42" i="63"/>
  <c r="B43" i="63"/>
  <c r="L43" i="63" s="1"/>
  <c r="B44" i="63"/>
  <c r="B45" i="63"/>
  <c r="B46" i="63"/>
  <c r="B47" i="63"/>
  <c r="B48" i="63"/>
  <c r="B49" i="63"/>
  <c r="B50" i="63"/>
  <c r="B51" i="63"/>
  <c r="L51" i="63" s="1"/>
  <c r="B52" i="63"/>
  <c r="B53" i="63"/>
  <c r="B54" i="63"/>
  <c r="B55" i="63"/>
  <c r="B56" i="63"/>
  <c r="B57" i="63"/>
  <c r="B58" i="63"/>
  <c r="B59" i="63"/>
  <c r="B60" i="63"/>
  <c r="B61" i="63"/>
  <c r="B62" i="63"/>
  <c r="B63" i="63"/>
  <c r="B64" i="63"/>
  <c r="B65" i="63"/>
  <c r="B66" i="63"/>
  <c r="L66" i="63" s="1"/>
  <c r="B67" i="63"/>
  <c r="L67" i="63" s="1"/>
  <c r="B68" i="63"/>
  <c r="B69" i="63"/>
  <c r="B70" i="63"/>
  <c r="B71" i="63"/>
  <c r="B72" i="63"/>
  <c r="B73" i="63"/>
  <c r="B74" i="63"/>
  <c r="B75" i="63"/>
  <c r="L75" i="63" s="1"/>
  <c r="B76" i="63"/>
  <c r="B77" i="63"/>
  <c r="B78" i="63"/>
  <c r="B79" i="63"/>
  <c r="B80" i="63"/>
  <c r="B81" i="63"/>
  <c r="B82" i="63"/>
  <c r="B83" i="63"/>
  <c r="L83" i="63" s="1"/>
  <c r="B84" i="63"/>
  <c r="B85" i="63"/>
  <c r="B86" i="63"/>
  <c r="B87" i="63"/>
  <c r="B88" i="63"/>
  <c r="B89" i="63"/>
  <c r="B90" i="63"/>
  <c r="B91" i="63"/>
  <c r="B92" i="63"/>
  <c r="B93" i="63"/>
  <c r="B94" i="63"/>
  <c r="B95" i="63"/>
  <c r="B96" i="63"/>
  <c r="B97" i="63"/>
  <c r="B98" i="63"/>
  <c r="L98" i="63" s="1"/>
  <c r="B99" i="63"/>
  <c r="L99" i="63" s="1"/>
  <c r="B100" i="63"/>
  <c r="B101" i="63"/>
  <c r="B102" i="63"/>
  <c r="B103" i="63"/>
  <c r="B104" i="63"/>
  <c r="B105" i="63"/>
  <c r="B106" i="63"/>
  <c r="B107" i="63"/>
  <c r="L107" i="63" s="1"/>
  <c r="B108" i="63"/>
  <c r="B109" i="63"/>
  <c r="B110" i="63"/>
  <c r="B111" i="63"/>
  <c r="B112" i="63"/>
  <c r="B113" i="63"/>
  <c r="B114" i="63"/>
  <c r="B115" i="63"/>
  <c r="L115" i="63" s="1"/>
  <c r="B116" i="63"/>
  <c r="B117" i="63"/>
  <c r="B118" i="63"/>
  <c r="B119" i="63"/>
  <c r="B120" i="63"/>
  <c r="B121" i="63"/>
  <c r="B122" i="63"/>
  <c r="B123" i="63"/>
  <c r="B124" i="63"/>
  <c r="B125" i="63"/>
  <c r="B126" i="63"/>
  <c r="B127" i="63"/>
  <c r="B128" i="63"/>
  <c r="B129" i="63"/>
  <c r="B130" i="63"/>
  <c r="L130" i="63" s="1"/>
  <c r="B131" i="63"/>
  <c r="L131" i="63" s="1"/>
  <c r="B132" i="63"/>
  <c r="B133" i="63"/>
  <c r="B134" i="63"/>
  <c r="B135" i="63"/>
  <c r="B136" i="63"/>
  <c r="B137" i="63"/>
  <c r="B138" i="63"/>
  <c r="B139" i="63"/>
  <c r="L139" i="63" s="1"/>
  <c r="B140" i="63"/>
  <c r="B141" i="63"/>
  <c r="B142" i="63"/>
  <c r="B143" i="63"/>
  <c r="B144" i="63"/>
  <c r="B145" i="63"/>
  <c r="B146" i="63"/>
  <c r="B147" i="63"/>
  <c r="L147" i="63" s="1"/>
  <c r="B148" i="63"/>
  <c r="B149" i="63"/>
  <c r="B150" i="63"/>
  <c r="B151" i="63"/>
  <c r="B152" i="63"/>
  <c r="B153" i="63"/>
  <c r="B154" i="63"/>
  <c r="B155" i="63"/>
  <c r="B156" i="63"/>
  <c r="B157" i="63"/>
  <c r="B158" i="63"/>
  <c r="L140" i="63" l="1"/>
  <c r="L84" i="63"/>
  <c r="L76" i="63"/>
  <c r="L52" i="63"/>
  <c r="L44" i="63"/>
  <c r="L28" i="63"/>
  <c r="L20" i="63"/>
  <c r="L132" i="63"/>
  <c r="L68" i="63"/>
  <c r="L124" i="63"/>
  <c r="L60" i="63"/>
  <c r="L116" i="63"/>
  <c r="L108" i="63"/>
  <c r="L100" i="63"/>
  <c r="L36" i="63"/>
  <c r="L156" i="63"/>
  <c r="L92" i="63"/>
  <c r="L148" i="63"/>
  <c r="L155" i="63"/>
  <c r="L123" i="63"/>
  <c r="L91" i="63"/>
  <c r="L59" i="63"/>
  <c r="L27" i="63"/>
  <c r="L154" i="63"/>
  <c r="L146" i="63"/>
  <c r="L138" i="63"/>
  <c r="L122" i="63"/>
  <c r="L114" i="63"/>
  <c r="L106" i="63"/>
  <c r="L90" i="63"/>
  <c r="L82" i="63"/>
  <c r="L74" i="63"/>
  <c r="L58" i="63"/>
  <c r="L50" i="63"/>
  <c r="L42" i="63"/>
  <c r="L26" i="63"/>
  <c r="L18" i="63"/>
  <c r="L153" i="63"/>
  <c r="L145" i="63"/>
  <c r="L137" i="63"/>
  <c r="L129" i="63"/>
  <c r="L121" i="63"/>
  <c r="L113" i="63"/>
  <c r="L105" i="63"/>
  <c r="L97" i="63"/>
  <c r="L89" i="63"/>
  <c r="L81" i="63"/>
  <c r="L73" i="63"/>
  <c r="L65" i="63"/>
  <c r="L57" i="63"/>
  <c r="L49" i="63"/>
  <c r="L41" i="63"/>
  <c r="L33" i="63"/>
  <c r="L25" i="63"/>
  <c r="L17" i="63"/>
  <c r="L152" i="63"/>
  <c r="L144" i="63"/>
  <c r="L136" i="63"/>
  <c r="L128" i="63"/>
  <c r="L120" i="63"/>
  <c r="L112" i="63"/>
  <c r="L104" i="63"/>
  <c r="L96" i="63"/>
  <c r="L80" i="63"/>
  <c r="L72" i="63"/>
  <c r="L64" i="63"/>
  <c r="L56" i="63"/>
  <c r="L48" i="63"/>
  <c r="L40" i="63"/>
  <c r="L32" i="63"/>
  <c r="L24" i="63"/>
  <c r="L16" i="63"/>
  <c r="L88" i="63"/>
  <c r="L151" i="63"/>
  <c r="L143" i="63"/>
  <c r="L135" i="63"/>
  <c r="L127" i="63"/>
  <c r="L119" i="63"/>
  <c r="L111" i="63"/>
  <c r="L103" i="63"/>
  <c r="L95" i="63"/>
  <c r="L87" i="63"/>
  <c r="L79" i="63"/>
  <c r="L71" i="63"/>
  <c r="L63" i="63"/>
  <c r="L55" i="63"/>
  <c r="L47" i="63"/>
  <c r="L39" i="63"/>
  <c r="L31" i="63"/>
  <c r="L23" i="63"/>
  <c r="L15" i="63"/>
  <c r="L150" i="63"/>
  <c r="L134" i="63"/>
  <c r="L126" i="63"/>
  <c r="L118" i="63"/>
  <c r="L110" i="63"/>
  <c r="L102" i="63"/>
  <c r="L94" i="63"/>
  <c r="L78" i="63"/>
  <c r="L70" i="63"/>
  <c r="L62" i="63"/>
  <c r="L54" i="63"/>
  <c r="L46" i="63"/>
  <c r="L38" i="63"/>
  <c r="L30" i="63"/>
  <c r="L22" i="63"/>
  <c r="L14" i="63"/>
  <c r="L158" i="63"/>
  <c r="L142" i="63"/>
  <c r="L86" i="63"/>
  <c r="L157" i="63"/>
  <c r="L149" i="63"/>
  <c r="L141" i="63"/>
  <c r="L133" i="63"/>
  <c r="L125" i="63"/>
  <c r="L117" i="63"/>
  <c r="L109" i="63"/>
  <c r="L101" i="63"/>
  <c r="L93" i="63"/>
  <c r="L85" i="63"/>
  <c r="L77" i="63"/>
  <c r="L69" i="63"/>
  <c r="L61" i="63"/>
  <c r="L53" i="63"/>
  <c r="L45" i="63"/>
  <c r="L37" i="63"/>
  <c r="L29" i="63"/>
  <c r="L21" i="63"/>
  <c r="L13" i="63"/>
  <c r="G11" i="63"/>
  <c r="E123" i="12" l="1"/>
  <c r="E13" i="63" l="1"/>
  <c r="E14" i="63" s="1"/>
  <c r="E15" i="63" s="1"/>
  <c r="E16" i="63" s="1"/>
  <c r="E17" i="63" s="1"/>
  <c r="E18" i="63" s="1"/>
  <c r="E19" i="63" s="1"/>
  <c r="E20" i="63" s="1"/>
  <c r="E21" i="63" s="1"/>
  <c r="E22" i="63" s="1"/>
  <c r="E23" i="63" s="1"/>
  <c r="E24" i="63" s="1"/>
  <c r="E25" i="63" s="1"/>
  <c r="E26" i="63" s="1"/>
  <c r="E27" i="63" s="1"/>
  <c r="E28" i="63" s="1"/>
  <c r="E29" i="63" s="1"/>
  <c r="E30" i="63" s="1"/>
  <c r="E31" i="63" s="1"/>
  <c r="E32" i="63" s="1"/>
  <c r="E33" i="63" s="1"/>
  <c r="E34" i="63" s="1"/>
  <c r="E35" i="63" s="1"/>
  <c r="E36" i="63" s="1"/>
  <c r="E37" i="63" s="1"/>
  <c r="E38" i="63" s="1"/>
  <c r="E39" i="63" s="1"/>
  <c r="E40" i="63" s="1"/>
  <c r="E41" i="63" s="1"/>
  <c r="E42" i="63" s="1"/>
  <c r="E43" i="63" s="1"/>
  <c r="E44" i="63" s="1"/>
  <c r="E45" i="63" s="1"/>
  <c r="E46" i="63" s="1"/>
  <c r="E47" i="63" s="1"/>
  <c r="E48" i="63" s="1"/>
  <c r="E49" i="63" s="1"/>
  <c r="E50" i="63" s="1"/>
  <c r="E51" i="63" s="1"/>
  <c r="E52" i="63" s="1"/>
  <c r="E53" i="63" s="1"/>
  <c r="E54" i="63" s="1"/>
  <c r="E55" i="63" s="1"/>
  <c r="E56" i="63" s="1"/>
  <c r="E57" i="63" s="1"/>
  <c r="E58" i="63" s="1"/>
  <c r="E59" i="63" s="1"/>
  <c r="E60" i="63" s="1"/>
  <c r="E61" i="63" s="1"/>
  <c r="E62" i="63" s="1"/>
  <c r="E63" i="63" s="1"/>
  <c r="E64" i="63" s="1"/>
  <c r="E65" i="63" s="1"/>
  <c r="E66" i="63" s="1"/>
  <c r="E67" i="63" s="1"/>
  <c r="E68" i="63" s="1"/>
  <c r="E69" i="63" s="1"/>
  <c r="E70" i="63" s="1"/>
  <c r="E71" i="63" s="1"/>
  <c r="E72" i="63" s="1"/>
  <c r="E73" i="63" s="1"/>
  <c r="E74" i="63" s="1"/>
  <c r="E75" i="63" s="1"/>
  <c r="E76" i="63" s="1"/>
  <c r="E77" i="63" s="1"/>
  <c r="E78" i="63" s="1"/>
  <c r="E79" i="63" s="1"/>
  <c r="E80" i="63" s="1"/>
  <c r="E81" i="63" s="1"/>
  <c r="E82" i="63" s="1"/>
  <c r="E83" i="63" s="1"/>
  <c r="E84" i="63" s="1"/>
  <c r="E85" i="63" s="1"/>
  <c r="E86" i="63" s="1"/>
  <c r="E87" i="63" s="1"/>
  <c r="E88" i="63" s="1"/>
  <c r="E89" i="63" s="1"/>
  <c r="E90" i="63" s="1"/>
  <c r="E91" i="63" s="1"/>
  <c r="E92" i="63" s="1"/>
  <c r="E93" i="63" s="1"/>
  <c r="E94" i="63" s="1"/>
  <c r="E95" i="63" s="1"/>
  <c r="E96" i="63" s="1"/>
  <c r="E97" i="63" s="1"/>
  <c r="E98" i="63" s="1"/>
  <c r="E99" i="63" s="1"/>
  <c r="E100" i="63" s="1"/>
  <c r="E101" i="63" s="1"/>
  <c r="E102" i="63" s="1"/>
  <c r="E103" i="63" s="1"/>
  <c r="E104" i="63" s="1"/>
  <c r="E105" i="63" s="1"/>
  <c r="E106" i="63" s="1"/>
  <c r="E107" i="63" s="1"/>
  <c r="E108" i="63" s="1"/>
  <c r="E109" i="63" s="1"/>
  <c r="E110" i="63" s="1"/>
  <c r="E111" i="63" s="1"/>
  <c r="E112" i="63" s="1"/>
  <c r="E113" i="63" s="1"/>
  <c r="E114" i="63" s="1"/>
  <c r="E115" i="63" s="1"/>
  <c r="E116" i="63" s="1"/>
  <c r="E117" i="63" s="1"/>
  <c r="E118" i="63" s="1"/>
  <c r="E119" i="63" s="1"/>
  <c r="E120" i="63" s="1"/>
  <c r="E121" i="63" s="1"/>
  <c r="E122" i="63" s="1"/>
  <c r="E123" i="63" s="1"/>
  <c r="E124" i="63" s="1"/>
  <c r="E125" i="63" s="1"/>
  <c r="E126" i="63" s="1"/>
  <c r="E127" i="63" s="1"/>
  <c r="E128" i="63" s="1"/>
  <c r="E129" i="63" s="1"/>
  <c r="E130" i="63" s="1"/>
  <c r="E131" i="63" s="1"/>
  <c r="E132" i="63" s="1"/>
  <c r="E133" i="63" s="1"/>
  <c r="E134" i="63" s="1"/>
  <c r="E135" i="63" s="1"/>
  <c r="E136" i="63" s="1"/>
  <c r="E137" i="63" s="1"/>
  <c r="E138" i="63" s="1"/>
  <c r="E139" i="63" s="1"/>
  <c r="E140" i="63" s="1"/>
  <c r="E141" i="63" s="1"/>
  <c r="E142" i="63" s="1"/>
  <c r="E143" i="63" s="1"/>
  <c r="E144" i="63" s="1"/>
  <c r="E145" i="63" s="1"/>
  <c r="E146" i="63" s="1"/>
  <c r="E147" i="63" s="1"/>
  <c r="E148" i="63" s="1"/>
  <c r="E149" i="63" s="1"/>
  <c r="E150" i="63" s="1"/>
  <c r="E151" i="63" s="1"/>
  <c r="E152" i="63" s="1"/>
  <c r="E153" i="63" s="1"/>
  <c r="E154" i="63" s="1"/>
  <c r="E155" i="63" s="1"/>
  <c r="E156" i="63" s="1"/>
  <c r="E157" i="63" s="1"/>
  <c r="E158" i="63" s="1"/>
  <c r="E118" i="12" l="1"/>
  <c r="E119" i="12"/>
  <c r="E120" i="12"/>
  <c r="E121" i="12"/>
  <c r="E122" i="12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82" i="63"/>
  <c r="G83" i="63"/>
  <c r="G84" i="63"/>
  <c r="G85" i="63"/>
  <c r="G86" i="63"/>
  <c r="G87" i="63"/>
  <c r="G88" i="63"/>
  <c r="G89" i="63"/>
  <c r="G90" i="63"/>
  <c r="G91" i="63"/>
  <c r="G92" i="63"/>
  <c r="G93" i="63"/>
  <c r="G94" i="63"/>
  <c r="G95" i="63"/>
  <c r="G96" i="63"/>
  <c r="G97" i="63"/>
  <c r="G98" i="63"/>
  <c r="G99" i="63"/>
  <c r="G100" i="63"/>
  <c r="G101" i="63"/>
  <c r="G102" i="63"/>
  <c r="G103" i="63"/>
  <c r="G104" i="63"/>
  <c r="G105" i="63"/>
  <c r="G106" i="63"/>
  <c r="G107" i="63"/>
  <c r="G108" i="63"/>
  <c r="G109" i="63"/>
  <c r="G110" i="63"/>
  <c r="G111" i="63"/>
  <c r="G112" i="63"/>
  <c r="G113" i="63"/>
  <c r="G114" i="63"/>
  <c r="G115" i="63"/>
  <c r="G116" i="63"/>
  <c r="G117" i="63"/>
  <c r="G118" i="63"/>
  <c r="G119" i="63"/>
  <c r="G120" i="63"/>
  <c r="G121" i="63"/>
  <c r="G122" i="63"/>
  <c r="G123" i="63"/>
  <c r="G124" i="63"/>
  <c r="G125" i="63"/>
  <c r="G126" i="63"/>
  <c r="G127" i="63"/>
  <c r="G128" i="63"/>
  <c r="G129" i="63"/>
  <c r="G130" i="63"/>
  <c r="G131" i="63"/>
  <c r="G132" i="63"/>
  <c r="G133" i="63"/>
  <c r="G134" i="63"/>
  <c r="G135" i="63"/>
  <c r="G136" i="63"/>
  <c r="G137" i="63"/>
  <c r="G138" i="63"/>
  <c r="G139" i="63"/>
  <c r="G140" i="63"/>
  <c r="G141" i="63"/>
  <c r="G142" i="63"/>
  <c r="G143" i="63"/>
  <c r="G144" i="63"/>
  <c r="G145" i="63"/>
  <c r="G146" i="63"/>
  <c r="G147" i="63"/>
  <c r="G148" i="63"/>
  <c r="G149" i="63"/>
  <c r="G150" i="63"/>
  <c r="G151" i="63"/>
  <c r="G152" i="63"/>
  <c r="G153" i="63"/>
  <c r="G154" i="63"/>
  <c r="G155" i="63"/>
  <c r="G156" i="63"/>
  <c r="G157" i="63"/>
  <c r="G158" i="63"/>
  <c r="G13" i="63"/>
  <c r="I14" i="63"/>
  <c r="C14" i="63" s="1"/>
  <c r="I15" i="63"/>
  <c r="C15" i="63" s="1"/>
  <c r="I16" i="63"/>
  <c r="C16" i="63" s="1"/>
  <c r="I17" i="63"/>
  <c r="C17" i="63" s="1"/>
  <c r="I18" i="63"/>
  <c r="C18" i="63" s="1"/>
  <c r="I19" i="63"/>
  <c r="C19" i="63" s="1"/>
  <c r="I20" i="63"/>
  <c r="C20" i="63" s="1"/>
  <c r="I21" i="63"/>
  <c r="C21" i="63" s="1"/>
  <c r="I22" i="63"/>
  <c r="C22" i="63" s="1"/>
  <c r="I23" i="63"/>
  <c r="C23" i="63" s="1"/>
  <c r="I24" i="63"/>
  <c r="C24" i="63" s="1"/>
  <c r="I25" i="63"/>
  <c r="C25" i="63" s="1"/>
  <c r="I26" i="63"/>
  <c r="C26" i="63" s="1"/>
  <c r="I27" i="63"/>
  <c r="C27" i="63" s="1"/>
  <c r="I28" i="63"/>
  <c r="C28" i="63" s="1"/>
  <c r="I29" i="63"/>
  <c r="C29" i="63" s="1"/>
  <c r="I30" i="63"/>
  <c r="C30" i="63" s="1"/>
  <c r="I31" i="63"/>
  <c r="C31" i="63" s="1"/>
  <c r="I32" i="63"/>
  <c r="C32" i="63" s="1"/>
  <c r="I33" i="63"/>
  <c r="C33" i="63" s="1"/>
  <c r="I34" i="63"/>
  <c r="C34" i="63" s="1"/>
  <c r="I35" i="63"/>
  <c r="C35" i="63" s="1"/>
  <c r="I36" i="63"/>
  <c r="C36" i="63" s="1"/>
  <c r="I37" i="63"/>
  <c r="C37" i="63" s="1"/>
  <c r="I38" i="63"/>
  <c r="C38" i="63" s="1"/>
  <c r="I39" i="63"/>
  <c r="C39" i="63" s="1"/>
  <c r="I40" i="63"/>
  <c r="C40" i="63" s="1"/>
  <c r="I41" i="63"/>
  <c r="C41" i="63" s="1"/>
  <c r="I42" i="63"/>
  <c r="C42" i="63" s="1"/>
  <c r="I43" i="63"/>
  <c r="C43" i="63" s="1"/>
  <c r="I44" i="63"/>
  <c r="C44" i="63" s="1"/>
  <c r="I45" i="63"/>
  <c r="C45" i="63" s="1"/>
  <c r="I46" i="63"/>
  <c r="C46" i="63" s="1"/>
  <c r="I47" i="63"/>
  <c r="C47" i="63" s="1"/>
  <c r="I48" i="63"/>
  <c r="C48" i="63" s="1"/>
  <c r="I49" i="63"/>
  <c r="C49" i="63" s="1"/>
  <c r="I50" i="63"/>
  <c r="C50" i="63" s="1"/>
  <c r="I51" i="63"/>
  <c r="C51" i="63" s="1"/>
  <c r="I52" i="63"/>
  <c r="C52" i="63" s="1"/>
  <c r="I53" i="63"/>
  <c r="C53" i="63" s="1"/>
  <c r="I54" i="63"/>
  <c r="C54" i="63" s="1"/>
  <c r="I55" i="63"/>
  <c r="C55" i="63" s="1"/>
  <c r="I56" i="63"/>
  <c r="C56" i="63" s="1"/>
  <c r="I57" i="63"/>
  <c r="C57" i="63" s="1"/>
  <c r="I58" i="63"/>
  <c r="C58" i="63" s="1"/>
  <c r="I59" i="63"/>
  <c r="C59" i="63" s="1"/>
  <c r="I60" i="63"/>
  <c r="C60" i="63" s="1"/>
  <c r="I61" i="63"/>
  <c r="C61" i="63" s="1"/>
  <c r="I62" i="63"/>
  <c r="C62" i="63" s="1"/>
  <c r="I63" i="63"/>
  <c r="C63" i="63" s="1"/>
  <c r="I64" i="63"/>
  <c r="C64" i="63" s="1"/>
  <c r="I65" i="63"/>
  <c r="C65" i="63" s="1"/>
  <c r="I66" i="63"/>
  <c r="C66" i="63" s="1"/>
  <c r="I67" i="63"/>
  <c r="C67" i="63" s="1"/>
  <c r="I68" i="63"/>
  <c r="C68" i="63" s="1"/>
  <c r="I69" i="63"/>
  <c r="C69" i="63" s="1"/>
  <c r="I70" i="63"/>
  <c r="C70" i="63" s="1"/>
  <c r="I71" i="63"/>
  <c r="C71" i="63" s="1"/>
  <c r="I72" i="63"/>
  <c r="C72" i="63" s="1"/>
  <c r="I73" i="63"/>
  <c r="C73" i="63" s="1"/>
  <c r="I74" i="63"/>
  <c r="C74" i="63" s="1"/>
  <c r="I75" i="63"/>
  <c r="C75" i="63" s="1"/>
  <c r="I76" i="63"/>
  <c r="C76" i="63" s="1"/>
  <c r="I77" i="63"/>
  <c r="C77" i="63" s="1"/>
  <c r="I78" i="63"/>
  <c r="C78" i="63" s="1"/>
  <c r="I79" i="63"/>
  <c r="C79" i="63" s="1"/>
  <c r="I80" i="63"/>
  <c r="C80" i="63" s="1"/>
  <c r="I81" i="63"/>
  <c r="C81" i="63" s="1"/>
  <c r="I82" i="63"/>
  <c r="C82" i="63" s="1"/>
  <c r="I83" i="63"/>
  <c r="C83" i="63" s="1"/>
  <c r="I84" i="63"/>
  <c r="C84" i="63" s="1"/>
  <c r="I85" i="63"/>
  <c r="C85" i="63" s="1"/>
  <c r="I86" i="63"/>
  <c r="C86" i="63" s="1"/>
  <c r="I87" i="63"/>
  <c r="C87" i="63" s="1"/>
  <c r="I88" i="63"/>
  <c r="C88" i="63" s="1"/>
  <c r="I89" i="63"/>
  <c r="C89" i="63" s="1"/>
  <c r="I90" i="63"/>
  <c r="C90" i="63" s="1"/>
  <c r="I91" i="63"/>
  <c r="C91" i="63" s="1"/>
  <c r="I92" i="63"/>
  <c r="C92" i="63" s="1"/>
  <c r="I93" i="63"/>
  <c r="C93" i="63" s="1"/>
  <c r="I94" i="63"/>
  <c r="C94" i="63" s="1"/>
  <c r="I95" i="63"/>
  <c r="C95" i="63" s="1"/>
  <c r="I96" i="63"/>
  <c r="C96" i="63" s="1"/>
  <c r="I97" i="63"/>
  <c r="C97" i="63" s="1"/>
  <c r="I98" i="63"/>
  <c r="C98" i="63" s="1"/>
  <c r="I99" i="63"/>
  <c r="C99" i="63" s="1"/>
  <c r="I100" i="63"/>
  <c r="C100" i="63" s="1"/>
  <c r="I101" i="63"/>
  <c r="C101" i="63" s="1"/>
  <c r="I102" i="63"/>
  <c r="C102" i="63" s="1"/>
  <c r="I103" i="63"/>
  <c r="C103" i="63" s="1"/>
  <c r="I104" i="63"/>
  <c r="C104" i="63" s="1"/>
  <c r="I105" i="63"/>
  <c r="C105" i="63" s="1"/>
  <c r="I106" i="63"/>
  <c r="C106" i="63" s="1"/>
  <c r="I107" i="63"/>
  <c r="C107" i="63" s="1"/>
  <c r="I108" i="63"/>
  <c r="C108" i="63" s="1"/>
  <c r="I109" i="63"/>
  <c r="C109" i="63" s="1"/>
  <c r="I110" i="63"/>
  <c r="C110" i="63" s="1"/>
  <c r="I111" i="63"/>
  <c r="C111" i="63" s="1"/>
  <c r="I112" i="63"/>
  <c r="C112" i="63" s="1"/>
  <c r="I113" i="63"/>
  <c r="C113" i="63" s="1"/>
  <c r="I114" i="63"/>
  <c r="C114" i="63" s="1"/>
  <c r="I115" i="63"/>
  <c r="C115" i="63" s="1"/>
  <c r="I116" i="63"/>
  <c r="C116" i="63" s="1"/>
  <c r="I117" i="63"/>
  <c r="C117" i="63" s="1"/>
  <c r="I118" i="63"/>
  <c r="C118" i="63" s="1"/>
  <c r="I119" i="63"/>
  <c r="C119" i="63" s="1"/>
  <c r="I120" i="63"/>
  <c r="C120" i="63" s="1"/>
  <c r="I121" i="63"/>
  <c r="C121" i="63" s="1"/>
  <c r="I122" i="63"/>
  <c r="C122" i="63" s="1"/>
  <c r="I123" i="63"/>
  <c r="C123" i="63" s="1"/>
  <c r="I124" i="63"/>
  <c r="C124" i="63" s="1"/>
  <c r="I125" i="63"/>
  <c r="C125" i="63" s="1"/>
  <c r="I126" i="63"/>
  <c r="C126" i="63" s="1"/>
  <c r="I127" i="63"/>
  <c r="C127" i="63" s="1"/>
  <c r="I128" i="63"/>
  <c r="C128" i="63" s="1"/>
  <c r="I129" i="63"/>
  <c r="C129" i="63" s="1"/>
  <c r="I130" i="63"/>
  <c r="C130" i="63" s="1"/>
  <c r="I131" i="63"/>
  <c r="C131" i="63" s="1"/>
  <c r="I132" i="63"/>
  <c r="C132" i="63" s="1"/>
  <c r="I133" i="63"/>
  <c r="C133" i="63" s="1"/>
  <c r="I134" i="63"/>
  <c r="C134" i="63" s="1"/>
  <c r="I135" i="63"/>
  <c r="C135" i="63" s="1"/>
  <c r="I136" i="63"/>
  <c r="C136" i="63" s="1"/>
  <c r="I137" i="63"/>
  <c r="C137" i="63" s="1"/>
  <c r="I138" i="63"/>
  <c r="C138" i="63" s="1"/>
  <c r="I139" i="63"/>
  <c r="C139" i="63" s="1"/>
  <c r="I140" i="63"/>
  <c r="C140" i="63" s="1"/>
  <c r="I141" i="63"/>
  <c r="C141" i="63" s="1"/>
  <c r="I142" i="63"/>
  <c r="C142" i="63" s="1"/>
  <c r="I143" i="63"/>
  <c r="C143" i="63" s="1"/>
  <c r="I144" i="63"/>
  <c r="C144" i="63" s="1"/>
  <c r="I145" i="63"/>
  <c r="C145" i="63" s="1"/>
  <c r="I146" i="63"/>
  <c r="C146" i="63" s="1"/>
  <c r="I147" i="63"/>
  <c r="C147" i="63" s="1"/>
  <c r="I148" i="63"/>
  <c r="C148" i="63" s="1"/>
  <c r="I149" i="63"/>
  <c r="C149" i="63" s="1"/>
  <c r="I150" i="63"/>
  <c r="C150" i="63" s="1"/>
  <c r="I151" i="63"/>
  <c r="C151" i="63" s="1"/>
  <c r="I152" i="63"/>
  <c r="C152" i="63" s="1"/>
  <c r="I153" i="63"/>
  <c r="C153" i="63" s="1"/>
  <c r="I154" i="63"/>
  <c r="C154" i="63" s="1"/>
  <c r="I155" i="63"/>
  <c r="C155" i="63" s="1"/>
  <c r="I156" i="63"/>
  <c r="C156" i="63" s="1"/>
  <c r="I157" i="63"/>
  <c r="C157" i="63" s="1"/>
  <c r="I158" i="63"/>
  <c r="C158" i="63" s="1"/>
  <c r="I13" i="63"/>
  <c r="C13" i="63" s="1"/>
  <c r="E2" i="12" l="1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</calcChain>
</file>

<file path=xl/sharedStrings.xml><?xml version="1.0" encoding="utf-8"?>
<sst xmlns="http://schemas.openxmlformats.org/spreadsheetml/2006/main" count="739" uniqueCount="186">
  <si>
    <t>Description</t>
  </si>
  <si>
    <t>Anticipation débit</t>
  </si>
  <si>
    <t>Anticipation versement</t>
  </si>
  <si>
    <t>Assignation</t>
  </si>
  <si>
    <t>AIDE</t>
  </si>
  <si>
    <t>COURSE</t>
  </si>
  <si>
    <t>CREDIT</t>
  </si>
  <si>
    <t>DIVERS</t>
  </si>
  <si>
    <t>FACTURE</t>
  </si>
  <si>
    <t>FAMILIALE</t>
  </si>
  <si>
    <t>INFORMATIQUE</t>
  </si>
  <si>
    <t>LOISIRS</t>
  </si>
  <si>
    <t>PERSONNEL</t>
  </si>
  <si>
    <t>PLACEMENT</t>
  </si>
  <si>
    <t>RECU</t>
  </si>
  <si>
    <t>RETRAIT</t>
  </si>
  <si>
    <t>RETRAITLIVRET</t>
  </si>
  <si>
    <t>RESTAURATION</t>
  </si>
  <si>
    <t>SALAIRE</t>
  </si>
  <si>
    <t>SANTE</t>
  </si>
  <si>
    <t>SOCIAL</t>
  </si>
  <si>
    <t>TRANSPORT</t>
  </si>
  <si>
    <t>VESTIMENTAIRE</t>
  </si>
  <si>
    <t>VIREMENT</t>
  </si>
  <si>
    <t>CATEGORIE</t>
  </si>
  <si>
    <t>MOIS</t>
  </si>
  <si>
    <t>Janvier</t>
  </si>
  <si>
    <t>Février</t>
  </si>
  <si>
    <t>Mars</t>
  </si>
  <si>
    <t>Avril</t>
  </si>
  <si>
    <t>EPARGNE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</si>
  <si>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</si>
  <si>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</si>
  <si>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</si>
  <si>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</si>
  <si>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</si>
  <si>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</si>
  <si>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</si>
  <si>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</si>
  <si>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VERSEMENT</t>
  </si>
  <si>
    <t>INDEX</t>
  </si>
  <si>
    <t>Zone catégorie</t>
  </si>
  <si>
    <t>Aide départementale</t>
  </si>
  <si>
    <t>Aide régionale</t>
  </si>
  <si>
    <t>Aide transport</t>
  </si>
  <si>
    <t>Amazon</t>
  </si>
  <si>
    <t>Anime Digital Network</t>
  </si>
  <si>
    <t>Anniversaire</t>
  </si>
  <si>
    <t>Assurance pret perso.</t>
  </si>
  <si>
    <t>Assurance Tout Mobile</t>
  </si>
  <si>
    <t>Bar</t>
  </si>
  <si>
    <t>Bershka</t>
  </si>
  <si>
    <t>Best Secret</t>
  </si>
  <si>
    <t>Billard</t>
  </si>
  <si>
    <t>Bistro Boheme</t>
  </si>
  <si>
    <t>Blablacar</t>
  </si>
  <si>
    <t>Blablacar remboursement</t>
  </si>
  <si>
    <t>Boulangerie</t>
  </si>
  <si>
    <t>Burger King</t>
  </si>
  <si>
    <t>Câble</t>
  </si>
  <si>
    <t>Cadeau</t>
  </si>
  <si>
    <t>Campo Verde</t>
  </si>
  <si>
    <t>Carrefour</t>
  </si>
  <si>
    <t>Carte sans contact</t>
  </si>
  <si>
    <t>Celio</t>
  </si>
  <si>
    <t>Chinois</t>
  </si>
  <si>
    <t>Cinéma</t>
  </si>
  <si>
    <t>Coiffeur</t>
  </si>
  <si>
    <t>Composants</t>
  </si>
  <si>
    <t>Compte à composer</t>
  </si>
  <si>
    <t>Compte en négatif</t>
  </si>
  <si>
    <t>Cotisation carte banquaire</t>
  </si>
  <si>
    <t>Crescendo</t>
  </si>
  <si>
    <t>Dentiste</t>
  </si>
  <si>
    <t>Distri Center</t>
  </si>
  <si>
    <t>Docteur</t>
  </si>
  <si>
    <t>Easy Cash</t>
  </si>
  <si>
    <t>Ebay</t>
  </si>
  <si>
    <t>Enchere VIP</t>
  </si>
  <si>
    <t>Espace Culturel</t>
  </si>
  <si>
    <t>Essence</t>
  </si>
  <si>
    <t>Fast Food</t>
  </si>
  <si>
    <t>Flunch</t>
  </si>
  <si>
    <t>Fortnite</t>
  </si>
  <si>
    <t>Forum Food</t>
  </si>
  <si>
    <t>Fournil 113</t>
  </si>
  <si>
    <t>Fournil Gascon</t>
  </si>
  <si>
    <t>Frais d'irr.et incident</t>
  </si>
  <si>
    <t>Géant Casino</t>
  </si>
  <si>
    <t>GearBest</t>
  </si>
  <si>
    <t>Gémo</t>
  </si>
  <si>
    <t>Google Play</t>
  </si>
  <si>
    <t>H&amp;M</t>
  </si>
  <si>
    <t>HFC</t>
  </si>
  <si>
    <t>HP OMEN</t>
  </si>
  <si>
    <t>Impôts</t>
  </si>
  <si>
    <t>Imprimerie</t>
  </si>
  <si>
    <t>Indigo Weel</t>
  </si>
  <si>
    <t>Instant Gaming</t>
  </si>
  <si>
    <t>Intermarché</t>
  </si>
  <si>
    <t>iOffer</t>
  </si>
  <si>
    <t>Jump Arena</t>
  </si>
  <si>
    <t>Just Eat</t>
  </si>
  <si>
    <t>Kebab</t>
  </si>
  <si>
    <t>KFC</t>
  </si>
  <si>
    <t>Le Bistro Régent</t>
  </si>
  <si>
    <t>Le Bon Coin</t>
  </si>
  <si>
    <t>Leclerc</t>
  </si>
  <si>
    <t>Lidl</t>
  </si>
  <si>
    <t>Lineage II</t>
  </si>
  <si>
    <t>Loyer</t>
  </si>
  <si>
    <t>Macdonald's</t>
  </si>
  <si>
    <t>Netflix</t>
  </si>
  <si>
    <t>Noël</t>
  </si>
  <si>
    <t>Onedrive</t>
  </si>
  <si>
    <t>Ophtalmologue</t>
  </si>
  <si>
    <t>Opticien</t>
  </si>
  <si>
    <t>Orange</t>
  </si>
  <si>
    <t>O'Tacos</t>
  </si>
  <si>
    <t>Part sociale</t>
  </si>
  <si>
    <t>Patinoire</t>
  </si>
  <si>
    <t>Péage</t>
  </si>
  <si>
    <t>Permis 1€</t>
  </si>
  <si>
    <t>Pharmacie</t>
  </si>
  <si>
    <t>Photomaton</t>
  </si>
  <si>
    <t>Pièces</t>
  </si>
  <si>
    <t>Pièces Moto</t>
  </si>
  <si>
    <t>Placement epargne</t>
  </si>
  <si>
    <t>Remise de chèque</t>
  </si>
  <si>
    <t>Réparation Moto</t>
  </si>
  <si>
    <t>Repas</t>
  </si>
  <si>
    <t>Restitution de fonds</t>
  </si>
  <si>
    <t>Retrait Artigues</t>
  </si>
  <si>
    <t>Retrait Bazeille</t>
  </si>
  <si>
    <t>Retrait Cocumont</t>
  </si>
  <si>
    <t>Retrait Marmande</t>
  </si>
  <si>
    <t>Retrait Talence</t>
  </si>
  <si>
    <t>Salaire</t>
  </si>
  <si>
    <t>Spotify</t>
  </si>
  <si>
    <t>Steam</t>
  </si>
  <si>
    <t>Super U</t>
  </si>
  <si>
    <t>Taxe foncière</t>
  </si>
  <si>
    <t>Train</t>
  </si>
  <si>
    <t>Transport Bordeaux</t>
  </si>
  <si>
    <t>Uber Eat</t>
  </si>
  <si>
    <t>Virement Julie -</t>
  </si>
  <si>
    <t>Virement Julie +</t>
  </si>
  <si>
    <t>Virement Laurent +</t>
  </si>
  <si>
    <t>Virement Livret A +</t>
  </si>
  <si>
    <t>Virement Maman -</t>
  </si>
  <si>
    <t>Virement Maman +</t>
  </si>
  <si>
    <t>Wakanim</t>
  </si>
  <si>
    <t>Wish</t>
  </si>
  <si>
    <t>Wish remboursement</t>
  </si>
  <si>
    <t>Youtube</t>
  </si>
  <si>
    <t>Zara</t>
  </si>
  <si>
    <t>Divers</t>
  </si>
  <si>
    <t>Restaurant</t>
  </si>
  <si>
    <t>Piece HP OMEN</t>
  </si>
  <si>
    <t>Remboursement E-assiste</t>
  </si>
  <si>
    <t>E-assiste</t>
  </si>
  <si>
    <t>Versement espèce</t>
  </si>
  <si>
    <t>Centrakor</t>
  </si>
  <si>
    <t>Joom</t>
  </si>
  <si>
    <t>DATE</t>
  </si>
  <si>
    <t>DESCRIPTION</t>
  </si>
  <si>
    <t>ccccc</t>
  </si>
  <si>
    <t>Total général</t>
  </si>
  <si>
    <t>CATÉGORIE</t>
  </si>
  <si>
    <t>Total VERSEMENT</t>
  </si>
  <si>
    <t>DEBIT</t>
  </si>
  <si>
    <t>Somme de DEBIT</t>
  </si>
  <si>
    <t>Date de création :</t>
  </si>
  <si>
    <t>Date de la dernière mise à jour :</t>
  </si>
  <si>
    <t>Margot Quentin</t>
  </si>
  <si>
    <t>Créateur :</t>
  </si>
  <si>
    <t>TYPES DE COMPTE</t>
  </si>
  <si>
    <t>N° DE COMPTE</t>
  </si>
  <si>
    <t>OPERATION</t>
  </si>
  <si>
    <t>DEVISE</t>
  </si>
  <si>
    <t>TYPE DE COMPTE</t>
  </si>
  <si>
    <t>ECONOMIE</t>
  </si>
  <si>
    <t>N° DE COMTE</t>
  </si>
  <si>
    <t>N° DE COMPTE LIVRET</t>
  </si>
  <si>
    <t>CCHQ</t>
  </si>
  <si>
    <t>LJMO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</si>
</sst>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mmmm"/>
    <numFmt numFmtId="166" formatCode="#,##0\ &quot;€&quot;"/>
    <numFmt numFmtId="167" formatCode="_-* #,##0.00\ [$€-40C]_-;\-* #,##0.00\ [$€-40C]_-;_-* &quot;-&quot;??\ [$€-40C]_-;_-@_-"/>
    <numFmt numFmtId="168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badi"/>
      <family val="2"/>
    </font>
    <font>
      <sz val="16"/>
      <color theme="1"/>
      <name val="Abad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/>
      <bottom style="thin">
        <color theme="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64" fontId="0" fillId="3" borderId="8" xfId="1" applyNumberFormat="1" applyFont="1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1" applyNumberFormat="1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7" fontId="0" fillId="0" borderId="0" xfId="0" applyNumberFormat="1"/>
    <xf numFmtId="0" fontId="0" fillId="4" borderId="0" xfId="0" applyFill="1" applyAlignment="1">
      <alignment horizontal="center" vertical="center"/>
    </xf>
    <xf numFmtId="14" fontId="3" fillId="4" borderId="11" xfId="0" applyNumberFormat="1" applyFont="1" applyFill="1" applyBorder="1" applyAlignment="1">
      <alignment vertical="center"/>
    </xf>
    <xf numFmtId="0" fontId="3" fillId="4" borderId="11" xfId="0" applyFont="1" applyFill="1" applyBorder="1" applyAlignment="1">
      <alignment horizontal="left" vertical="center"/>
    </xf>
    <xf numFmtId="0" fontId="0" fillId="4" borderId="0" xfId="0" applyFill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4" borderId="11" xfId="0" applyFont="1" applyFill="1" applyBorder="1" applyAlignment="1">
      <alignment horizontal="right" vertical="center"/>
    </xf>
    <xf numFmtId="0" fontId="3" fillId="4" borderId="10" xfId="0" applyFont="1" applyFill="1" applyBorder="1" applyAlignment="1">
      <alignment horizontal="left" vertical="center"/>
    </xf>
    <xf numFmtId="168" fontId="3" fillId="4" borderId="10" xfId="0" applyNumberFormat="1" applyFont="1" applyFill="1" applyBorder="1" applyAlignment="1">
      <alignment horizontal="right" vertical="center"/>
    </xf>
    <xf numFmtId="0" fontId="4" fillId="4" borderId="0" xfId="0" applyFont="1" applyFill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73"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67" formatCode="_-* #,##0.00\ [$€-40C]_-;\-* #,##0.00\ [$€-40C]_-;_-* &quot;-&quot;??\ [$€-40C]_-;_-@_-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22" fmlaLink="$G$10" fmlaRange="LISTING!$I$2:$I$13" sel="2" val="0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hyperlink" Target="#Feuil2!A1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sv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svg"/><Relationship Id="rId13" Type="http://schemas.openxmlformats.org/officeDocument/2006/relationships/image" Target="../media/image19.png"/><Relationship Id="rId18" Type="http://schemas.openxmlformats.org/officeDocument/2006/relationships/image" Target="../media/image22.sv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12" Type="http://schemas.openxmlformats.org/officeDocument/2006/relationships/image" Target="../media/image18.svg"/><Relationship Id="rId17" Type="http://schemas.openxmlformats.org/officeDocument/2006/relationships/image" Target="../media/image21.png"/><Relationship Id="rId2" Type="http://schemas.openxmlformats.org/officeDocument/2006/relationships/image" Target="../media/image8.svg"/><Relationship Id="rId16" Type="http://schemas.openxmlformats.org/officeDocument/2006/relationships/image" Target="../media/image6.svg"/><Relationship Id="rId1" Type="http://schemas.openxmlformats.org/officeDocument/2006/relationships/image" Target="../media/image7.png"/><Relationship Id="rId6" Type="http://schemas.openxmlformats.org/officeDocument/2006/relationships/image" Target="../media/image12.svg"/><Relationship Id="rId11" Type="http://schemas.openxmlformats.org/officeDocument/2006/relationships/image" Target="../media/image17.png"/><Relationship Id="rId5" Type="http://schemas.openxmlformats.org/officeDocument/2006/relationships/image" Target="../media/image11.png"/><Relationship Id="rId15" Type="http://schemas.openxmlformats.org/officeDocument/2006/relationships/image" Target="../media/image5.png"/><Relationship Id="rId10" Type="http://schemas.openxmlformats.org/officeDocument/2006/relationships/image" Target="../media/image16.svg"/><Relationship Id="rId4" Type="http://schemas.openxmlformats.org/officeDocument/2006/relationships/image" Target="../media/image10.svg"/><Relationship Id="rId9" Type="http://schemas.openxmlformats.org/officeDocument/2006/relationships/image" Target="../media/image15.png"/><Relationship Id="rId14" Type="http://schemas.openxmlformats.org/officeDocument/2006/relationships/image" Target="../media/image20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95250</xdr:colOff>
      <xdr:row>0</xdr:row>
      <xdr:rowOff>178594</xdr:rowOff>
    </xdr:from>
    <xdr:to>
      <xdr:col>29</xdr:col>
      <xdr:colOff>1178718</xdr:colOff>
      <xdr:row>4</xdr:row>
      <xdr:rowOff>178594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F430801-3FFA-4C95-ACE2-6270C9DA835B}"/>
            </a:ext>
          </a:extLst>
        </xdr:cNvPr>
        <xdr:cNvSpPr txBox="1"/>
      </xdr:nvSpPr>
      <xdr:spPr>
        <a:xfrm>
          <a:off x="2345531" y="178594"/>
          <a:ext cx="25717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/>
            <a:t>?</a:t>
          </a:r>
        </a:p>
      </xdr:txBody>
    </xdr:sp>
    <xdr:clientData/>
  </xdr:twoCellAnchor>
  <xdr:twoCellAnchor>
    <xdr:from>
      <xdr:col>27</xdr:col>
      <xdr:colOff>1190625</xdr:colOff>
      <xdr:row>5</xdr:row>
      <xdr:rowOff>23812</xdr:rowOff>
    </xdr:from>
    <xdr:to>
      <xdr:col>28</xdr:col>
      <xdr:colOff>83344</xdr:colOff>
      <xdr:row>6</xdr:row>
      <xdr:rowOff>35719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61E75DC-2715-45BA-8086-0420A11FA755}"/>
            </a:ext>
          </a:extLst>
        </xdr:cNvPr>
        <xdr:cNvCxnSpPr/>
      </xdr:nvCxnSpPr>
      <xdr:spPr>
        <a:xfrm flipH="1">
          <a:off x="1952625" y="976312"/>
          <a:ext cx="381000" cy="2024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19050</xdr:rowOff>
    </xdr:from>
    <xdr:ext cx="1514475" cy="1495425"/>
    <xdr:pic>
      <xdr:nvPicPr>
        <xdr:cNvPr id="2" name="Graphique 1" descr="Domicil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86000" y="1162050"/>
          <a:ext cx="1514475" cy="1495425"/>
        </a:xfrm>
        <a:prstGeom prst="rect">
          <a:avLst/>
        </a:prstGeom>
      </xdr:spPr>
    </xdr:pic>
    <xdr:clientData/>
  </xdr:oneCellAnchor>
  <xdr:twoCellAnchor>
    <xdr:from>
      <xdr:col>3</xdr:col>
      <xdr:colOff>295275</xdr:colOff>
      <xdr:row>11</xdr:row>
      <xdr:rowOff>180975</xdr:rowOff>
    </xdr:from>
    <xdr:to>
      <xdr:col>8</xdr:col>
      <xdr:colOff>295275</xdr:colOff>
      <xdr:row>11</xdr:row>
      <xdr:rowOff>180975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2581275" y="2657475"/>
          <a:ext cx="3810000" cy="0"/>
        </a:xfrm>
        <a:prstGeom prst="line">
          <a:avLst/>
        </a:prstGeom>
        <a:ln w="19050">
          <a:solidFill>
            <a:schemeClr val="accent6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142876</xdr:rowOff>
    </xdr:from>
    <xdr:to>
      <xdr:col>8</xdr:col>
      <xdr:colOff>609600</xdr:colOff>
      <xdr:row>12</xdr:row>
      <xdr:rowOff>66676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3848100" y="1666876"/>
          <a:ext cx="2895600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3600">
              <a:latin typeface="Abadi" panose="020B0604020104020204" pitchFamily="34" charset="0"/>
            </a:rPr>
            <a:t>ACCUEIL</a:t>
          </a:r>
        </a:p>
      </xdr:txBody>
    </xdr:sp>
    <xdr:clientData/>
  </xdr:twoCellAnchor>
  <xdr:oneCellAnchor>
    <xdr:from>
      <xdr:col>0</xdr:col>
      <xdr:colOff>161926</xdr:colOff>
      <xdr:row>0</xdr:row>
      <xdr:rowOff>0</xdr:rowOff>
    </xdr:from>
    <xdr:ext cx="441158" cy="419100"/>
    <xdr:pic>
      <xdr:nvPicPr>
        <xdr:cNvPr id="8" name="Graphique 7" descr="Employé(e) de bureau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61926" y="0"/>
          <a:ext cx="441158" cy="419100"/>
        </a:xfrm>
        <a:prstGeom prst="rect">
          <a:avLst/>
        </a:prstGeom>
      </xdr:spPr>
    </xdr:pic>
    <xdr:clientData/>
  </xdr:oneCellAnchor>
  <xdr:twoCellAnchor>
    <xdr:from>
      <xdr:col>3</xdr:col>
      <xdr:colOff>628650</xdr:colOff>
      <xdr:row>13</xdr:row>
      <xdr:rowOff>180976</xdr:rowOff>
    </xdr:from>
    <xdr:to>
      <xdr:col>6</xdr:col>
      <xdr:colOff>381000</xdr:colOff>
      <xdr:row>17</xdr:row>
      <xdr:rowOff>104776</xdr:rowOff>
    </xdr:to>
    <xdr:sp macro="" textlink="">
      <xdr:nvSpPr>
        <xdr:cNvPr id="32" name="ZoneTexte 3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2847975" y="2657476"/>
          <a:ext cx="2143125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3600" baseline="0">
              <a:latin typeface="Abadi" panose="020B0604020104020204" pitchFamily="34" charset="0"/>
            </a:rPr>
            <a:t>COMPTES</a:t>
          </a:r>
        </a:p>
      </xdr:txBody>
    </xdr:sp>
    <xdr:clientData/>
  </xdr:twoCellAnchor>
  <xdr:twoCellAnchor>
    <xdr:from>
      <xdr:col>3</xdr:col>
      <xdr:colOff>619125</xdr:colOff>
      <xdr:row>16</xdr:row>
      <xdr:rowOff>95251</xdr:rowOff>
    </xdr:from>
    <xdr:to>
      <xdr:col>6</xdr:col>
      <xdr:colOff>209549</xdr:colOff>
      <xdr:row>20</xdr:row>
      <xdr:rowOff>19051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2838450" y="3143251"/>
          <a:ext cx="1981199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3600" baseline="0">
              <a:latin typeface="Abadi" panose="020B0604020104020204" pitchFamily="34" charset="0"/>
            </a:rPr>
            <a:t>CREDITS</a:t>
          </a:r>
        </a:p>
      </xdr:txBody>
    </xdr:sp>
    <xdr:clientData/>
  </xdr:twoCellAnchor>
  <xdr:twoCellAnchor>
    <xdr:from>
      <xdr:col>3</xdr:col>
      <xdr:colOff>323850</xdr:colOff>
      <xdr:row>18</xdr:row>
      <xdr:rowOff>180976</xdr:rowOff>
    </xdr:from>
    <xdr:to>
      <xdr:col>7</xdr:col>
      <xdr:colOff>66675</xdr:colOff>
      <xdr:row>22</xdr:row>
      <xdr:rowOff>104776</xdr:rowOff>
    </xdr:to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2543175" y="3609976"/>
          <a:ext cx="2895600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3600" baseline="0">
              <a:latin typeface="Abadi" panose="020B0604020104020204" pitchFamily="34" charset="0"/>
            </a:rPr>
            <a:t>EPARGNES</a:t>
          </a:r>
        </a:p>
      </xdr:txBody>
    </xdr:sp>
    <xdr:clientData/>
  </xdr:twoCellAnchor>
  <xdr:twoCellAnchor>
    <xdr:from>
      <xdr:col>3</xdr:col>
      <xdr:colOff>561974</xdr:colOff>
      <xdr:row>21</xdr:row>
      <xdr:rowOff>47626</xdr:rowOff>
    </xdr:from>
    <xdr:to>
      <xdr:col>7</xdr:col>
      <xdr:colOff>285750</xdr:colOff>
      <xdr:row>24</xdr:row>
      <xdr:rowOff>161926</xdr:rowOff>
    </xdr:to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2781299" y="4048126"/>
          <a:ext cx="2876551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3600" baseline="0">
              <a:latin typeface="Abadi" panose="020B0604020104020204" pitchFamily="34" charset="0"/>
            </a:rPr>
            <a:t>ASSURANCES</a:t>
          </a:r>
        </a:p>
      </xdr:txBody>
    </xdr:sp>
    <xdr:clientData/>
  </xdr:twoCellAnchor>
  <xdr:twoCellAnchor>
    <xdr:from>
      <xdr:col>3</xdr:col>
      <xdr:colOff>561974</xdr:colOff>
      <xdr:row>23</xdr:row>
      <xdr:rowOff>152401</xdr:rowOff>
    </xdr:from>
    <xdr:to>
      <xdr:col>7</xdr:col>
      <xdr:colOff>304799</xdr:colOff>
      <xdr:row>27</xdr:row>
      <xdr:rowOff>76201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2781299" y="4533901"/>
          <a:ext cx="2895600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3600" baseline="0">
              <a:latin typeface="Abadi" panose="020B0604020104020204" pitchFamily="34" charset="0"/>
            </a:rPr>
            <a:t>E-DOCUMENT</a:t>
          </a:r>
        </a:p>
      </xdr:txBody>
    </xdr:sp>
    <xdr:clientData/>
  </xdr:twoCellAnchor>
  <xdr:twoCellAnchor>
    <xdr:from>
      <xdr:col>3</xdr:col>
      <xdr:colOff>200024</xdr:colOff>
      <xdr:row>26</xdr:row>
      <xdr:rowOff>66676</xdr:rowOff>
    </xdr:from>
    <xdr:to>
      <xdr:col>7</xdr:col>
      <xdr:colOff>409575</xdr:colOff>
      <xdr:row>29</xdr:row>
      <xdr:rowOff>180976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2419349" y="5019676"/>
          <a:ext cx="3362326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3600" baseline="0">
              <a:latin typeface="Abadi" panose="020B0604020104020204" pitchFamily="34" charset="0"/>
            </a:rPr>
            <a:t>PARAMÈTRE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9</xdr:row>
      <xdr:rowOff>85725</xdr:rowOff>
    </xdr:from>
    <xdr:to>
      <xdr:col>6</xdr:col>
      <xdr:colOff>95250</xdr:colOff>
      <xdr:row>9</xdr:row>
      <xdr:rowOff>85725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CxnSpPr/>
      </xdr:nvCxnSpPr>
      <xdr:spPr>
        <a:xfrm>
          <a:off x="266700" y="1800225"/>
          <a:ext cx="3762375" cy="0"/>
        </a:xfrm>
        <a:prstGeom prst="line">
          <a:avLst/>
        </a:prstGeom>
        <a:ln w="19050">
          <a:solidFill>
            <a:schemeClr val="accent6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7</xdr:row>
      <xdr:rowOff>57150</xdr:rowOff>
    </xdr:from>
    <xdr:to>
      <xdr:col>6</xdr:col>
      <xdr:colOff>19050</xdr:colOff>
      <xdr:row>9</xdr:row>
      <xdr:rowOff>85725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981200" y="1390650"/>
          <a:ext cx="19621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latin typeface="Abadi" panose="020B0604020104020204" pitchFamily="34" charset="0"/>
            </a:rPr>
            <a:t>COMPTES</a:t>
          </a:r>
        </a:p>
      </xdr:txBody>
    </xdr:sp>
    <xdr:clientData/>
  </xdr:twoCellAnchor>
  <xdr:twoCellAnchor>
    <xdr:from>
      <xdr:col>17</xdr:col>
      <xdr:colOff>180975</xdr:colOff>
      <xdr:row>9</xdr:row>
      <xdr:rowOff>66675</xdr:rowOff>
    </xdr:from>
    <xdr:to>
      <xdr:col>20</xdr:col>
      <xdr:colOff>190500</xdr:colOff>
      <xdr:row>12</xdr:row>
      <xdr:rowOff>19050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180975" y="3114675"/>
          <a:ext cx="22955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ctr"/>
          <a:r>
            <a:rPr lang="en-US" sz="16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t>AIDES</a:t>
          </a:r>
          <a:r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t> </a:t>
          </a:r>
          <a:r>
            <a:rPr lang="en-US" sz="16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t>FINANCIERES</a:t>
          </a:r>
          <a:endParaRPr lang="en-US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0</xdr:colOff>
      <xdr:row>13</xdr:row>
      <xdr:rowOff>161925</xdr:rowOff>
    </xdr:from>
    <xdr:to>
      <xdr:col>18</xdr:col>
      <xdr:colOff>457200</xdr:colOff>
      <xdr:row>16</xdr:row>
      <xdr:rowOff>0</xdr:rowOff>
    </xdr:to>
    <xdr:sp macro="" textlink="'[1]TEST 1'!L16">
      <xdr:nvSpPr>
        <xdr:cNvPr id="15" name="ZoneText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0" y="3971925"/>
          <a:ext cx="12192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EAEC7416-8A34-4820-8077-73AB5FA737E5}" type="TxLink"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COURSE</a:t>
          </a:fld>
          <a:endParaRPr lang="fr-FR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352425</xdr:colOff>
      <xdr:row>11</xdr:row>
      <xdr:rowOff>9525</xdr:rowOff>
    </xdr:from>
    <xdr:to>
      <xdr:col>22</xdr:col>
      <xdr:colOff>28575</xdr:colOff>
      <xdr:row>13</xdr:row>
      <xdr:rowOff>114300</xdr:rowOff>
    </xdr:to>
    <xdr:sp macro="" textlink="'[1]TEST 1'!L17">
      <xdr:nvSpPr>
        <xdr:cNvPr id="16" name="ZoneText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2638425" y="3438525"/>
          <a:ext cx="120015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l"/>
          <a:fld id="{57151133-EF8D-41E9-9F5E-27E16468AAA0}" type="TxLink"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l"/>
            <a:t>CREDIT</a:t>
          </a:fld>
          <a:endParaRPr lang="fr-FR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219075</xdr:colOff>
      <xdr:row>16</xdr:row>
      <xdr:rowOff>161925</xdr:rowOff>
    </xdr:from>
    <xdr:to>
      <xdr:col>20</xdr:col>
      <xdr:colOff>657225</xdr:colOff>
      <xdr:row>19</xdr:row>
      <xdr:rowOff>0</xdr:rowOff>
    </xdr:to>
    <xdr:sp macro="" textlink="'[1]TEST 1'!L18">
      <xdr:nvSpPr>
        <xdr:cNvPr id="17" name="ZoneText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1743075" y="4543425"/>
          <a:ext cx="12001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DC3806A9-35E8-4173-B667-7674B3ACA0D5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DIVERS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742949</xdr:colOff>
      <xdr:row>21</xdr:row>
      <xdr:rowOff>123825</xdr:rowOff>
    </xdr:from>
    <xdr:to>
      <xdr:col>21</xdr:col>
      <xdr:colOff>123825</xdr:colOff>
      <xdr:row>23</xdr:row>
      <xdr:rowOff>152400</xdr:rowOff>
    </xdr:to>
    <xdr:sp macro="" textlink="'[1]TEST 1'!L19">
      <xdr:nvSpPr>
        <xdr:cNvPr id="18" name="ZoneTexte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14525624" y="4124325"/>
          <a:ext cx="1666876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DF4DCAE2-9371-4809-BC9F-7F29A33F979D}" type="TxLink">
            <a:rPr lang="en-US" sz="2800" b="0" i="0" u="none" strike="noStrike">
              <a:solidFill>
                <a:schemeClr val="accent3">
                  <a:lumMod val="75000"/>
                </a:schemeClr>
              </a:solidFill>
              <a:latin typeface="Abadi"/>
              <a:ea typeface="+mn-ea"/>
              <a:cs typeface="+mn-cs"/>
            </a:rPr>
            <a:pPr marL="0" indent="0" algn="r"/>
            <a:t>FACTURE</a:t>
          </a:fld>
          <a:endParaRPr lang="fr-FR" sz="2800" b="0" i="0" u="none" strike="noStrike">
            <a:solidFill>
              <a:schemeClr val="accent3">
                <a:lumMod val="75000"/>
              </a:schemeClr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19050</xdr:colOff>
      <xdr:row>14</xdr:row>
      <xdr:rowOff>47625</xdr:rowOff>
    </xdr:from>
    <xdr:to>
      <xdr:col>20</xdr:col>
      <xdr:colOff>619125</xdr:colOff>
      <xdr:row>16</xdr:row>
      <xdr:rowOff>76200</xdr:rowOff>
    </xdr:to>
    <xdr:sp macro="" textlink="'[1]TEST 1'!L20">
      <xdr:nvSpPr>
        <xdr:cNvPr id="19" name="ZoneText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1543050" y="4048125"/>
          <a:ext cx="13620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A97FCCFA-4D7B-4996-83BB-92DD676B467F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FAMILIALE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514350</xdr:colOff>
      <xdr:row>18</xdr:row>
      <xdr:rowOff>66675</xdr:rowOff>
    </xdr:from>
    <xdr:to>
      <xdr:col>20</xdr:col>
      <xdr:colOff>19050</xdr:colOff>
      <xdr:row>20</xdr:row>
      <xdr:rowOff>95250</xdr:rowOff>
    </xdr:to>
    <xdr:sp macro="" textlink="'[1]TEST 1'!L21">
      <xdr:nvSpPr>
        <xdr:cNvPr id="20" name="ZoneTexte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514350" y="4829175"/>
          <a:ext cx="17907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959B4216-D7A0-4458-AADA-1E2AC7A457C0}" type="TxLink">
            <a:rPr lang="en-US" sz="1800" b="0" i="0" u="none" strike="noStrike">
              <a:solidFill>
                <a:srgbClr val="00B050"/>
              </a:solidFill>
              <a:latin typeface="Abadi"/>
              <a:ea typeface="+mn-ea"/>
              <a:cs typeface="+mn-cs"/>
            </a:rPr>
            <a:pPr marL="0" indent="0" algn="r"/>
            <a:t>INFORMATIQUE</a:t>
          </a:fld>
          <a:endParaRPr lang="fr-FR" sz="1800" b="0" i="0" u="none" strike="noStrike">
            <a:solidFill>
              <a:srgbClr val="00B05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95250</xdr:colOff>
      <xdr:row>22</xdr:row>
      <xdr:rowOff>152400</xdr:rowOff>
    </xdr:from>
    <xdr:to>
      <xdr:col>19</xdr:col>
      <xdr:colOff>361950</xdr:colOff>
      <xdr:row>24</xdr:row>
      <xdr:rowOff>180975</xdr:rowOff>
    </xdr:to>
    <xdr:sp macro="" textlink="'[1]TEST 1'!L22">
      <xdr:nvSpPr>
        <xdr:cNvPr id="21" name="ZoneTexte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/>
      </xdr:nvSpPr>
      <xdr:spPr>
        <a:xfrm>
          <a:off x="95250" y="5676900"/>
          <a:ext cx="17907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5B3740BC-CE5C-42E4-AAB1-295EACD393CB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LOISIRS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19050</xdr:colOff>
      <xdr:row>12</xdr:row>
      <xdr:rowOff>114300</xdr:rowOff>
    </xdr:from>
    <xdr:to>
      <xdr:col>21</xdr:col>
      <xdr:colOff>409575</xdr:colOff>
      <xdr:row>14</xdr:row>
      <xdr:rowOff>142875</xdr:rowOff>
    </xdr:to>
    <xdr:sp macro="" textlink="'[1]TEST 1'!L23">
      <xdr:nvSpPr>
        <xdr:cNvPr id="22" name="ZoneTexte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1543050" y="3733800"/>
          <a:ext cx="19145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6FF8394D-604A-46FC-AA04-D4B3C1264139}" type="TxLink">
            <a:rPr lang="en-US" sz="1600" b="0" i="0" u="none" strike="noStrike">
              <a:solidFill>
                <a:schemeClr val="accent3">
                  <a:lumMod val="60000"/>
                  <a:lumOff val="40000"/>
                </a:schemeClr>
              </a:solidFill>
              <a:latin typeface="Abadi"/>
              <a:ea typeface="+mn-ea"/>
              <a:cs typeface="+mn-cs"/>
            </a:rPr>
            <a:pPr marL="0" indent="0" algn="r"/>
            <a:t>PERSONNEL</a:t>
          </a:fld>
          <a:endParaRPr lang="fr-FR" sz="1600" b="0" i="0" u="none" strike="noStrike">
            <a:solidFill>
              <a:schemeClr val="accent3">
                <a:lumMod val="60000"/>
                <a:lumOff val="40000"/>
              </a:schemeClr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514349</xdr:colOff>
      <xdr:row>15</xdr:row>
      <xdr:rowOff>104775</xdr:rowOff>
    </xdr:from>
    <xdr:to>
      <xdr:col>20</xdr:col>
      <xdr:colOff>104774</xdr:colOff>
      <xdr:row>17</xdr:row>
      <xdr:rowOff>133350</xdr:rowOff>
    </xdr:to>
    <xdr:sp macro="" textlink="'[1]TEST 1'!L24">
      <xdr:nvSpPr>
        <xdr:cNvPr id="23" name="ZoneTexte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/>
      </xdr:nvSpPr>
      <xdr:spPr>
        <a:xfrm>
          <a:off x="12782549" y="4295775"/>
          <a:ext cx="18764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5D102F6D-5528-46EF-B386-9CCE58E68E32}" type="TxLink">
            <a:rPr lang="en-US" sz="24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PLACEMENT</a:t>
          </a:fld>
          <a:endParaRPr lang="fr-FR" sz="24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142876</xdr:colOff>
      <xdr:row>10</xdr:row>
      <xdr:rowOff>47625</xdr:rowOff>
    </xdr:from>
    <xdr:to>
      <xdr:col>21</xdr:col>
      <xdr:colOff>609600</xdr:colOff>
      <xdr:row>12</xdr:row>
      <xdr:rowOff>76200</xdr:rowOff>
    </xdr:to>
    <xdr:sp macro="" textlink="'[1]TEST 1'!L25">
      <xdr:nvSpPr>
        <xdr:cNvPr id="24" name="ZoneTexte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/>
      </xdr:nvSpPr>
      <xdr:spPr>
        <a:xfrm>
          <a:off x="1666876" y="3286125"/>
          <a:ext cx="1990724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ctr"/>
          <a:fld id="{6A538FFA-9EE1-49A8-B004-B8E13DDF4530}" type="TxLink">
            <a:rPr lang="en-US" sz="16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ctr"/>
            <a:t>RECU</a:t>
          </a:fld>
          <a:endParaRPr lang="fr-FR" sz="16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0</xdr:colOff>
      <xdr:row>20</xdr:row>
      <xdr:rowOff>0</xdr:rowOff>
    </xdr:from>
    <xdr:to>
      <xdr:col>19</xdr:col>
      <xdr:colOff>219075</xdr:colOff>
      <xdr:row>22</xdr:row>
      <xdr:rowOff>28575</xdr:rowOff>
    </xdr:to>
    <xdr:sp macro="" textlink="'[1]TEST 1'!L26">
      <xdr:nvSpPr>
        <xdr:cNvPr id="25" name="ZoneTexte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/>
      </xdr:nvSpPr>
      <xdr:spPr>
        <a:xfrm>
          <a:off x="0" y="5143500"/>
          <a:ext cx="17430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A2C9AFEB-7741-4887-9FB2-FCA5E6BB6982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RETRAIT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447675</xdr:colOff>
      <xdr:row>23</xdr:row>
      <xdr:rowOff>104775</xdr:rowOff>
    </xdr:from>
    <xdr:to>
      <xdr:col>22</xdr:col>
      <xdr:colOff>76200</xdr:colOff>
      <xdr:row>25</xdr:row>
      <xdr:rowOff>133350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1971675" y="5819775"/>
          <a:ext cx="19145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r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t>RETRAIT LIVRET</a:t>
          </a:r>
        </a:p>
      </xdr:txBody>
    </xdr:sp>
    <xdr:clientData/>
  </xdr:twoCellAnchor>
  <xdr:twoCellAnchor>
    <xdr:from>
      <xdr:col>19</xdr:col>
      <xdr:colOff>276225</xdr:colOff>
      <xdr:row>19</xdr:row>
      <xdr:rowOff>152400</xdr:rowOff>
    </xdr:from>
    <xdr:to>
      <xdr:col>21</xdr:col>
      <xdr:colOff>666750</xdr:colOff>
      <xdr:row>21</xdr:row>
      <xdr:rowOff>180975</xdr:rowOff>
    </xdr:to>
    <xdr:sp macro="" textlink="'[1]TEST 1'!L28">
      <xdr:nvSpPr>
        <xdr:cNvPr id="27" name="ZoneTexte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/>
      </xdr:nvSpPr>
      <xdr:spPr>
        <a:xfrm>
          <a:off x="1800225" y="5105400"/>
          <a:ext cx="19145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DED38266-BAD3-41AE-BC74-F88E4BF7DBA4}" type="TxLink"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RESTAURATION</a:t>
          </a:fld>
          <a:endParaRPr lang="fr-FR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561976</xdr:colOff>
      <xdr:row>11</xdr:row>
      <xdr:rowOff>95249</xdr:rowOff>
    </xdr:from>
    <xdr:to>
      <xdr:col>20</xdr:col>
      <xdr:colOff>342901</xdr:colOff>
      <xdr:row>14</xdr:row>
      <xdr:rowOff>0</xdr:rowOff>
    </xdr:to>
    <xdr:sp macro="" textlink="'[1]TEST 1'!L29">
      <xdr:nvSpPr>
        <xdr:cNvPr id="28" name="ZoneTexte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/>
      </xdr:nvSpPr>
      <xdr:spPr>
        <a:xfrm>
          <a:off x="561976" y="3524249"/>
          <a:ext cx="2066925" cy="4762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ctr"/>
          <a:fld id="{5FE5A1D2-F52D-44E3-9685-D0FD878C695F}" type="TxLink">
            <a:rPr lang="en-US" sz="2000" b="0" i="0" u="none" strike="noStrike">
              <a:solidFill>
                <a:schemeClr val="accent4">
                  <a:lumMod val="60000"/>
                  <a:lumOff val="40000"/>
                </a:schemeClr>
              </a:solidFill>
              <a:latin typeface="Abadi"/>
              <a:ea typeface="+mn-ea"/>
              <a:cs typeface="+mn-cs"/>
            </a:rPr>
            <a:pPr marL="0" indent="0" algn="ctr"/>
            <a:t>SALAIRE</a:t>
          </a:fld>
          <a:endParaRPr lang="fr-FR" sz="2000" b="0" i="0" u="none" strike="noStrike">
            <a:solidFill>
              <a:schemeClr val="accent4">
                <a:lumMod val="60000"/>
                <a:lumOff val="40000"/>
              </a:schemeClr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57150</xdr:colOff>
      <xdr:row>8</xdr:row>
      <xdr:rowOff>142875</xdr:rowOff>
    </xdr:from>
    <xdr:to>
      <xdr:col>21</xdr:col>
      <xdr:colOff>285750</xdr:colOff>
      <xdr:row>10</xdr:row>
      <xdr:rowOff>171450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/>
      </xdr:nvSpPr>
      <xdr:spPr>
        <a:xfrm>
          <a:off x="819150" y="3000375"/>
          <a:ext cx="25146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solidFill>
                <a:schemeClr val="accent6"/>
              </a:solidFill>
              <a:latin typeface="Abadi" panose="020B0604020104020204" pitchFamily="34" charset="0"/>
            </a:rPr>
            <a:t>VERSEMENT</a:t>
          </a:r>
        </a:p>
      </xdr:txBody>
    </xdr:sp>
    <xdr:clientData/>
  </xdr:twoCellAnchor>
  <xdr:twoCellAnchor>
    <xdr:from>
      <xdr:col>17</xdr:col>
      <xdr:colOff>0</xdr:colOff>
      <xdr:row>6</xdr:row>
      <xdr:rowOff>95250</xdr:rowOff>
    </xdr:from>
    <xdr:to>
      <xdr:col>20</xdr:col>
      <xdr:colOff>76200</xdr:colOff>
      <xdr:row>8</xdr:row>
      <xdr:rowOff>123825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/>
      </xdr:nvSpPr>
      <xdr:spPr>
        <a:xfrm>
          <a:off x="0" y="2571750"/>
          <a:ext cx="23622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800">
              <a:latin typeface="Abadi" panose="020B0604020104020204" pitchFamily="34" charset="0"/>
            </a:rPr>
            <a:t>DEBIT</a:t>
          </a:r>
        </a:p>
      </xdr:txBody>
    </xdr:sp>
    <xdr:clientData/>
  </xdr:twoCellAnchor>
  <xdr:oneCellAnchor>
    <xdr:from>
      <xdr:col>1</xdr:col>
      <xdr:colOff>133350</xdr:colOff>
      <xdr:row>2</xdr:row>
      <xdr:rowOff>68355</xdr:rowOff>
    </xdr:from>
    <xdr:ext cx="1533525" cy="1533525"/>
    <xdr:pic>
      <xdr:nvPicPr>
        <xdr:cNvPr id="31" name="Graphique 30" descr="Portefeuille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3350" y="449355"/>
          <a:ext cx="1533525" cy="15335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12</xdr:row>
          <xdr:rowOff>0</xdr:rowOff>
        </xdr:from>
        <xdr:to>
          <xdr:col>15</xdr:col>
          <xdr:colOff>542925</xdr:colOff>
          <xdr:row>14</xdr:row>
          <xdr:rowOff>104775</xdr:rowOff>
        </xdr:to>
        <xdr:sp macro="" textlink="">
          <xdr:nvSpPr>
            <xdr:cNvPr id="18433" name="Drop Dow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96DE77F-2B25-4A5B-9DD2-0A7690AA70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0</xdr:row>
      <xdr:rowOff>47625</xdr:rowOff>
    </xdr:from>
    <xdr:ext cx="914400" cy="914400"/>
    <xdr:pic>
      <xdr:nvPicPr>
        <xdr:cNvPr id="2" name="Graphique 1" descr="Eur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944100" y="2333625"/>
          <a:ext cx="914400" cy="914400"/>
        </a:xfrm>
        <a:prstGeom prst="rect">
          <a:avLst/>
        </a:prstGeom>
      </xdr:spPr>
    </xdr:pic>
    <xdr:clientData/>
  </xdr:oneCellAnchor>
  <xdr:twoCellAnchor>
    <xdr:from>
      <xdr:col>11</xdr:col>
      <xdr:colOff>209550</xdr:colOff>
      <xdr:row>5</xdr:row>
      <xdr:rowOff>47625</xdr:rowOff>
    </xdr:from>
    <xdr:to>
      <xdr:col>16</xdr:col>
      <xdr:colOff>209550</xdr:colOff>
      <xdr:row>5</xdr:row>
      <xdr:rowOff>47625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153650" y="3286125"/>
          <a:ext cx="3810000" cy="0"/>
        </a:xfrm>
        <a:prstGeom prst="line">
          <a:avLst/>
        </a:prstGeom>
        <a:ln w="19050">
          <a:solidFill>
            <a:schemeClr val="accent6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619125</xdr:colOff>
      <xdr:row>15</xdr:row>
      <xdr:rowOff>57150</xdr:rowOff>
    </xdr:from>
    <xdr:ext cx="914400" cy="914400"/>
    <xdr:pic>
      <xdr:nvPicPr>
        <xdr:cNvPr id="4" name="Graphique 3" descr="Transférer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9001125" y="2914650"/>
          <a:ext cx="914400" cy="914400"/>
        </a:xfrm>
        <a:prstGeom prst="rect">
          <a:avLst/>
        </a:prstGeom>
      </xdr:spPr>
    </xdr:pic>
    <xdr:clientData/>
  </xdr:oneCellAnchor>
  <xdr:twoCellAnchor>
    <xdr:from>
      <xdr:col>12</xdr:col>
      <xdr:colOff>200026</xdr:colOff>
      <xdr:row>3</xdr:row>
      <xdr:rowOff>104775</xdr:rowOff>
    </xdr:from>
    <xdr:to>
      <xdr:col>16</xdr:col>
      <xdr:colOff>247650</xdr:colOff>
      <xdr:row>5</xdr:row>
      <xdr:rowOff>133350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10906126" y="2962275"/>
          <a:ext cx="3095624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latin typeface="Abadi" panose="020B0604020104020204" pitchFamily="34" charset="0"/>
            </a:rPr>
            <a:t>DEPENSES</a:t>
          </a:r>
          <a:r>
            <a:rPr lang="fr-FR" sz="2400" baseline="0">
              <a:latin typeface="Abadi" panose="020B0604020104020204" pitchFamily="34" charset="0"/>
            </a:rPr>
            <a:t> MENSUELS</a:t>
          </a:r>
          <a:endParaRPr lang="fr-FR" sz="2400">
            <a:latin typeface="Abadi" panose="020B0604020104020204" pitchFamily="34" charset="0"/>
          </a:endParaRPr>
        </a:p>
      </xdr:txBody>
    </xdr:sp>
    <xdr:clientData/>
  </xdr:twoCellAnchor>
  <xdr:twoCellAnchor>
    <xdr:from>
      <xdr:col>1</xdr:col>
      <xdr:colOff>180975</xdr:colOff>
      <xdr:row>5</xdr:row>
      <xdr:rowOff>66675</xdr:rowOff>
    </xdr:from>
    <xdr:to>
      <xdr:col>4</xdr:col>
      <xdr:colOff>190500</xdr:colOff>
      <xdr:row>8</xdr:row>
      <xdr:rowOff>19050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2400300" y="3305175"/>
          <a:ext cx="2400300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ctr"/>
          <a:r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t>AIDES </a:t>
          </a:r>
          <a:r>
            <a:rPr lang="en-US" sz="16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t>FINANCIERES</a:t>
          </a:r>
          <a:endParaRPr lang="en-US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9</xdr:row>
      <xdr:rowOff>161925</xdr:rowOff>
    </xdr:from>
    <xdr:to>
      <xdr:col>2</xdr:col>
      <xdr:colOff>457200</xdr:colOff>
      <xdr:row>12</xdr:row>
      <xdr:rowOff>0</xdr:rowOff>
    </xdr:to>
    <xdr:sp macro="" textlink="'[1]TEST 1'!L16">
      <xdr:nvSpPr>
        <xdr:cNvPr id="7" name="ZoneText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2219325" y="4162425"/>
          <a:ext cx="13239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EAEC7416-8A34-4820-8077-73AB5FA737E5}" type="TxLink"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COURSE</a:t>
          </a:fld>
          <a:endParaRPr lang="fr-FR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352425</xdr:colOff>
      <xdr:row>7</xdr:row>
      <xdr:rowOff>9525</xdr:rowOff>
    </xdr:from>
    <xdr:to>
      <xdr:col>6</xdr:col>
      <xdr:colOff>28575</xdr:colOff>
      <xdr:row>9</xdr:row>
      <xdr:rowOff>114300</xdr:rowOff>
    </xdr:to>
    <xdr:sp macro="" textlink="'[1]TEST 1'!L17">
      <xdr:nvSpPr>
        <xdr:cNvPr id="8" name="ZoneTex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4962525" y="3629025"/>
          <a:ext cx="120015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l"/>
          <a:fld id="{57151133-EF8D-41E9-9F5E-27E16468AAA0}" type="TxLink"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l"/>
            <a:t>CREDIT</a:t>
          </a:fld>
          <a:endParaRPr lang="fr-FR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219075</xdr:colOff>
      <xdr:row>12</xdr:row>
      <xdr:rowOff>161925</xdr:rowOff>
    </xdr:from>
    <xdr:to>
      <xdr:col>4</xdr:col>
      <xdr:colOff>657225</xdr:colOff>
      <xdr:row>15</xdr:row>
      <xdr:rowOff>0</xdr:rowOff>
    </xdr:to>
    <xdr:sp macro="" textlink="'[1]TEST 1'!L18">
      <xdr:nvSpPr>
        <xdr:cNvPr id="9" name="ZoneText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4067175" y="4733925"/>
          <a:ext cx="12001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DC3806A9-35E8-4173-B667-7674B3ACA0D5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DIVERS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742949</xdr:colOff>
      <xdr:row>17</xdr:row>
      <xdr:rowOff>123825</xdr:rowOff>
    </xdr:from>
    <xdr:to>
      <xdr:col>5</xdr:col>
      <xdr:colOff>19050</xdr:colOff>
      <xdr:row>19</xdr:row>
      <xdr:rowOff>152400</xdr:rowOff>
    </xdr:to>
    <xdr:sp macro="" textlink="'[1]TEST 1'!L19">
      <xdr:nvSpPr>
        <xdr:cNvPr id="10" name="ZoneText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3829049" y="5648325"/>
          <a:ext cx="1562101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DF4DCAE2-9371-4809-BC9F-7F29A33F979D}" type="TxLink">
            <a:rPr lang="en-US" sz="2800" b="0" i="0" u="none" strike="noStrike">
              <a:solidFill>
                <a:schemeClr val="accent3">
                  <a:lumMod val="75000"/>
                </a:schemeClr>
              </a:solidFill>
              <a:latin typeface="Abadi"/>
              <a:ea typeface="+mn-ea"/>
              <a:cs typeface="+mn-cs"/>
            </a:rPr>
            <a:pPr marL="0" indent="0" algn="r"/>
            <a:t>FACTURE</a:t>
          </a:fld>
          <a:endParaRPr lang="fr-FR" sz="2800" b="0" i="0" u="none" strike="noStrike">
            <a:solidFill>
              <a:schemeClr val="accent3">
                <a:lumMod val="75000"/>
              </a:schemeClr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19050</xdr:colOff>
      <xdr:row>10</xdr:row>
      <xdr:rowOff>47625</xdr:rowOff>
    </xdr:from>
    <xdr:to>
      <xdr:col>4</xdr:col>
      <xdr:colOff>619125</xdr:colOff>
      <xdr:row>12</xdr:row>
      <xdr:rowOff>76200</xdr:rowOff>
    </xdr:to>
    <xdr:sp macro="" textlink="'[1]TEST 1'!L20">
      <xdr:nvSpPr>
        <xdr:cNvPr id="11" name="ZoneTexte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3867150" y="4238625"/>
          <a:ext cx="13620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A97FCCFA-4D7B-4996-83BB-92DD676B467F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FAMILIALE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514350</xdr:colOff>
      <xdr:row>14</xdr:row>
      <xdr:rowOff>66675</xdr:rowOff>
    </xdr:from>
    <xdr:to>
      <xdr:col>4</xdr:col>
      <xdr:colOff>19050</xdr:colOff>
      <xdr:row>16</xdr:row>
      <xdr:rowOff>95250</xdr:rowOff>
    </xdr:to>
    <xdr:sp macro="" textlink="'[1]TEST 1'!L21">
      <xdr:nvSpPr>
        <xdr:cNvPr id="12" name="ZoneTexte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2733675" y="5019675"/>
          <a:ext cx="18954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959B4216-D7A0-4458-AADA-1E2AC7A457C0}" type="TxLink">
            <a:rPr lang="en-US" sz="1800" b="0" i="0" u="none" strike="noStrike">
              <a:solidFill>
                <a:srgbClr val="00B050"/>
              </a:solidFill>
              <a:latin typeface="Abadi"/>
              <a:ea typeface="+mn-ea"/>
              <a:cs typeface="+mn-cs"/>
            </a:rPr>
            <a:pPr marL="0" indent="0" algn="r"/>
            <a:t>INFORMATIQUE</a:t>
          </a:fld>
          <a:endParaRPr lang="fr-FR" sz="1800" b="0" i="0" u="none" strike="noStrike">
            <a:solidFill>
              <a:srgbClr val="00B05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95250</xdr:colOff>
      <xdr:row>18</xdr:row>
      <xdr:rowOff>152400</xdr:rowOff>
    </xdr:from>
    <xdr:to>
      <xdr:col>3</xdr:col>
      <xdr:colOff>361950</xdr:colOff>
      <xdr:row>20</xdr:row>
      <xdr:rowOff>180975</xdr:rowOff>
    </xdr:to>
    <xdr:sp macro="" textlink="'[1]TEST 1'!L22">
      <xdr:nvSpPr>
        <xdr:cNvPr id="13" name="ZoneTexte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2314575" y="5867400"/>
          <a:ext cx="18954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5B3740BC-CE5C-42E4-AAB1-295EACD393CB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LOISIRS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19050</xdr:colOff>
      <xdr:row>8</xdr:row>
      <xdr:rowOff>114300</xdr:rowOff>
    </xdr:from>
    <xdr:to>
      <xdr:col>5</xdr:col>
      <xdr:colOff>409575</xdr:colOff>
      <xdr:row>10</xdr:row>
      <xdr:rowOff>142875</xdr:rowOff>
    </xdr:to>
    <xdr:sp macro="" textlink="'[1]TEST 1'!L23">
      <xdr:nvSpPr>
        <xdr:cNvPr id="14" name="ZoneTexte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3867150" y="3924300"/>
          <a:ext cx="19145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6FF8394D-604A-46FC-AA04-D4B3C1264139}" type="TxLink">
            <a:rPr lang="en-US" sz="1600" b="0" i="0" u="none" strike="noStrike">
              <a:solidFill>
                <a:schemeClr val="accent3">
                  <a:lumMod val="60000"/>
                  <a:lumOff val="40000"/>
                </a:schemeClr>
              </a:solidFill>
              <a:latin typeface="Abadi"/>
              <a:ea typeface="+mn-ea"/>
              <a:cs typeface="+mn-cs"/>
            </a:rPr>
            <a:pPr marL="0" indent="0" algn="r"/>
            <a:t>PERSONNEL</a:t>
          </a:fld>
          <a:endParaRPr lang="fr-FR" sz="1600" b="0" i="0" u="none" strike="noStrike">
            <a:solidFill>
              <a:schemeClr val="accent3">
                <a:lumMod val="60000"/>
                <a:lumOff val="40000"/>
              </a:schemeClr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514350</xdr:colOff>
      <xdr:row>11</xdr:row>
      <xdr:rowOff>104775</xdr:rowOff>
    </xdr:from>
    <xdr:to>
      <xdr:col>4</xdr:col>
      <xdr:colOff>19050</xdr:colOff>
      <xdr:row>13</xdr:row>
      <xdr:rowOff>133350</xdr:rowOff>
    </xdr:to>
    <xdr:sp macro="" textlink="'[1]TEST 1'!L24">
      <xdr:nvSpPr>
        <xdr:cNvPr id="15" name="ZoneTexte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2733675" y="4486275"/>
          <a:ext cx="18954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5D102F6D-5528-46EF-B386-9CCE58E68E32}" type="TxLink">
            <a:rPr lang="en-US" sz="24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PLACEMENT</a:t>
          </a:fld>
          <a:endParaRPr lang="fr-FR" sz="24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142876</xdr:colOff>
      <xdr:row>6</xdr:row>
      <xdr:rowOff>47625</xdr:rowOff>
    </xdr:from>
    <xdr:to>
      <xdr:col>5</xdr:col>
      <xdr:colOff>609600</xdr:colOff>
      <xdr:row>8</xdr:row>
      <xdr:rowOff>76200</xdr:rowOff>
    </xdr:to>
    <xdr:sp macro="" textlink="'[1]TEST 1'!L25">
      <xdr:nvSpPr>
        <xdr:cNvPr id="16" name="ZoneTexte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3990976" y="3476625"/>
          <a:ext cx="1990724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ctr"/>
          <a:fld id="{6A538FFA-9EE1-49A8-B004-B8E13DDF4530}" type="TxLink">
            <a:rPr lang="en-US" sz="16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ctr"/>
            <a:t>RECU</a:t>
          </a:fld>
          <a:endParaRPr lang="fr-FR" sz="16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3</xdr:col>
      <xdr:colOff>219075</xdr:colOff>
      <xdr:row>18</xdr:row>
      <xdr:rowOff>28575</xdr:rowOff>
    </xdr:to>
    <xdr:sp macro="" textlink="'[1]TEST 1'!L26">
      <xdr:nvSpPr>
        <xdr:cNvPr id="17" name="ZoneText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2219325" y="5334000"/>
          <a:ext cx="18478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A2C9AFEB-7741-4887-9FB2-FCA5E6BB6982}" type="TxLink"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RETRAIT</a:t>
          </a:fld>
          <a:endParaRPr lang="fr-FR" sz="20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447675</xdr:colOff>
      <xdr:row>19</xdr:row>
      <xdr:rowOff>104775</xdr:rowOff>
    </xdr:from>
    <xdr:to>
      <xdr:col>6</xdr:col>
      <xdr:colOff>76200</xdr:colOff>
      <xdr:row>21</xdr:row>
      <xdr:rowOff>133350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4295775" y="6010275"/>
          <a:ext cx="19145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r>
            <a:rPr lang="en-US" sz="20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t>RETRAIT LIVRET</a:t>
          </a:r>
        </a:p>
      </xdr:txBody>
    </xdr:sp>
    <xdr:clientData/>
  </xdr:twoCellAnchor>
  <xdr:twoCellAnchor>
    <xdr:from>
      <xdr:col>3</xdr:col>
      <xdr:colOff>276225</xdr:colOff>
      <xdr:row>15</xdr:row>
      <xdr:rowOff>152400</xdr:rowOff>
    </xdr:from>
    <xdr:to>
      <xdr:col>5</xdr:col>
      <xdr:colOff>666750</xdr:colOff>
      <xdr:row>17</xdr:row>
      <xdr:rowOff>180975</xdr:rowOff>
    </xdr:to>
    <xdr:sp macro="" textlink="'[1]TEST 1'!L28">
      <xdr:nvSpPr>
        <xdr:cNvPr id="19" name="ZoneText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4124325" y="5295900"/>
          <a:ext cx="19145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r"/>
          <a:fld id="{DED38266-BAD3-41AE-BC74-F88E4BF7DBA4}" type="TxLink">
            <a:rPr lang="en-US" sz="1800" b="0" i="0" u="none" strike="noStrike">
              <a:solidFill>
                <a:srgbClr val="000000"/>
              </a:solidFill>
              <a:latin typeface="Abadi"/>
              <a:ea typeface="+mn-ea"/>
              <a:cs typeface="+mn-cs"/>
            </a:rPr>
            <a:pPr marL="0" indent="0" algn="r"/>
            <a:t>RESTAURATION</a:t>
          </a:fld>
          <a:endParaRPr lang="fr-FR" sz="1800" b="0" i="0" u="none" strike="noStrike">
            <a:solidFill>
              <a:srgbClr val="000000"/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561976</xdr:colOff>
      <xdr:row>7</xdr:row>
      <xdr:rowOff>95249</xdr:rowOff>
    </xdr:from>
    <xdr:to>
      <xdr:col>4</xdr:col>
      <xdr:colOff>342901</xdr:colOff>
      <xdr:row>10</xdr:row>
      <xdr:rowOff>0</xdr:rowOff>
    </xdr:to>
    <xdr:sp macro="" textlink="'[1]TEST 1'!L29">
      <xdr:nvSpPr>
        <xdr:cNvPr id="20" name="ZoneTexte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2781301" y="3714749"/>
          <a:ext cx="2171700" cy="4762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indent="0" algn="ctr"/>
          <a:fld id="{5FE5A1D2-F52D-44E3-9685-D0FD878C695F}" type="TxLink">
            <a:rPr lang="en-US" sz="2000" b="0" i="0" u="none" strike="noStrike">
              <a:solidFill>
                <a:schemeClr val="accent4">
                  <a:lumMod val="60000"/>
                  <a:lumOff val="40000"/>
                </a:schemeClr>
              </a:solidFill>
              <a:latin typeface="Abadi"/>
              <a:ea typeface="+mn-ea"/>
              <a:cs typeface="+mn-cs"/>
            </a:rPr>
            <a:pPr marL="0" indent="0" algn="ctr"/>
            <a:t>SALAIRE</a:t>
          </a:fld>
          <a:endParaRPr lang="fr-FR" sz="2000" b="0" i="0" u="none" strike="noStrike">
            <a:solidFill>
              <a:schemeClr val="accent4">
                <a:lumMod val="60000"/>
                <a:lumOff val="40000"/>
              </a:schemeClr>
            </a:solidFill>
            <a:latin typeface="Abad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57150</xdr:colOff>
      <xdr:row>4</xdr:row>
      <xdr:rowOff>142875</xdr:rowOff>
    </xdr:from>
    <xdr:to>
      <xdr:col>5</xdr:col>
      <xdr:colOff>285750</xdr:colOff>
      <xdr:row>6</xdr:row>
      <xdr:rowOff>171450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3143250" y="3190875"/>
          <a:ext cx="25146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solidFill>
                <a:schemeClr val="accent6"/>
              </a:solidFill>
              <a:latin typeface="Abadi" panose="020B0604020104020204" pitchFamily="34" charset="0"/>
            </a:rPr>
            <a:t>VERSEMENT</a:t>
          </a:r>
        </a:p>
      </xdr:txBody>
    </xdr:sp>
    <xdr:clientData/>
  </xdr:twoCellAnchor>
  <xdr:twoCellAnchor>
    <xdr:from>
      <xdr:col>1</xdr:col>
      <xdr:colOff>0</xdr:colOff>
      <xdr:row>2</xdr:row>
      <xdr:rowOff>95250</xdr:rowOff>
    </xdr:from>
    <xdr:to>
      <xdr:col>4</xdr:col>
      <xdr:colOff>76200</xdr:colOff>
      <xdr:row>4</xdr:row>
      <xdr:rowOff>123825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2219325" y="2762250"/>
          <a:ext cx="24669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800">
              <a:latin typeface="Abadi" panose="020B0604020104020204" pitchFamily="34" charset="0"/>
            </a:rPr>
            <a:t>DEBIT</a:t>
          </a:r>
        </a:p>
      </xdr:txBody>
    </xdr:sp>
    <xdr:clientData/>
  </xdr:twoCellAnchor>
  <xdr:oneCellAnchor>
    <xdr:from>
      <xdr:col>14</xdr:col>
      <xdr:colOff>57150</xdr:colOff>
      <xdr:row>6</xdr:row>
      <xdr:rowOff>115980</xdr:rowOff>
    </xdr:from>
    <xdr:ext cx="1485900" cy="1605570"/>
    <xdr:pic>
      <xdr:nvPicPr>
        <xdr:cNvPr id="23" name="Graphique 22" descr="Liste de vérification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2287250" y="3544980"/>
          <a:ext cx="1485900" cy="1605570"/>
        </a:xfrm>
        <a:prstGeom prst="rect">
          <a:avLst/>
        </a:prstGeom>
      </xdr:spPr>
    </xdr:pic>
    <xdr:clientData/>
  </xdr:oneCellAnchor>
  <xdr:twoCellAnchor>
    <xdr:from>
      <xdr:col>14</xdr:col>
      <xdr:colOff>266700</xdr:colOff>
      <xdr:row>15</xdr:row>
      <xdr:rowOff>85725</xdr:rowOff>
    </xdr:from>
    <xdr:to>
      <xdr:col>20</xdr:col>
      <xdr:colOff>19050</xdr:colOff>
      <xdr:row>15</xdr:row>
      <xdr:rowOff>85725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2496800" y="5229225"/>
          <a:ext cx="4333875" cy="0"/>
        </a:xfrm>
        <a:prstGeom prst="line">
          <a:avLst/>
        </a:prstGeom>
        <a:ln w="19050">
          <a:solidFill>
            <a:schemeClr val="accent6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542925</xdr:colOff>
      <xdr:row>13</xdr:row>
      <xdr:rowOff>133350</xdr:rowOff>
    </xdr:from>
    <xdr:to>
      <xdr:col>20</xdr:col>
      <xdr:colOff>628650</xdr:colOff>
      <xdr:row>15</xdr:row>
      <xdr:rowOff>161925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13535025" y="4895850"/>
          <a:ext cx="39052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latin typeface="Abadi" panose="020B0604020104020204" pitchFamily="34" charset="0"/>
            </a:rPr>
            <a:t>CONSTAT</a:t>
          </a:r>
          <a:r>
            <a:rPr lang="fr-FR" sz="2400" baseline="0">
              <a:latin typeface="Abadi" panose="020B0604020104020204" pitchFamily="34" charset="0"/>
            </a:rPr>
            <a:t> MENSUEL</a:t>
          </a:r>
          <a:endParaRPr lang="fr-FR" sz="2400">
            <a:latin typeface="Abadi" panose="020B0604020104020204" pitchFamily="34" charset="0"/>
          </a:endParaRPr>
        </a:p>
      </xdr:txBody>
    </xdr:sp>
    <xdr:clientData/>
  </xdr:twoCellAnchor>
  <xdr:oneCellAnchor>
    <xdr:from>
      <xdr:col>17</xdr:col>
      <xdr:colOff>514350</xdr:colOff>
      <xdr:row>15</xdr:row>
      <xdr:rowOff>95250</xdr:rowOff>
    </xdr:from>
    <xdr:ext cx="1533525" cy="1533525"/>
    <xdr:pic>
      <xdr:nvPicPr>
        <xdr:cNvPr id="26" name="Graphique 25" descr="Tirelire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5030450" y="5238750"/>
          <a:ext cx="1533525" cy="1533525"/>
        </a:xfrm>
        <a:prstGeom prst="rect">
          <a:avLst/>
        </a:prstGeom>
      </xdr:spPr>
    </xdr:pic>
    <xdr:clientData/>
  </xdr:oneCellAnchor>
  <xdr:oneCellAnchor>
    <xdr:from>
      <xdr:col>8</xdr:col>
      <xdr:colOff>243000</xdr:colOff>
      <xdr:row>2</xdr:row>
      <xdr:rowOff>180974</xdr:rowOff>
    </xdr:from>
    <xdr:ext cx="1533525" cy="1533525"/>
    <xdr:pic>
      <xdr:nvPicPr>
        <xdr:cNvPr id="27" name="Graphique 26" descr="Pièces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6339000" y="561974"/>
          <a:ext cx="1533525" cy="1533525"/>
        </a:xfrm>
        <a:prstGeom prst="rect">
          <a:avLst/>
        </a:prstGeom>
      </xdr:spPr>
    </xdr:pic>
    <xdr:clientData/>
  </xdr:oneCellAnchor>
  <xdr:oneCellAnchor>
    <xdr:from>
      <xdr:col>11</xdr:col>
      <xdr:colOff>78675</xdr:colOff>
      <xdr:row>6</xdr:row>
      <xdr:rowOff>140474</xdr:rowOff>
    </xdr:from>
    <xdr:ext cx="1533525" cy="1533525"/>
    <xdr:pic>
      <xdr:nvPicPr>
        <xdr:cNvPr id="28" name="Graphique 27" descr="Argent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8460675" y="1283474"/>
          <a:ext cx="1533525" cy="1533525"/>
        </a:xfrm>
        <a:prstGeom prst="rect">
          <a:avLst/>
        </a:prstGeom>
      </xdr:spPr>
    </xdr:pic>
    <xdr:clientData/>
  </xdr:oneCellAnchor>
  <xdr:oneCellAnchor>
    <xdr:from>
      <xdr:col>8</xdr:col>
      <xdr:colOff>381075</xdr:colOff>
      <xdr:row>11</xdr:row>
      <xdr:rowOff>23774</xdr:rowOff>
    </xdr:from>
    <xdr:ext cx="1533525" cy="1533525"/>
    <xdr:pic>
      <xdr:nvPicPr>
        <xdr:cNvPr id="29" name="Graphique 28" descr="Carte de crédit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6477075" y="2119274"/>
          <a:ext cx="1533525" cy="1533525"/>
        </a:xfrm>
        <a:prstGeom prst="rect">
          <a:avLst/>
        </a:prstGeom>
      </xdr:spPr>
    </xdr:pic>
    <xdr:clientData/>
  </xdr:oneCellAnchor>
  <xdr:oneCellAnchor>
    <xdr:from>
      <xdr:col>9</xdr:col>
      <xdr:colOff>740625</xdr:colOff>
      <xdr:row>19</xdr:row>
      <xdr:rowOff>145199</xdr:rowOff>
    </xdr:from>
    <xdr:ext cx="1533525" cy="1533525"/>
    <xdr:pic>
      <xdr:nvPicPr>
        <xdr:cNvPr id="30" name="Graphique 29" descr="Portefeuille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7598625" y="3764699"/>
          <a:ext cx="1533525" cy="1533525"/>
        </a:xfrm>
        <a:prstGeom prst="rect">
          <a:avLst/>
        </a:prstGeom>
      </xdr:spPr>
    </xdr:pic>
    <xdr:clientData/>
  </xdr:oneCellAnchor>
  <xdr:oneCellAnchor>
    <xdr:from>
      <xdr:col>13</xdr:col>
      <xdr:colOff>557250</xdr:colOff>
      <xdr:row>15</xdr:row>
      <xdr:rowOff>85649</xdr:rowOff>
    </xdr:from>
    <xdr:ext cx="1533525" cy="1533525"/>
    <xdr:pic>
      <xdr:nvPicPr>
        <xdr:cNvPr id="31" name="Graphique 30" descr="Tirelire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0463250" y="2943149"/>
          <a:ext cx="1533525" cy="1533525"/>
        </a:xfrm>
        <a:prstGeom prst="rect">
          <a:avLst/>
        </a:prstGeom>
      </xdr:spPr>
    </xdr:pic>
    <xdr:clientData/>
  </xdr:oneCellAnchor>
  <xdr:oneCellAnchor>
    <xdr:from>
      <xdr:col>12</xdr:col>
      <xdr:colOff>371475</xdr:colOff>
      <xdr:row>22</xdr:row>
      <xdr:rowOff>118949</xdr:rowOff>
    </xdr:from>
    <xdr:ext cx="1533525" cy="1533525"/>
    <xdr:pic>
      <xdr:nvPicPr>
        <xdr:cNvPr id="32" name="Graphique 31" descr="Badge d'employé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9515475" y="4309949"/>
          <a:ext cx="1533525" cy="15335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quent\Downloads\tes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"/>
      <sheetName val="CATEGORIE"/>
      <sheetName val="TEST 1"/>
      <sheetName val="Accueil"/>
      <sheetName val="Feuil2"/>
    </sheet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Quentin Margot" refreshedDate="43564.427697800929" createdVersion="5" refreshedVersion="6" minRefreshableVersion="3" recordCount="53" xr:uid="{00000000-000A-0000-FFFF-FFFF2D000000}">
  <cacheSource type="worksheet">
    <worksheetSource name="résultat"/>
  </cacheSource>
  <cacheFields count="7">
    <cacheField name="DATE" numFmtId="14">
      <sharedItems containsSemiMixedTypes="0" containsNonDate="0" containsDate="1" containsString="0" minDate="2019-02-02T00:00:00" maxDate="2019-02-27T00:00:00"/>
    </cacheField>
    <cacheField name="INDEX" numFmtId="0">
      <sharedItems containsSemiMixedTypes="0" containsString="0" containsNumber="1" containsInteger="1" minValue="50" maxValue="102"/>
    </cacheField>
    <cacheField name="MOIS" numFmtId="0">
      <sharedItems containsSemiMixedTypes="0" containsString="0" containsNumber="1" containsInteger="1" minValue="2" maxValue="2"/>
    </cacheField>
    <cacheField name="DESCRIPTION" numFmtId="0">
      <sharedItems/>
    </cacheField>
    <cacheField name="CATEGORIE" numFmtId="0">
      <sharedItems containsBlank="1" count="18">
        <s v="RETRAITLIVRET"/>
        <s v="RESTAURATION"/>
        <s v="LOISIRS"/>
        <s v="DIVERS"/>
        <s v="FACTURE"/>
        <s v="SALAIRE"/>
        <s v="PLACEMENT"/>
        <s v="CREDIT"/>
        <s v="COURSE"/>
        <s v="TRANSPORT"/>
        <s v="RECU"/>
        <s v="RETRAIT"/>
        <s v="AIDE"/>
        <s v="" u="1"/>
        <m u="1"/>
        <s v="INFORMATIQUE" u="1"/>
        <s v="PERSONNEL" u="1"/>
        <s v="VESTIMENTAIRE" u="1"/>
      </sharedItems>
    </cacheField>
    <cacheField name="DEBIT" numFmtId="164">
      <sharedItems containsSemiMixedTypes="0" containsString="0" containsNumber="1" minValue="0" maxValue="1000"/>
    </cacheField>
    <cacheField name="VERSEMENT" numFmtId="164">
      <sharedItems containsSemiMixedTypes="0" containsString="0" containsNumber="1" minValue="0" maxValue="1740.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d v="2019-02-02T00:00:00"/>
    <n v="50"/>
    <n v="2"/>
    <s v="Virement Livret A +"/>
    <x v="0"/>
    <n v="0"/>
    <n v="20"/>
  </r>
  <r>
    <d v="2019-02-03T00:00:00"/>
    <n v="51"/>
    <n v="2"/>
    <s v="Virement Livret A +"/>
    <x v="0"/>
    <n v="0"/>
    <n v="20"/>
  </r>
  <r>
    <d v="2019-02-04T00:00:00"/>
    <n v="52"/>
    <n v="2"/>
    <s v="Macdonald's"/>
    <x v="1"/>
    <n v="22.8"/>
    <n v="0"/>
  </r>
  <r>
    <d v="2019-02-04T00:00:00"/>
    <n v="53"/>
    <n v="2"/>
    <s v="Bar"/>
    <x v="2"/>
    <n v="39.9"/>
    <n v="0"/>
  </r>
  <r>
    <d v="2019-02-04T00:00:00"/>
    <n v="54"/>
    <n v="2"/>
    <s v="Restaurant"/>
    <x v="1"/>
    <n v="19.8"/>
    <n v="0"/>
  </r>
  <r>
    <d v="2019-02-04T00:00:00"/>
    <n v="55"/>
    <n v="2"/>
    <s v="E-assiste"/>
    <x v="3"/>
    <n v="1"/>
    <n v="0"/>
  </r>
  <r>
    <d v="2019-02-04T00:00:00"/>
    <n v="56"/>
    <n v="2"/>
    <s v="Compte à composer"/>
    <x v="4"/>
    <n v="3.09"/>
    <n v="0"/>
  </r>
  <r>
    <d v="2019-02-04T00:00:00"/>
    <n v="57"/>
    <n v="2"/>
    <s v="Assurance pret perso."/>
    <x v="4"/>
    <n v="0.6"/>
    <n v="0"/>
  </r>
  <r>
    <d v="2019-02-05T00:00:00"/>
    <n v="58"/>
    <n v="2"/>
    <s v="Boulangerie"/>
    <x v="1"/>
    <n v="5.2"/>
    <n v="0"/>
  </r>
  <r>
    <d v="2019-02-06T00:00:00"/>
    <n v="59"/>
    <n v="2"/>
    <s v="Salaire"/>
    <x v="5"/>
    <n v="0"/>
    <n v="1740.44"/>
  </r>
  <r>
    <d v="2019-02-06T00:00:00"/>
    <n v="60"/>
    <n v="2"/>
    <s v="Placement epargne"/>
    <x v="6"/>
    <n v="1000"/>
    <n v="0"/>
  </r>
  <r>
    <d v="2019-02-06T00:00:00"/>
    <n v="61"/>
    <n v="2"/>
    <s v="E-assiste"/>
    <x v="3"/>
    <n v="49.9"/>
    <n v="0"/>
  </r>
  <r>
    <d v="2019-02-06T00:00:00"/>
    <n v="62"/>
    <n v="2"/>
    <s v="Frais d'irr.et incident"/>
    <x v="4"/>
    <n v="8"/>
    <n v="0"/>
  </r>
  <r>
    <d v="2019-02-07T00:00:00"/>
    <n v="63"/>
    <n v="2"/>
    <s v="Bar"/>
    <x v="2"/>
    <n v="6.7"/>
    <n v="0"/>
  </r>
  <r>
    <d v="2019-02-08T00:00:00"/>
    <n v="64"/>
    <n v="2"/>
    <s v="Loyer"/>
    <x v="4"/>
    <n v="280"/>
    <n v="0"/>
  </r>
  <r>
    <d v="2019-02-08T00:00:00"/>
    <n v="65"/>
    <n v="2"/>
    <s v="HP OMEN"/>
    <x v="7"/>
    <n v="44.34"/>
    <n v="0"/>
  </r>
  <r>
    <d v="2019-02-11T00:00:00"/>
    <n v="66"/>
    <n v="2"/>
    <s v="Carrefour"/>
    <x v="8"/>
    <n v="4.5199999999999996"/>
    <n v="0"/>
  </r>
  <r>
    <d v="2019-02-11T00:00:00"/>
    <n v="67"/>
    <n v="2"/>
    <s v="Péage"/>
    <x v="9"/>
    <n v="3.9"/>
    <n v="0"/>
  </r>
  <r>
    <d v="2019-02-11T00:00:00"/>
    <n v="68"/>
    <n v="2"/>
    <s v="Super U"/>
    <x v="8"/>
    <n v="28.08"/>
    <n v="0"/>
  </r>
  <r>
    <d v="2019-02-11T00:00:00"/>
    <n v="69"/>
    <n v="2"/>
    <s v="Essence"/>
    <x v="9"/>
    <n v="42"/>
    <n v="0"/>
  </r>
  <r>
    <d v="2019-02-10T00:00:00"/>
    <n v="70"/>
    <n v="2"/>
    <s v="Permis 1€"/>
    <x v="7"/>
    <n v="30"/>
    <n v="0"/>
  </r>
  <r>
    <d v="2019-02-12T00:00:00"/>
    <n v="71"/>
    <n v="2"/>
    <s v="Intermarché"/>
    <x v="8"/>
    <n v="3.29"/>
    <n v="0"/>
  </r>
  <r>
    <d v="2019-02-12T00:00:00"/>
    <n v="72"/>
    <n v="2"/>
    <s v="Amazon"/>
    <x v="3"/>
    <n v="28.47"/>
    <n v="0"/>
  </r>
  <r>
    <d v="2019-02-13T00:00:00"/>
    <n v="73"/>
    <n v="2"/>
    <s v="Boulangerie"/>
    <x v="1"/>
    <n v="8.3000000000000007"/>
    <n v="0"/>
  </r>
  <r>
    <d v="2019-02-14T00:00:00"/>
    <n v="74"/>
    <n v="2"/>
    <s v="Intermarché"/>
    <x v="8"/>
    <n v="3.9"/>
    <n v="0"/>
  </r>
  <r>
    <d v="2019-02-14T00:00:00"/>
    <n v="75"/>
    <n v="2"/>
    <s v="Intermarché"/>
    <x v="8"/>
    <n v="2.1800000000000002"/>
    <n v="0"/>
  </r>
  <r>
    <d v="2019-02-14T00:00:00"/>
    <n v="76"/>
    <n v="2"/>
    <s v="Géant Casino"/>
    <x v="8"/>
    <n v="11"/>
    <n v="0"/>
  </r>
  <r>
    <d v="2019-02-15T00:00:00"/>
    <n v="77"/>
    <n v="2"/>
    <s v="Kebab"/>
    <x v="1"/>
    <n v="15"/>
    <n v="0"/>
  </r>
  <r>
    <d v="2019-02-15T00:00:00"/>
    <n v="78"/>
    <n v="2"/>
    <s v="Remboursement E-assiste"/>
    <x v="10"/>
    <n v="0"/>
    <n v="49.9"/>
  </r>
  <r>
    <d v="2019-02-18T00:00:00"/>
    <n v="79"/>
    <n v="2"/>
    <s v="Assurance Tout Mobile"/>
    <x v="4"/>
    <n v="9.9"/>
    <n v="0"/>
  </r>
  <r>
    <d v="2019-02-18T00:00:00"/>
    <n v="80"/>
    <n v="2"/>
    <s v="Carrefour"/>
    <x v="8"/>
    <n v="12.46"/>
    <n v="0"/>
  </r>
  <r>
    <d v="2019-02-18T00:00:00"/>
    <n v="81"/>
    <n v="2"/>
    <s v="Carrefour"/>
    <x v="8"/>
    <n v="7.16"/>
    <n v="0"/>
  </r>
  <r>
    <d v="2019-02-18T00:00:00"/>
    <n v="82"/>
    <n v="2"/>
    <s v="Chinois"/>
    <x v="1"/>
    <n v="15.9"/>
    <n v="0"/>
  </r>
  <r>
    <d v="2019-02-18T00:00:00"/>
    <n v="83"/>
    <n v="2"/>
    <s v="Amazon"/>
    <x v="3"/>
    <n v="22.78"/>
    <n v="0"/>
  </r>
  <r>
    <d v="2019-02-18T00:00:00"/>
    <n v="84"/>
    <n v="2"/>
    <s v="Boulangerie"/>
    <x v="1"/>
    <n v="16"/>
    <n v="0"/>
  </r>
  <r>
    <d v="2019-02-18T00:00:00"/>
    <n v="85"/>
    <n v="2"/>
    <s v="Le Bistro Régent"/>
    <x v="1"/>
    <n v="46.4"/>
    <n v="0"/>
  </r>
  <r>
    <d v="2019-02-18T00:00:00"/>
    <n v="86"/>
    <n v="2"/>
    <s v="Le Bistro Régent"/>
    <x v="1"/>
    <n v="2"/>
    <n v="0"/>
  </r>
  <r>
    <d v="2019-02-18T00:00:00"/>
    <n v="87"/>
    <n v="2"/>
    <s v="Train"/>
    <x v="9"/>
    <n v="7"/>
    <n v="0"/>
  </r>
  <r>
    <d v="2019-02-18T00:00:00"/>
    <n v="88"/>
    <n v="2"/>
    <s v="Transport Bordeaux"/>
    <x v="9"/>
    <n v="3.1"/>
    <n v="0"/>
  </r>
  <r>
    <d v="2019-02-18T00:00:00"/>
    <n v="89"/>
    <n v="2"/>
    <s v="Bar"/>
    <x v="2"/>
    <n v="11.4"/>
    <n v="0"/>
  </r>
  <r>
    <d v="2019-02-18T00:00:00"/>
    <n v="90"/>
    <n v="2"/>
    <s v="Netflix"/>
    <x v="4"/>
    <n v="10.99"/>
    <n v="0"/>
  </r>
  <r>
    <d v="2019-02-18T00:00:00"/>
    <n v="91"/>
    <n v="2"/>
    <s v="Piece HP OMEN"/>
    <x v="7"/>
    <n v="50.66"/>
    <n v="0"/>
  </r>
  <r>
    <d v="2019-02-18T00:00:00"/>
    <n v="92"/>
    <n v="2"/>
    <s v="Retrait Talence"/>
    <x v="11"/>
    <n v="20"/>
    <n v="0"/>
  </r>
  <r>
    <d v="2019-02-19T00:00:00"/>
    <n v="93"/>
    <n v="2"/>
    <s v="Amazon"/>
    <x v="3"/>
    <n v="16.989999999999998"/>
    <n v="0"/>
  </r>
  <r>
    <d v="2019-02-19T00:00:00"/>
    <n v="94"/>
    <n v="2"/>
    <s v="Virement Julie +"/>
    <x v="10"/>
    <n v="0"/>
    <n v="48"/>
  </r>
  <r>
    <d v="2019-02-20T00:00:00"/>
    <n v="95"/>
    <n v="2"/>
    <s v="Anime Digital Network"/>
    <x v="4"/>
    <n v="6.99"/>
    <n v="0"/>
  </r>
  <r>
    <d v="2019-02-21T00:00:00"/>
    <n v="96"/>
    <n v="2"/>
    <s v="Aide transport"/>
    <x v="12"/>
    <n v="0"/>
    <n v="220"/>
  </r>
  <r>
    <d v="2019-02-22T00:00:00"/>
    <n v="97"/>
    <n v="2"/>
    <s v="Youtube"/>
    <x v="4"/>
    <n v="11.99"/>
    <n v="0"/>
  </r>
  <r>
    <d v="2019-02-25T00:00:00"/>
    <n v="98"/>
    <n v="2"/>
    <s v="Onedrive"/>
    <x v="4"/>
    <n v="7"/>
    <n v="0"/>
  </r>
  <r>
    <d v="2019-02-25T00:00:00"/>
    <n v="99"/>
    <n v="2"/>
    <s v="Macdonald's"/>
    <x v="1"/>
    <n v="23"/>
    <n v="0"/>
  </r>
  <r>
    <d v="2019-02-25T00:00:00"/>
    <n v="100"/>
    <n v="2"/>
    <s v="Amazon"/>
    <x v="3"/>
    <n v="74.900000000000006"/>
    <n v="0"/>
  </r>
  <r>
    <d v="2019-02-26T00:00:00"/>
    <n v="101"/>
    <n v="2"/>
    <s v="Steam"/>
    <x v="2"/>
    <n v="3"/>
    <n v="0"/>
  </r>
  <r>
    <d v="2019-02-26T00:00:00"/>
    <n v="102"/>
    <n v="2"/>
    <s v="Essence"/>
    <x v="9"/>
    <n v="3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CALC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CATÉGORIE">
  <location ref="X12:Z26" firstHeaderRow="0" firstDataRow="1" firstDataCol="1"/>
  <pivotFields count="7">
    <pivotField numFmtId="14" showAll="0"/>
    <pivotField showAll="0"/>
    <pivotField showAll="0"/>
    <pivotField showAll="0"/>
    <pivotField axis="axisRow" showAll="0">
      <items count="19">
        <item h="1" m="1" x="13"/>
        <item x="8"/>
        <item x="7"/>
        <item x="3"/>
        <item x="4"/>
        <item m="1" x="15"/>
        <item x="2"/>
        <item m="1" x="16"/>
        <item x="6"/>
        <item x="10"/>
        <item x="1"/>
        <item x="0"/>
        <item x="5"/>
        <item x="9"/>
        <item m="1" x="17"/>
        <item h="1" m="1" x="14"/>
        <item x="11"/>
        <item x="12"/>
        <item t="default"/>
      </items>
    </pivotField>
    <pivotField dataField="1" numFmtId="164" showAll="0"/>
    <pivotField dataField="1" numFmtId="164" showAll="0"/>
  </pivotFields>
  <rowFields count="1">
    <field x="4"/>
  </rowFields>
  <rowItems count="14">
    <i>
      <x v="1"/>
    </i>
    <i>
      <x v="2"/>
    </i>
    <i>
      <x v="3"/>
    </i>
    <i>
      <x v="4"/>
    </i>
    <i>
      <x v="6"/>
    </i>
    <i>
      <x v="8"/>
    </i>
    <i>
      <x v="9"/>
    </i>
    <i>
      <x v="10"/>
    </i>
    <i>
      <x v="11"/>
    </i>
    <i>
      <x v="12"/>
    </i>
    <i>
      <x v="13"/>
    </i>
    <i>
      <x v="16"/>
    </i>
    <i>
      <x v="17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VERSEMENT" fld="6" baseField="4" baseItem="13" numFmtId="166"/>
    <dataField name="Somme de DEBIT" fld="5" baseField="0" baseItem="0"/>
  </dataFields>
  <formats count="1">
    <format dxfId="3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LISTE" displayName="LISTE" comment="Base de donnée pour liste déroulante automatique" ref="A1:E123" totalsRowShown="0" headerRowDxfId="72" dataDxfId="70" headerRowBorderDxfId="71" tableBorderDxfId="69" totalsRowBorderDxfId="68">
  <autoFilter ref="A1:E123" xr:uid="{00000000-0009-0000-0100-000007000000}"/>
  <sortState xmlns:xlrd2="http://schemas.microsoft.com/office/spreadsheetml/2017/richdata2" ref="A2:E123">
    <sortCondition ref="A1:A123"/>
  </sortState>
  <tableColumns count="5">
    <tableColumn id="1" xr3:uid="{00000000-0010-0000-0100-000001000000}" name="Description" dataDxfId="67"/>
    <tableColumn id="5" xr3:uid="{00000000-0010-0000-0100-000005000000}" name="Zone catégorie" dataDxfId="66"/>
    <tableColumn id="3" xr3:uid="{00000000-0010-0000-0100-000003000000}" name="Anticipation débit" dataDxfId="65"/>
    <tableColumn id="4" xr3:uid="{00000000-0010-0000-0100-000004000000}" name="Anticipation versement" dataDxfId="64"/>
    <tableColumn id="2" xr3:uid="{00000000-0010-0000-0100-000002000000}" name="Assignation" dataDxfId="63">
      <calculatedColumnFormula>IF(AND(COUNTIF(BASE_DONNEE[],LISTE[[#This Row],[Description]])&gt;0,COUNTIF(BASE_DONNEE[],LISTE[[#This Row],[Description]])&lt;2),"Valide","Non assigné")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" displayName="DONNEE" ref="G1:I22" totalsRowShown="0" headerRowDxfId="12" dataDxfId="11">
  <autoFilter ref="G1:I22" xr:uid="{00000000-0009-0000-0100-000001000000}"/>
  <tableColumns count="3">
    <tableColumn id="1" xr3:uid="{00000000-0010-0000-0000-000001000000}" name="CATEGORIE" dataDxfId="10"/>
    <tableColumn id="2" xr3:uid="{00000000-0010-0000-0000-000002000000}" name="INDEX" dataDxfId="9"/>
    <tableColumn id="3" xr3:uid="{00000000-0010-0000-0000-000003000000}" name="MOIS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02000000}" name="BASE_DONNEE" displayName="BASE_DONNEE" ref="A1:T21" totalsRowShown="0" headerRowDxfId="62" dataDxfId="60" headerRowBorderDxfId="61" tableBorderDxfId="59" totalsRowBorderDxfId="58">
  <autoFilter ref="A1:T21" xr:uid="{00000000-0009-0000-0100-000020000000}"/>
  <tableColumns count="20">
    <tableColumn id="1" xr3:uid="{00000000-0010-0000-0200-000001000000}" name="AIDE" dataDxfId="57"/>
    <tableColumn id="2" xr3:uid="{00000000-0010-0000-0200-000002000000}" name="COURSE" dataDxfId="56"/>
    <tableColumn id="3" xr3:uid="{00000000-0010-0000-0200-000003000000}" name="CREDIT" dataDxfId="55"/>
    <tableColumn id="4" xr3:uid="{00000000-0010-0000-0200-000004000000}" name="DIVERS" dataDxfId="54"/>
    <tableColumn id="5" xr3:uid="{00000000-0010-0000-0200-000005000000}" name="FACTURE" dataDxfId="53"/>
    <tableColumn id="6" xr3:uid="{00000000-0010-0000-0200-000006000000}" name="FAMILIALE" dataDxfId="52"/>
    <tableColumn id="7" xr3:uid="{00000000-0010-0000-0200-000007000000}" name="INFORMATIQUE" dataDxfId="51"/>
    <tableColumn id="8" xr3:uid="{00000000-0010-0000-0200-000008000000}" name="LOISIRS" dataDxfId="50"/>
    <tableColumn id="9" xr3:uid="{00000000-0010-0000-0200-000009000000}" name="PERSONNEL" dataDxfId="49"/>
    <tableColumn id="10" xr3:uid="{00000000-0010-0000-0200-00000A000000}" name="PLACEMENT" dataDxfId="48"/>
    <tableColumn id="11" xr3:uid="{00000000-0010-0000-0200-00000B000000}" name="RECU" dataDxfId="47"/>
    <tableColumn id="12" xr3:uid="{00000000-0010-0000-0200-00000C000000}" name="RETRAIT" dataDxfId="46"/>
    <tableColumn id="13" xr3:uid="{00000000-0010-0000-0200-00000D000000}" name="RETRAITLIVRET" dataDxfId="45"/>
    <tableColumn id="14" xr3:uid="{00000000-0010-0000-0200-00000E000000}" name="RESTAURATION" dataDxfId="44"/>
    <tableColumn id="15" xr3:uid="{00000000-0010-0000-0200-00000F000000}" name="SALAIRE" dataDxfId="43"/>
    <tableColumn id="16" xr3:uid="{00000000-0010-0000-0200-000010000000}" name="SANTE" dataDxfId="42"/>
    <tableColumn id="17" xr3:uid="{00000000-0010-0000-0200-000011000000}" name="SOCIAL" dataDxfId="41"/>
    <tableColumn id="18" xr3:uid="{00000000-0010-0000-0200-000012000000}" name="TRANSPORT" dataDxfId="40"/>
    <tableColumn id="19" xr3:uid="{00000000-0010-0000-0200-000013000000}" name="VESTIMENTAIRE" dataDxfId="39"/>
    <tableColumn id="20" xr3:uid="{00000000-0010-0000-0200-000014000000}" name="VIREMENT" dataDxfId="3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résultat" displayName="résultat" ref="N12:T65" totalsRowShown="0" headerRowDxfId="36">
  <autoFilter ref="N12:T6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xmlns:xlrd2="http://schemas.microsoft.com/office/spreadsheetml/2017/richdata2" ref="N13:T65">
    <sortCondition ref="N13:N65"/>
  </sortState>
  <tableColumns count="7">
    <tableColumn id="1" xr3:uid="{00000000-0010-0000-0400-000001000000}" name="DATE"/>
    <tableColumn id="2" xr3:uid="{00000000-0010-0000-0400-000002000000}" name="INDEX"/>
    <tableColumn id="3" xr3:uid="{00000000-0010-0000-0400-000003000000}" name="MOIS"/>
    <tableColumn id="4" xr3:uid="{00000000-0010-0000-0400-000004000000}" name="DESCRIPTION"/>
    <tableColumn id="5" xr3:uid="{00000000-0010-0000-0400-000005000000}" name="CATEGORIE"/>
    <tableColumn id="6" xr3:uid="{00000000-0010-0000-0400-000006000000}" name="DEBIT"/>
    <tableColumn id="7" xr3:uid="{00000000-0010-0000-0400-000007000000}" name="VERSEMENT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opérations" displayName="opérations" ref="A12:L158" totalsRowShown="0" headerRowDxfId="35" dataDxfId="34" tableBorderDxfId="33">
  <tableColumns count="12">
    <tableColumn id="1" xr3:uid="{00000000-0010-0000-0300-000001000000}" name="DATE" dataDxfId="32"/>
    <tableColumn id="8" xr3:uid="{DB9103EC-4D3D-4C7C-BD95-71D79E540AC6}" name="TYPE DE COMPTE" dataDxfId="31">
      <calculatedColumnFormula>"CCHQ"</calculatedColumnFormula>
    </tableColumn>
    <tableColumn id="12" xr3:uid="{0E660729-D5FF-4C86-8EF3-74C1F1CB7579}" name="ECONOMIE" dataDxfId="30">
      <calculatedColumnFormula>IF(opérations[[#This Row],[CATEGORIE]]="PLACEMENT","LJMO","")</calculatedColumnFormula>
    </tableColumn>
    <tableColumn id="9" xr3:uid="{0389F825-3C6D-43E4-AB2C-71CE06F970FB}" name="N° DE COMPTE" dataDxfId="1">
      <calculatedColumnFormula>IF(opérations[[#This Row],[TYPE DE COMPTE]]="CCHQ","05","")</calculatedColumnFormula>
    </tableColumn>
    <tableColumn id="2" xr3:uid="{00000000-0010-0000-0300-000002000000}" name="INDEX" dataDxfId="29">
      <calculatedColumnFormula>IF(opérations[[#This Row],[DATE]]="","",IF(E12="INDEX",1,E12+1))</calculatedColumnFormula>
    </tableColumn>
    <tableColumn id="10" xr3:uid="{D015EDA0-5096-471B-BE70-65A072245C88}" name="N° DE COMPTE LIVRET" dataDxfId="0">
      <calculatedColumnFormula>IF(opérations[[#This Row],[ECONOMIE]]="LJMO","04","")</calculatedColumnFormula>
    </tableColumn>
    <tableColumn id="3" xr3:uid="{00000000-0010-0000-0300-000003000000}" name="MOIS" dataDxfId="28">
      <calculatedColumnFormula>IF(opérations[[#This Row],[DATE]]="","",MONTH(opérations[[#This Row],[DATE]]))</calculatedColumnFormula>
    </tableColumn>
    <tableColumn id="4" xr3:uid="{00000000-0010-0000-0300-000004000000}" name="DESCRIPTION" dataDxfId="27"/>
    <tableColumn id="5" xr3:uid="{00000000-0010-0000-0300-000005000000}" name="CATEGORIE" dataDxfId="26">
      <calculatedColumnFormula>IF(opérations[[#This Row],[DESCRIPTION]]="","",IFERROR(VLOOKUP(opérations[[#This Row],[DESCRIPTION]],LISTE[],2,FALSE),""))</calculatedColumnFormula>
    </tableColumn>
    <tableColumn id="6" xr3:uid="{00000000-0010-0000-0300-000006000000}" name="DEBIT" dataDxfId="25" dataCellStyle="Monétaire"/>
    <tableColumn id="7" xr3:uid="{00000000-0010-0000-0300-000007000000}" name="VERSEMENT" dataDxfId="24" dataCellStyle="Monétaire"/>
    <tableColumn id="11" xr3:uid="{8B8F9448-D24D-40D1-B505-71B7F402B266}" name="DEVISE" dataDxfId="23">
      <calculatedColumnFormula>IF(opérations[[#This Row],[TYPE DE COMPTE]]="CCHQ","EUR","")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E47D55-18AA-41C9-8D44-6E864CBE6BE7}" name="COMPTECOURANT" displayName="COMPTECOURANT" ref="AB12:AF14" totalsRowShown="0" headerRowDxfId="22" dataDxfId="21">
  <autoFilter ref="AB12:AF14" xr:uid="{B200B7BD-D092-49B9-97E4-8E48E00788A2}"/>
  <tableColumns count="5">
    <tableColumn id="1" xr3:uid="{327E3558-397F-4790-B39C-8B24A947C2D2}" name="TYPE DE COMPTE" dataDxfId="20"/>
    <tableColumn id="5" xr3:uid="{3FE45FD7-D3A0-423E-9826-C385FEE24C02}" name="INDEX" dataDxfId="4">
      <calculatedColumnFormula>IF(AC12="INDEX",1,AC12+1)</calculatedColumnFormula>
    </tableColumn>
    <tableColumn id="2" xr3:uid="{F7B89AC6-25E6-4B9A-861E-3E88B8530D3F}" name="N° DE COMTE" dataDxfId="2">
      <calculatedColumnFormula>IF(COMPTECOURANT[TYPE DE COMPTE]="CCHQ","05","")</calculatedColumnFormula>
    </tableColumn>
    <tableColumn id="3" xr3:uid="{55671098-3512-465B-954B-56624DA46DA3}" name="OPERATION" dataDxfId="3"/>
    <tableColumn id="4" xr3:uid="{4A10A605-FD16-4374-91AF-EAF2AA6B9513}" name="DEVISE" dataDxfId="19">
      <calculatedColumnFormula>IF(COMPTECOURANT[TYPE DE COMPTE]="CCHQ","EUR","")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DD6C8E5-4EAE-4E26-82A7-E66CAF43DF8B}" name="COMPTEEPARGNE" displayName="COMPTEEPARGNE" ref="AH12:AL13" totalsRowShown="0" headerRowDxfId="18" dataDxfId="17">
  <autoFilter ref="AH12:AL13" xr:uid="{41F74C3F-50E2-4351-9A02-4CD4E621396D}"/>
  <tableColumns count="5">
    <tableColumn id="1" xr3:uid="{75F17CDB-1B41-4AE7-A594-946D07D68643}" name="TYPE DE COMPTE" dataDxfId="16"/>
    <tableColumn id="5" xr3:uid="{DE27E5D0-7060-409D-B72A-E4C411BC7B7A}" name="INDEX" dataDxfId="7">
      <calculatedColumnFormula>IF(AI12="INDEX",1,AI12+1)</calculatedColumnFormula>
    </tableColumn>
    <tableColumn id="2" xr3:uid="{441EA815-B0EE-42EC-BF34-F0191BA1968C}" name="N° DE COMTE" dataDxfId="15">
      <calculatedColumnFormula>IF(COMPTEEPARGNE[TYPE DE COMPTE]="LJMO","04","")</calculatedColumnFormula>
    </tableColumn>
    <tableColumn id="3" xr3:uid="{9EE0EA7D-34BA-48AC-BBEC-6969E360ADCE}" name="OPERATION" dataDxfId="14"/>
    <tableColumn id="4" xr3:uid="{9CE856BD-FB64-4231-98CE-57E56FB13810}" name="DEVISE" dataDxfId="13">
      <calculatedColumnFormula>IF(COMPTEEPARGNE[TYPE DE COMPTE]="CCHQ","EUR","")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7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242"/>
  <sheetViews>
    <sheetView zoomScaleNormal="100" workbookViewId="0">
      <selection activeCell="K10" sqref="K10"/>
    </sheetView>
  </sheetViews>
  <sheetFormatPr baseColWidth="10" defaultColWidth="11.42578125" defaultRowHeight="15" x14ac:dyDescent="0.25"/>
  <cols>
    <col min="1" max="1" width="26.42578125" style="1" bestFit="1" customWidth="1"/>
    <col min="2" max="2" width="25.28515625" style="1" bestFit="1" customWidth="1"/>
    <col min="3" max="3" width="28.28515625" style="1" bestFit="1" customWidth="1"/>
    <col min="4" max="4" width="34.5703125" style="1" bestFit="1" customWidth="1"/>
    <col min="5" max="5" width="21.5703125" style="1" bestFit="1" customWidth="1"/>
    <col min="6" max="6" width="11.42578125" style="1"/>
    <col min="7" max="7" width="20" style="1" bestFit="1" customWidth="1"/>
    <col min="8" max="8" width="13.7109375" style="1" bestFit="1" customWidth="1"/>
    <col min="9" max="9" width="20" style="1" bestFit="1" customWidth="1"/>
    <col min="10" max="10" width="21.42578125" style="1" bestFit="1" customWidth="1"/>
    <col min="11" max="11" width="24.5703125" style="1" bestFit="1" customWidth="1"/>
    <col min="12" max="12" width="14.85546875" style="1" bestFit="1" customWidth="1"/>
    <col min="13" max="13" width="19.7109375" style="1" bestFit="1" customWidth="1"/>
    <col min="14" max="14" width="14.5703125" style="1" bestFit="1" customWidth="1"/>
    <col min="15" max="15" width="16" style="1" bestFit="1" customWidth="1"/>
    <col min="16" max="16" width="18.28515625" style="1" bestFit="1" customWidth="1"/>
    <col min="17" max="17" width="24.140625" style="1" bestFit="1" customWidth="1"/>
    <col min="18" max="18" width="17.140625" style="1" bestFit="1" customWidth="1"/>
    <col min="19" max="19" width="19" style="1" bestFit="1" customWidth="1"/>
    <col min="20" max="20" width="19.28515625" style="1" bestFit="1" customWidth="1"/>
    <col min="21" max="21" width="12.7109375" style="1" bestFit="1" customWidth="1"/>
    <col min="22" max="22" width="14.85546875" style="1" bestFit="1" customWidth="1"/>
    <col min="23" max="23" width="11.85546875" style="1" bestFit="1" customWidth="1"/>
    <col min="24" max="24" width="18.42578125" style="1" bestFit="1" customWidth="1"/>
    <col min="25" max="25" width="19.7109375" style="1" bestFit="1" customWidth="1"/>
    <col min="26" max="26" width="18.28515625" style="1" bestFit="1" customWidth="1"/>
    <col min="27" max="27" width="12.42578125" style="1" customWidth="1"/>
    <col min="28" max="16384" width="11.42578125" style="1"/>
  </cols>
  <sheetData>
    <row r="1" spans="1:9" ht="21" x14ac:dyDescent="0.25">
      <c r="A1" s="4" t="s">
        <v>0</v>
      </c>
      <c r="B1" s="4" t="s">
        <v>41</v>
      </c>
      <c r="C1" s="4" t="s">
        <v>1</v>
      </c>
      <c r="D1" s="4" t="s">
        <v>2</v>
      </c>
      <c r="E1" s="3" t="s">
        <v>3</v>
      </c>
      <c r="G1" s="30" t="s">
        <v>24</v>
      </c>
      <c r="H1" s="30" t="s">
        <v>40</v>
      </c>
      <c r="I1" s="30" t="s">
        <v>25</v>
      </c>
    </row>
    <row r="2" spans="1:9" ht="28.5" x14ac:dyDescent="0.25">
      <c r="A2" s="4" t="s">
        <v>42</v>
      </c>
      <c r="B2" s="38" t="s">
        <v>4</v>
      </c>
      <c r="C2" s="39"/>
      <c r="D2" s="6"/>
      <c r="E2" s="7" t="str">
        <f>IF(AND(COUNTIF(BASE_DONNEE[],LISTE[[#This Row],[Description]])&gt;0,COUNTIF(BASE_DONNEE[],LISTE[[#This Row],[Description]])&lt;2),"Valide","Non assigné")</f>
        <v>Valide</v>
      </c>
      <c r="G2" s="1" t="s">
        <v>4</v>
      </c>
      <c r="H2" s="1">
        <v>1</v>
      </c>
      <c r="I2" s="32" t="s">
        <v>26</v>
      </c>
    </row>
    <row r="3" spans="1:9" ht="28.5" x14ac:dyDescent="0.25">
      <c r="A3" s="7" t="s">
        <v>43</v>
      </c>
      <c r="B3" s="37" t="s">
        <v>4</v>
      </c>
      <c r="C3" s="6"/>
      <c r="D3" s="6"/>
      <c r="E3" s="7" t="str">
        <f>IF(AND(COUNTIF(BASE_DONNEE[],LISTE[[#This Row],[Description]])&gt;0,COUNTIF(BASE_DONNEE[],LISTE[[#This Row],[Description]])&lt;2),"Valide","Non assigné")</f>
        <v>Valide</v>
      </c>
      <c r="G3" s="1" t="s">
        <v>5</v>
      </c>
      <c r="H3" s="1">
        <v>2</v>
      </c>
      <c r="I3" s="32" t="s">
        <v>27</v>
      </c>
    </row>
    <row r="4" spans="1:9" ht="28.5" x14ac:dyDescent="0.25">
      <c r="A4" s="7" t="s">
        <v>44</v>
      </c>
      <c r="B4" s="37" t="s">
        <v>4</v>
      </c>
      <c r="C4" s="6"/>
      <c r="D4" s="6"/>
      <c r="E4" s="7" t="str">
        <f>IF(AND(COUNTIF(BASE_DONNEE[],LISTE[[#This Row],[Description]])&gt;0,COUNTIF(BASE_DONNEE[],LISTE[[#This Row],[Description]])&lt;2),"Valide","Non assigné")</f>
        <v>Valide</v>
      </c>
      <c r="G4" s="1" t="s">
        <v>6</v>
      </c>
      <c r="H4" s="1">
        <v>3</v>
      </c>
      <c r="I4" s="32" t="s">
        <v>28</v>
      </c>
    </row>
    <row r="5" spans="1:9" ht="28.5" x14ac:dyDescent="0.25">
      <c r="A5" s="7" t="s">
        <v>45</v>
      </c>
      <c r="B5" s="37" t="s">
        <v>7</v>
      </c>
      <c r="C5" s="6"/>
      <c r="D5" s="6"/>
      <c r="E5" s="7" t="str">
        <f>IF(AND(COUNTIF(BASE_DONNEE[],LISTE[[#This Row],[Description]])&gt;0,COUNTIF(BASE_DONNEE[],LISTE[[#This Row],[Description]])&lt;2),"Valide","Non assigné")</f>
        <v>Valide</v>
      </c>
      <c r="G5" s="1" t="s">
        <v>7</v>
      </c>
      <c r="H5" s="1">
        <v>4</v>
      </c>
      <c r="I5" s="32" t="s">
        <v>29</v>
      </c>
    </row>
    <row r="6" spans="1:9" ht="28.5" x14ac:dyDescent="0.25">
      <c r="A6" s="7" t="s">
        <v>46</v>
      </c>
      <c r="B6" s="37" t="s">
        <v>8</v>
      </c>
      <c r="C6" s="6">
        <v>6.99</v>
      </c>
      <c r="D6" s="6"/>
      <c r="E6" s="7" t="str">
        <f>IF(AND(COUNTIF(BASE_DONNEE[],LISTE[[#This Row],[Description]])&gt;0,COUNTIF(BASE_DONNEE[],LISTE[[#This Row],[Description]])&lt;2),"Valide","Non assigné")</f>
        <v>Valide</v>
      </c>
      <c r="G6" s="1" t="s">
        <v>30</v>
      </c>
      <c r="H6" s="1">
        <v>5</v>
      </c>
      <c r="I6" s="32" t="s">
        <v>31</v>
      </c>
    </row>
    <row r="7" spans="1:9" ht="28.5" x14ac:dyDescent="0.25">
      <c r="A7" s="7" t="s">
        <v>47</v>
      </c>
      <c r="B7" s="37" t="s">
        <v>11</v>
      </c>
      <c r="C7" s="6"/>
      <c r="D7" s="6"/>
      <c r="E7" s="7" t="str">
        <f>IF(AND(COUNTIF(BASE_DONNEE[],LISTE[[#This Row],[Description]])&gt;0,COUNTIF(BASE_DONNEE[],LISTE[[#This Row],[Description]])&lt;2),"Valide","Non assigné")</f>
        <v>Valide</v>
      </c>
      <c r="G7" s="1" t="s">
        <v>8</v>
      </c>
      <c r="H7" s="1">
        <v>6</v>
      </c>
      <c r="I7" s="32" t="s">
        <v>32</v>
      </c>
    </row>
    <row r="8" spans="1:9" ht="28.5" x14ac:dyDescent="0.25">
      <c r="A8" s="7" t="s">
        <v>48</v>
      </c>
      <c r="B8" s="37" t="s">
        <v>8</v>
      </c>
      <c r="C8" s="6">
        <v>0.6</v>
      </c>
      <c r="D8" s="6"/>
      <c r="E8" s="7" t="str">
        <f>IF(AND(COUNTIF(BASE_DONNEE[],LISTE[[#This Row],[Description]])&gt;0,COUNTIF(BASE_DONNEE[],LISTE[[#This Row],[Description]])&lt;2),"Valide","Non assigné")</f>
        <v>Valide</v>
      </c>
      <c r="G8" s="1" t="s">
        <v>9</v>
      </c>
      <c r="H8" s="1">
        <v>7</v>
      </c>
      <c r="I8" s="32" t="s">
        <v>33</v>
      </c>
    </row>
    <row r="9" spans="1:9" ht="28.5" x14ac:dyDescent="0.25">
      <c r="A9" s="7" t="s">
        <v>49</v>
      </c>
      <c r="B9" s="37" t="s">
        <v>8</v>
      </c>
      <c r="C9" s="6">
        <v>9.9</v>
      </c>
      <c r="D9" s="6"/>
      <c r="E9" s="7" t="str">
        <f>IF(AND(COUNTIF(BASE_DONNEE[],LISTE[[#This Row],[Description]])&gt;0,COUNTIF(BASE_DONNEE[],LISTE[[#This Row],[Description]])&lt;2),"Valide","Non assigné")</f>
        <v>Valide</v>
      </c>
      <c r="G9" s="1" t="s">
        <v>10</v>
      </c>
      <c r="H9" s="1">
        <v>8</v>
      </c>
      <c r="I9" s="32" t="s">
        <v>34</v>
      </c>
    </row>
    <row r="10" spans="1:9" ht="28.5" x14ac:dyDescent="0.25">
      <c r="A10" s="7" t="s">
        <v>50</v>
      </c>
      <c r="B10" s="37" t="s">
        <v>11</v>
      </c>
      <c r="C10" s="6"/>
      <c r="D10" s="6"/>
      <c r="E10" s="7" t="str">
        <f>IF(AND(COUNTIF(BASE_DONNEE[],LISTE[[#This Row],[Description]])&gt;0,COUNTIF(BASE_DONNEE[],LISTE[[#This Row],[Description]])&lt;2),"Valide","Non assigné")</f>
        <v>Valide</v>
      </c>
      <c r="G10" s="1" t="s">
        <v>11</v>
      </c>
      <c r="H10" s="1">
        <v>9</v>
      </c>
      <c r="I10" s="32" t="s">
        <v>35</v>
      </c>
    </row>
    <row r="11" spans="1:9" ht="28.5" x14ac:dyDescent="0.25">
      <c r="A11" s="7" t="s">
        <v>51</v>
      </c>
      <c r="B11" s="37" t="s">
        <v>22</v>
      </c>
      <c r="C11" s="6"/>
      <c r="D11" s="6"/>
      <c r="E11" s="7" t="str">
        <f>IF(AND(COUNTIF(BASE_DONNEE[],LISTE[[#This Row],[Description]])&gt;0,COUNTIF(BASE_DONNEE[],LISTE[[#This Row],[Description]])&lt;2),"Valide","Non assigné")</f>
        <v>Valide</v>
      </c>
      <c r="G11" s="1" t="s">
        <v>12</v>
      </c>
      <c r="H11" s="1">
        <v>10</v>
      </c>
      <c r="I11" s="32" t="s">
        <v>36</v>
      </c>
    </row>
    <row r="12" spans="1:9" ht="28.5" x14ac:dyDescent="0.25">
      <c r="A12" s="7" t="s">
        <v>52</v>
      </c>
      <c r="B12" s="37" t="s">
        <v>22</v>
      </c>
      <c r="C12" s="6"/>
      <c r="D12" s="6"/>
      <c r="E12" s="7" t="str">
        <f>IF(AND(COUNTIF(BASE_DONNEE[],LISTE[[#This Row],[Description]])&gt;0,COUNTIF(BASE_DONNEE[],LISTE[[#This Row],[Description]])&lt;2),"Valide","Non assigné")</f>
        <v>Valide</v>
      </c>
      <c r="G12" s="1" t="s">
        <v>14</v>
      </c>
      <c r="H12" s="1">
        <v>11</v>
      </c>
      <c r="I12" s="32" t="s">
        <v>37</v>
      </c>
    </row>
    <row r="13" spans="1:9" ht="28.5" x14ac:dyDescent="0.25">
      <c r="A13" s="7" t="s">
        <v>53</v>
      </c>
      <c r="B13" s="37" t="s">
        <v>11</v>
      </c>
      <c r="C13" s="6"/>
      <c r="D13" s="6"/>
      <c r="E13" s="7" t="str">
        <f>IF(AND(COUNTIF(BASE_DONNEE[],LISTE[[#This Row],[Description]])&gt;0,COUNTIF(BASE_DONNEE[],LISTE[[#This Row],[Description]])&lt;2),"Valide","Non assigné")</f>
        <v>Valide</v>
      </c>
      <c r="G13" s="1" t="s">
        <v>15</v>
      </c>
      <c r="H13" s="1">
        <v>12</v>
      </c>
      <c r="I13" s="32" t="s">
        <v>38</v>
      </c>
    </row>
    <row r="14" spans="1:9" x14ac:dyDescent="0.25">
      <c r="A14" s="7" t="s">
        <v>54</v>
      </c>
      <c r="B14" s="37" t="s">
        <v>17</v>
      </c>
      <c r="C14" s="6"/>
      <c r="D14" s="6"/>
      <c r="E14" s="7" t="str">
        <f>IF(AND(COUNTIF(BASE_DONNEE[],LISTE[[#This Row],[Description]])&gt;0,COUNTIF(BASE_DONNEE[],LISTE[[#This Row],[Description]])&lt;2),"Valide","Non assigné")</f>
        <v>Valide</v>
      </c>
      <c r="G14" s="1" t="s">
        <v>17</v>
      </c>
    </row>
    <row r="15" spans="1:9" x14ac:dyDescent="0.25">
      <c r="A15" s="7" t="s">
        <v>55</v>
      </c>
      <c r="B15" s="37" t="s">
        <v>21</v>
      </c>
      <c r="C15" s="6"/>
      <c r="D15" s="6"/>
      <c r="E15" s="7" t="str">
        <f>IF(AND(COUNTIF(BASE_DONNEE[],LISTE[[#This Row],[Description]])&gt;0,COUNTIF(BASE_DONNEE[],LISTE[[#This Row],[Description]])&lt;2),"Valide","Non assigné")</f>
        <v>Valide</v>
      </c>
      <c r="G15" s="1" t="s">
        <v>19</v>
      </c>
    </row>
    <row r="16" spans="1:9" x14ac:dyDescent="0.25">
      <c r="A16" s="7" t="s">
        <v>56</v>
      </c>
      <c r="B16" s="37" t="s">
        <v>14</v>
      </c>
      <c r="C16" s="6"/>
      <c r="D16" s="6"/>
      <c r="E16" s="7" t="str">
        <f>IF(AND(COUNTIF(BASE_DONNEE[],LISTE[[#This Row],[Description]])&gt;0,COUNTIF(BASE_DONNEE[],LISTE[[#This Row],[Description]])&lt;2),"Valide","Non assigné")</f>
        <v>Valide</v>
      </c>
      <c r="G16" s="1" t="s">
        <v>20</v>
      </c>
    </row>
    <row r="17" spans="1:7" x14ac:dyDescent="0.25">
      <c r="A17" s="7" t="s">
        <v>57</v>
      </c>
      <c r="B17" s="37" t="s">
        <v>17</v>
      </c>
      <c r="C17" s="6"/>
      <c r="D17" s="6"/>
      <c r="E17" s="7" t="str">
        <f>IF(AND(COUNTIF(BASE_DONNEE[],LISTE[[#This Row],[Description]])&gt;0,COUNTIF(BASE_DONNEE[],LISTE[[#This Row],[Description]])&lt;2),"Valide","Non assigné")</f>
        <v>Valide</v>
      </c>
      <c r="G17" s="1" t="s">
        <v>21</v>
      </c>
    </row>
    <row r="18" spans="1:7" x14ac:dyDescent="0.25">
      <c r="A18" s="7" t="s">
        <v>58</v>
      </c>
      <c r="B18" s="37" t="s">
        <v>17</v>
      </c>
      <c r="C18" s="6"/>
      <c r="D18" s="6"/>
      <c r="E18" s="7" t="str">
        <f>IF(AND(COUNTIF(BASE_DONNEE[],LISTE[[#This Row],[Description]])&gt;0,COUNTIF(BASE_DONNEE[],LISTE[[#This Row],[Description]])&lt;2),"Valide","Non assigné")</f>
        <v>Valide</v>
      </c>
      <c r="G18" s="1" t="s">
        <v>22</v>
      </c>
    </row>
    <row r="19" spans="1:7" x14ac:dyDescent="0.25">
      <c r="A19" s="7" t="s">
        <v>59</v>
      </c>
      <c r="B19" s="37" t="s">
        <v>10</v>
      </c>
      <c r="C19" s="6"/>
      <c r="D19" s="6"/>
      <c r="E19" s="7" t="str">
        <f>IF(AND(COUNTIF(BASE_DONNEE[],LISTE[[#This Row],[Description]])&gt;0,COUNTIF(BASE_DONNEE[],LISTE[[#This Row],[Description]])&lt;2),"Valide","Non assigné")</f>
        <v>Valide</v>
      </c>
      <c r="G19" s="1" t="s">
        <v>23</v>
      </c>
    </row>
    <row r="20" spans="1:7" x14ac:dyDescent="0.25">
      <c r="A20" s="7" t="s">
        <v>60</v>
      </c>
      <c r="B20" s="37" t="s">
        <v>9</v>
      </c>
      <c r="C20" s="6"/>
      <c r="D20" s="6"/>
      <c r="E20" s="7" t="str">
        <f>IF(AND(COUNTIF(BASE_DONNEE[],LISTE[[#This Row],[Description]])&gt;0,COUNTIF(BASE_DONNEE[],LISTE[[#This Row],[Description]])&lt;2),"Valide","Non assigné")</f>
        <v>Valide</v>
      </c>
      <c r="G20" s="1" t="s">
        <v>18</v>
      </c>
    </row>
    <row r="21" spans="1:7" x14ac:dyDescent="0.25">
      <c r="A21" s="7" t="s">
        <v>61</v>
      </c>
      <c r="B21" s="37" t="s">
        <v>17</v>
      </c>
      <c r="C21" s="6"/>
      <c r="D21" s="6"/>
      <c r="E21" s="7" t="str">
        <f>IF(AND(COUNTIF(BASE_DONNEE[],LISTE[[#This Row],[Description]])&gt;0,COUNTIF(BASE_DONNEE[],LISTE[[#This Row],[Description]])&lt;2),"Valide","Non assigné")</f>
        <v>Valide</v>
      </c>
      <c r="G21" s="1" t="s">
        <v>13</v>
      </c>
    </row>
    <row r="22" spans="1:7" x14ac:dyDescent="0.25">
      <c r="A22" s="7" t="s">
        <v>62</v>
      </c>
      <c r="B22" s="37" t="s">
        <v>5</v>
      </c>
      <c r="C22" s="6"/>
      <c r="D22" s="6"/>
      <c r="E22" s="7" t="str">
        <f>IF(AND(COUNTIF(BASE_DONNEE[],LISTE[[#This Row],[Description]])&gt;0,COUNTIF(BASE_DONNEE[],LISTE[[#This Row],[Description]])&lt;2),"Valide","Non assigné")</f>
        <v>Valide</v>
      </c>
      <c r="G22" s="1" t="s">
        <v>16</v>
      </c>
    </row>
    <row r="23" spans="1:7" x14ac:dyDescent="0.25">
      <c r="A23" s="7" t="s">
        <v>63</v>
      </c>
      <c r="B23" s="7" t="s">
        <v>8</v>
      </c>
      <c r="C23" s="6"/>
      <c r="D23" s="6"/>
      <c r="E23" s="7" t="str">
        <f>IF(AND(COUNTIF(BASE_DONNEE[],LISTE[[#This Row],[Description]])&gt;0,COUNTIF(BASE_DONNEE[],LISTE[[#This Row],[Description]])&lt;2),"Valide","Non assigné")</f>
        <v>Valide</v>
      </c>
    </row>
    <row r="24" spans="1:7" x14ac:dyDescent="0.25">
      <c r="A24" s="7" t="s">
        <v>64</v>
      </c>
      <c r="B24" s="7" t="s">
        <v>22</v>
      </c>
      <c r="C24" s="6"/>
      <c r="D24" s="6"/>
      <c r="E24" s="7" t="str">
        <f>IF(AND(COUNTIF(BASE_DONNEE[],LISTE[[#This Row],[Description]])&gt;0,COUNTIF(BASE_DONNEE[],LISTE[[#This Row],[Description]])&lt;2),"Valide","Non assigné")</f>
        <v>Valide</v>
      </c>
    </row>
    <row r="25" spans="1:7" x14ac:dyDescent="0.25">
      <c r="A25" s="7" t="s">
        <v>162</v>
      </c>
      <c r="B25" s="7" t="s">
        <v>7</v>
      </c>
      <c r="C25" s="6"/>
      <c r="D25" s="6"/>
      <c r="E25" s="7" t="str">
        <f>IF(AND(COUNTIF(BASE_DONNEE[],LISTE[[#This Row],[Description]])&gt;0,COUNTIF(BASE_DONNEE[],LISTE[[#This Row],[Description]])&lt;2),"Valide","Non assigné")</f>
        <v>Valide</v>
      </c>
    </row>
    <row r="26" spans="1:7" x14ac:dyDescent="0.25">
      <c r="A26" s="7" t="s">
        <v>65</v>
      </c>
      <c r="B26" s="7" t="s">
        <v>17</v>
      </c>
      <c r="C26" s="6"/>
      <c r="D26" s="6"/>
      <c r="E26" s="7" t="str">
        <f>IF(AND(COUNTIF(BASE_DONNEE[],LISTE[[#This Row],[Description]])&gt;0,COUNTIF(BASE_DONNEE[],LISTE[[#This Row],[Description]])&lt;2),"Valide","Non assigné")</f>
        <v>Valide</v>
      </c>
    </row>
    <row r="27" spans="1:7" x14ac:dyDescent="0.25">
      <c r="A27" s="7" t="s">
        <v>66</v>
      </c>
      <c r="B27" s="7" t="s">
        <v>11</v>
      </c>
      <c r="C27" s="6"/>
      <c r="D27" s="6"/>
      <c r="E27" s="7" t="str">
        <f>IF(AND(COUNTIF(BASE_DONNEE[],LISTE[[#This Row],[Description]])&gt;0,COUNTIF(BASE_DONNEE[],LISTE[[#This Row],[Description]])&lt;2),"Valide","Non assigné")</f>
        <v>Valide</v>
      </c>
    </row>
    <row r="28" spans="1:7" x14ac:dyDescent="0.25">
      <c r="A28" s="7" t="s">
        <v>67</v>
      </c>
      <c r="B28" s="7" t="s">
        <v>12</v>
      </c>
      <c r="C28" s="6"/>
      <c r="D28" s="6"/>
      <c r="E28" s="7" t="str">
        <f>IF(AND(COUNTIF(BASE_DONNEE[],LISTE[[#This Row],[Description]])&gt;0,COUNTIF(BASE_DONNEE[],LISTE[[#This Row],[Description]])&lt;2),"Valide","Non assigné")</f>
        <v>Valide</v>
      </c>
    </row>
    <row r="29" spans="1:7" x14ac:dyDescent="0.25">
      <c r="A29" s="7" t="s">
        <v>68</v>
      </c>
      <c r="B29" s="7" t="s">
        <v>10</v>
      </c>
      <c r="C29" s="6"/>
      <c r="D29" s="6"/>
      <c r="E29" s="7" t="str">
        <f>IF(AND(COUNTIF(BASE_DONNEE[],LISTE[[#This Row],[Description]])&gt;0,COUNTIF(BASE_DONNEE[],LISTE[[#This Row],[Description]])&lt;2),"Valide","Non assigné")</f>
        <v>Valide</v>
      </c>
    </row>
    <row r="30" spans="1:7" x14ac:dyDescent="0.25">
      <c r="A30" s="7" t="s">
        <v>69</v>
      </c>
      <c r="B30" s="7" t="s">
        <v>8</v>
      </c>
      <c r="C30" s="6">
        <v>3.09</v>
      </c>
      <c r="D30" s="6"/>
      <c r="E30" s="7" t="str">
        <f>IF(AND(COUNTIF(BASE_DONNEE[],LISTE[[#This Row],[Description]])&gt;0,COUNTIF(BASE_DONNEE[],LISTE[[#This Row],[Description]])&lt;2),"Valide","Non assigné")</f>
        <v>Valide</v>
      </c>
    </row>
    <row r="31" spans="1:7" x14ac:dyDescent="0.25">
      <c r="A31" s="7" t="s">
        <v>70</v>
      </c>
      <c r="B31" s="7" t="s">
        <v>8</v>
      </c>
      <c r="C31" s="6"/>
      <c r="D31" s="6"/>
      <c r="E31" s="7" t="str">
        <f>IF(AND(COUNTIF(BASE_DONNEE[],LISTE[[#This Row],[Description]])&gt;0,COUNTIF(BASE_DONNEE[],LISTE[[#This Row],[Description]])&lt;2),"Valide","Non assigné")</f>
        <v>Valide</v>
      </c>
    </row>
    <row r="32" spans="1:7" x14ac:dyDescent="0.25">
      <c r="A32" s="7" t="s">
        <v>71</v>
      </c>
      <c r="B32" s="7" t="s">
        <v>8</v>
      </c>
      <c r="C32" s="6"/>
      <c r="D32" s="6"/>
      <c r="E32" s="7" t="str">
        <f>IF(AND(COUNTIF(BASE_DONNEE[],LISTE[[#This Row],[Description]])&gt;0,COUNTIF(BASE_DONNEE[],LISTE[[#This Row],[Description]])&lt;2),"Valide","Non assigné")</f>
        <v>Valide</v>
      </c>
    </row>
    <row r="33" spans="1:5" x14ac:dyDescent="0.25">
      <c r="A33" s="7" t="s">
        <v>72</v>
      </c>
      <c r="B33" s="7" t="s">
        <v>17</v>
      </c>
      <c r="C33" s="6"/>
      <c r="D33" s="6"/>
      <c r="E33" s="7" t="str">
        <f>IF(AND(COUNTIF(BASE_DONNEE[],LISTE[[#This Row],[Description]])&gt;0,COUNTIF(BASE_DONNEE[],LISTE[[#This Row],[Description]])&lt;2),"Valide","Non assigné")</f>
        <v>Valide</v>
      </c>
    </row>
    <row r="34" spans="1:5" x14ac:dyDescent="0.25">
      <c r="A34" s="7" t="s">
        <v>73</v>
      </c>
      <c r="B34" s="7" t="s">
        <v>19</v>
      </c>
      <c r="C34" s="6"/>
      <c r="D34" s="6"/>
      <c r="E34" s="7" t="str">
        <f>IF(AND(COUNTIF(BASE_DONNEE[],LISTE[[#This Row],[Description]])&gt;0,COUNTIF(BASE_DONNEE[],LISTE[[#This Row],[Description]])&lt;2),"Valide","Non assigné")</f>
        <v>Valide</v>
      </c>
    </row>
    <row r="35" spans="1:5" x14ac:dyDescent="0.25">
      <c r="A35" s="7" t="s">
        <v>74</v>
      </c>
      <c r="B35" s="7" t="s">
        <v>22</v>
      </c>
      <c r="C35" s="6"/>
      <c r="D35" s="6"/>
      <c r="E35" s="7" t="str">
        <f>IF(AND(COUNTIF(BASE_DONNEE[],LISTE[[#This Row],[Description]])&gt;0,COUNTIF(BASE_DONNEE[],LISTE[[#This Row],[Description]])&lt;2),"Valide","Non assigné")</f>
        <v>Valide</v>
      </c>
    </row>
    <row r="36" spans="1:5" x14ac:dyDescent="0.25">
      <c r="A36" s="7" t="s">
        <v>156</v>
      </c>
      <c r="B36" s="7" t="s">
        <v>7</v>
      </c>
      <c r="C36" s="6"/>
      <c r="D36" s="6"/>
      <c r="E36" s="7" t="str">
        <f>IF(AND(COUNTIF(BASE_DONNEE[],LISTE[[#This Row],[Description]])&gt;0,COUNTIF(BASE_DONNEE[],LISTE[[#This Row],[Description]])&lt;2),"Valide","Non assigné")</f>
        <v>Valide</v>
      </c>
    </row>
    <row r="37" spans="1:5" x14ac:dyDescent="0.25">
      <c r="A37" s="7" t="s">
        <v>75</v>
      </c>
      <c r="B37" s="7" t="s">
        <v>19</v>
      </c>
      <c r="C37" s="6"/>
      <c r="D37" s="6"/>
      <c r="E37" s="7" t="str">
        <f>IF(AND(COUNTIF(BASE_DONNEE[],LISTE[[#This Row],[Description]])&gt;0,COUNTIF(BASE_DONNEE[],LISTE[[#This Row],[Description]])&lt;2),"Valide","Non assigné")</f>
        <v>Valide</v>
      </c>
    </row>
    <row r="38" spans="1:5" x14ac:dyDescent="0.25">
      <c r="A38" s="7" t="s">
        <v>160</v>
      </c>
      <c r="B38" s="7" t="s">
        <v>7</v>
      </c>
      <c r="C38" s="6"/>
      <c r="D38" s="6"/>
      <c r="E38" s="7" t="str">
        <f>IF(AND(COUNTIF(BASE_DONNEE[],LISTE[[#This Row],[Description]])&gt;0,COUNTIF(BASE_DONNEE[],LISTE[[#This Row],[Description]])&lt;2),"Valide","Non assigné")</f>
        <v>Valide</v>
      </c>
    </row>
    <row r="39" spans="1:5" x14ac:dyDescent="0.25">
      <c r="A39" s="7" t="s">
        <v>76</v>
      </c>
      <c r="B39" s="7" t="s">
        <v>7</v>
      </c>
      <c r="C39" s="6"/>
      <c r="D39" s="6"/>
      <c r="E39" s="7" t="str">
        <f>IF(AND(COUNTIF(BASE_DONNEE[],LISTE[[#This Row],[Description]])&gt;0,COUNTIF(BASE_DONNEE[],LISTE[[#This Row],[Description]])&lt;2),"Valide","Non assigné")</f>
        <v>Valide</v>
      </c>
    </row>
    <row r="40" spans="1:5" x14ac:dyDescent="0.25">
      <c r="A40" s="7" t="s">
        <v>77</v>
      </c>
      <c r="B40" s="7" t="s">
        <v>11</v>
      </c>
      <c r="C40" s="6"/>
      <c r="D40" s="6"/>
      <c r="E40" s="7" t="str">
        <f>IF(AND(COUNTIF(BASE_DONNEE[],LISTE[[#This Row],[Description]])&gt;0,COUNTIF(BASE_DONNEE[],LISTE[[#This Row],[Description]])&lt;2),"Valide","Non assigné")</f>
        <v>Valide</v>
      </c>
    </row>
    <row r="41" spans="1:5" x14ac:dyDescent="0.25">
      <c r="A41" s="7" t="s">
        <v>78</v>
      </c>
      <c r="B41" s="7" t="s">
        <v>7</v>
      </c>
      <c r="C41" s="6"/>
      <c r="D41" s="6"/>
      <c r="E41" s="7" t="str">
        <f>IF(AND(COUNTIF(BASE_DONNEE[],LISTE[[#This Row],[Description]])&gt;0,COUNTIF(BASE_DONNEE[],LISTE[[#This Row],[Description]])&lt;2),"Valide","Non assigné")</f>
        <v>Valide</v>
      </c>
    </row>
    <row r="42" spans="1:5" x14ac:dyDescent="0.25">
      <c r="A42" s="7" t="s">
        <v>79</v>
      </c>
      <c r="B42" s="7" t="s">
        <v>11</v>
      </c>
      <c r="C42" s="6"/>
      <c r="D42" s="6"/>
      <c r="E42" s="7" t="str">
        <f>IF(AND(COUNTIF(BASE_DONNEE[],LISTE[[#This Row],[Description]])&gt;0,COUNTIF(BASE_DONNEE[],LISTE[[#This Row],[Description]])&lt;2),"Valide","Non assigné")</f>
        <v>Valide</v>
      </c>
    </row>
    <row r="43" spans="1:5" x14ac:dyDescent="0.25">
      <c r="A43" s="7" t="s">
        <v>80</v>
      </c>
      <c r="B43" s="7" t="s">
        <v>21</v>
      </c>
      <c r="C43" s="6"/>
      <c r="D43" s="6"/>
      <c r="E43" s="7" t="str">
        <f>IF(AND(COUNTIF(BASE_DONNEE[],LISTE[[#This Row],[Description]])&gt;0,COUNTIF(BASE_DONNEE[],LISTE[[#This Row],[Description]])&lt;2),"Valide","Non assigné")</f>
        <v>Valide</v>
      </c>
    </row>
    <row r="44" spans="1:5" x14ac:dyDescent="0.25">
      <c r="A44" s="7" t="s">
        <v>81</v>
      </c>
      <c r="B44" s="7" t="s">
        <v>17</v>
      </c>
      <c r="C44" s="6"/>
      <c r="D44" s="6"/>
      <c r="E44" s="7" t="str">
        <f>IF(AND(COUNTIF(BASE_DONNEE[],LISTE[[#This Row],[Description]])&gt;0,COUNTIF(BASE_DONNEE[],LISTE[[#This Row],[Description]])&lt;2),"Valide","Non assigné")</f>
        <v>Valide</v>
      </c>
    </row>
    <row r="45" spans="1:5" x14ac:dyDescent="0.25">
      <c r="A45" s="7" t="s">
        <v>82</v>
      </c>
      <c r="B45" s="7" t="s">
        <v>17</v>
      </c>
      <c r="C45" s="6"/>
      <c r="D45" s="6"/>
      <c r="E45" s="7" t="str">
        <f>IF(AND(COUNTIF(BASE_DONNEE[],LISTE[[#This Row],[Description]])&gt;0,COUNTIF(BASE_DONNEE[],LISTE[[#This Row],[Description]])&lt;2),"Valide","Non assigné")</f>
        <v>Valide</v>
      </c>
    </row>
    <row r="46" spans="1:5" x14ac:dyDescent="0.25">
      <c r="A46" s="7" t="s">
        <v>83</v>
      </c>
      <c r="B46" s="7" t="s">
        <v>11</v>
      </c>
      <c r="C46" s="6"/>
      <c r="D46" s="6"/>
      <c r="E46" s="7" t="str">
        <f>IF(AND(COUNTIF(BASE_DONNEE[],LISTE[[#This Row],[Description]])&gt;0,COUNTIF(BASE_DONNEE[],LISTE[[#This Row],[Description]])&lt;2),"Valide","Non assigné")</f>
        <v>Valide</v>
      </c>
    </row>
    <row r="47" spans="1:5" x14ac:dyDescent="0.25">
      <c r="A47" s="7" t="s">
        <v>84</v>
      </c>
      <c r="B47" s="7" t="s">
        <v>17</v>
      </c>
      <c r="C47" s="6"/>
      <c r="D47" s="6"/>
      <c r="E47" s="7" t="str">
        <f>IF(AND(COUNTIF(BASE_DONNEE[],LISTE[[#This Row],[Description]])&gt;0,COUNTIF(BASE_DONNEE[],LISTE[[#This Row],[Description]])&lt;2),"Valide","Non assigné")</f>
        <v>Valide</v>
      </c>
    </row>
    <row r="48" spans="1:5" x14ac:dyDescent="0.25">
      <c r="A48" s="7" t="s">
        <v>85</v>
      </c>
      <c r="B48" s="7" t="s">
        <v>17</v>
      </c>
      <c r="C48" s="6"/>
      <c r="D48" s="6"/>
      <c r="E48" s="7" t="str">
        <f>IF(AND(COUNTIF(BASE_DONNEE[],LISTE[[#This Row],[Description]])&gt;0,COUNTIF(BASE_DONNEE[],LISTE[[#This Row],[Description]])&lt;2),"Valide","Non assigné")</f>
        <v>Valide</v>
      </c>
    </row>
    <row r="49" spans="1:5" x14ac:dyDescent="0.25">
      <c r="A49" s="7" t="s">
        <v>86</v>
      </c>
      <c r="B49" s="7" t="s">
        <v>17</v>
      </c>
      <c r="C49" s="6"/>
      <c r="D49" s="6"/>
      <c r="E49" s="7" t="str">
        <f>IF(AND(COUNTIF(BASE_DONNEE[],LISTE[[#This Row],[Description]])&gt;0,COUNTIF(BASE_DONNEE[],LISTE[[#This Row],[Description]])&lt;2),"Valide","Non assigné")</f>
        <v>Valide</v>
      </c>
    </row>
    <row r="50" spans="1:5" x14ac:dyDescent="0.25">
      <c r="A50" s="7" t="s">
        <v>87</v>
      </c>
      <c r="B50" s="7" t="s">
        <v>8</v>
      </c>
      <c r="C50" s="6"/>
      <c r="D50" s="6"/>
      <c r="E50" s="7" t="str">
        <f>IF(AND(COUNTIF(BASE_DONNEE[],LISTE[[#This Row],[Description]])&gt;0,COUNTIF(BASE_DONNEE[],LISTE[[#This Row],[Description]])&lt;2),"Valide","Non assigné")</f>
        <v>Valide</v>
      </c>
    </row>
    <row r="51" spans="1:5" x14ac:dyDescent="0.25">
      <c r="A51" s="7" t="s">
        <v>88</v>
      </c>
      <c r="B51" s="7" t="s">
        <v>5</v>
      </c>
      <c r="C51" s="6"/>
      <c r="D51" s="6"/>
      <c r="E51" s="7" t="str">
        <f>IF(AND(COUNTIF(BASE_DONNEE[],LISTE[[#This Row],[Description]])&gt;0,COUNTIF(BASE_DONNEE[],LISTE[[#This Row],[Description]])&lt;2),"Valide","Non assigné")</f>
        <v>Valide</v>
      </c>
    </row>
    <row r="52" spans="1:5" x14ac:dyDescent="0.25">
      <c r="A52" s="7" t="s">
        <v>89</v>
      </c>
      <c r="B52" s="7" t="s">
        <v>7</v>
      </c>
      <c r="C52" s="6"/>
      <c r="D52" s="6"/>
      <c r="E52" s="7" t="str">
        <f>IF(AND(COUNTIF(BASE_DONNEE[],LISTE[[#This Row],[Description]])&gt;0,COUNTIF(BASE_DONNEE[],LISTE[[#This Row],[Description]])&lt;2),"Valide","Non assigné")</f>
        <v>Valide</v>
      </c>
    </row>
    <row r="53" spans="1:5" x14ac:dyDescent="0.25">
      <c r="A53" s="7" t="s">
        <v>90</v>
      </c>
      <c r="B53" s="7" t="s">
        <v>22</v>
      </c>
      <c r="C53" s="6"/>
      <c r="D53" s="6"/>
      <c r="E53" s="7" t="str">
        <f>IF(AND(COUNTIF(BASE_DONNEE[],LISTE[[#This Row],[Description]])&gt;0,COUNTIF(BASE_DONNEE[],LISTE[[#This Row],[Description]])&lt;2),"Valide","Non assigné")</f>
        <v>Valide</v>
      </c>
    </row>
    <row r="54" spans="1:5" x14ac:dyDescent="0.25">
      <c r="A54" s="7" t="s">
        <v>91</v>
      </c>
      <c r="B54" s="7" t="s">
        <v>11</v>
      </c>
      <c r="C54" s="6"/>
      <c r="D54" s="6"/>
      <c r="E54" s="7" t="str">
        <f>IF(AND(COUNTIF(BASE_DONNEE[],LISTE[[#This Row],[Description]])&gt;0,COUNTIF(BASE_DONNEE[],LISTE[[#This Row],[Description]])&lt;2),"Valide","Non assigné")</f>
        <v>Valide</v>
      </c>
    </row>
    <row r="55" spans="1:5" x14ac:dyDescent="0.25">
      <c r="A55" s="7" t="s">
        <v>92</v>
      </c>
      <c r="B55" s="7" t="s">
        <v>22</v>
      </c>
      <c r="C55" s="6"/>
      <c r="D55" s="6"/>
      <c r="E55" s="7" t="str">
        <f>IF(AND(COUNTIF(BASE_DONNEE[],LISTE[[#This Row],[Description]])&gt;0,COUNTIF(BASE_DONNEE[],LISTE[[#This Row],[Description]])&lt;2),"Valide","Non assigné")</f>
        <v>Valide</v>
      </c>
    </row>
    <row r="56" spans="1:5" x14ac:dyDescent="0.25">
      <c r="A56" s="7" t="s">
        <v>93</v>
      </c>
      <c r="B56" s="7" t="s">
        <v>17</v>
      </c>
      <c r="C56" s="6"/>
      <c r="D56" s="6"/>
      <c r="E56" s="7" t="str">
        <f>IF(AND(COUNTIF(BASE_DONNEE[],LISTE[[#This Row],[Description]])&gt;0,COUNTIF(BASE_DONNEE[],LISTE[[#This Row],[Description]])&lt;2),"Valide","Non assigné")</f>
        <v>Valide</v>
      </c>
    </row>
    <row r="57" spans="1:5" x14ac:dyDescent="0.25">
      <c r="A57" s="7" t="s">
        <v>94</v>
      </c>
      <c r="B57" s="7" t="s">
        <v>6</v>
      </c>
      <c r="C57" s="6">
        <v>44.34</v>
      </c>
      <c r="D57" s="6"/>
      <c r="E57" s="7" t="str">
        <f>IF(AND(COUNTIF(BASE_DONNEE[],LISTE[[#This Row],[Description]])&gt;0,COUNTIF(BASE_DONNEE[],LISTE[[#This Row],[Description]])&lt;2),"Valide","Non assigné")</f>
        <v>Valide</v>
      </c>
    </row>
    <row r="58" spans="1:5" x14ac:dyDescent="0.25">
      <c r="A58" s="7" t="s">
        <v>95</v>
      </c>
      <c r="B58" s="7" t="s">
        <v>8</v>
      </c>
      <c r="C58" s="6"/>
      <c r="D58" s="6"/>
      <c r="E58" s="7" t="str">
        <f>IF(AND(COUNTIF(BASE_DONNEE[],LISTE[[#This Row],[Description]])&gt;0,COUNTIF(BASE_DONNEE[],LISTE[[#This Row],[Description]])&lt;2),"Valide","Non assigné")</f>
        <v>Valide</v>
      </c>
    </row>
    <row r="59" spans="1:5" x14ac:dyDescent="0.25">
      <c r="A59" s="7" t="s">
        <v>96</v>
      </c>
      <c r="B59" s="7" t="s">
        <v>7</v>
      </c>
      <c r="C59" s="6"/>
      <c r="D59" s="6"/>
      <c r="E59" s="7" t="str">
        <f>IF(AND(COUNTIF(BASE_DONNEE[],LISTE[[#This Row],[Description]])&gt;0,COUNTIF(BASE_DONNEE[],LISTE[[#This Row],[Description]])&lt;2),"Valide","Non assigné")</f>
        <v>Valide</v>
      </c>
    </row>
    <row r="60" spans="1:5" x14ac:dyDescent="0.25">
      <c r="A60" s="7" t="s">
        <v>97</v>
      </c>
      <c r="B60" s="7" t="s">
        <v>21</v>
      </c>
      <c r="C60" s="6"/>
      <c r="D60" s="6"/>
      <c r="E60" s="7" t="str">
        <f>IF(AND(COUNTIF(BASE_DONNEE[],LISTE[[#This Row],[Description]])&gt;0,COUNTIF(BASE_DONNEE[],LISTE[[#This Row],[Description]])&lt;2),"Valide","Non assigné")</f>
        <v>Valide</v>
      </c>
    </row>
    <row r="61" spans="1:5" x14ac:dyDescent="0.25">
      <c r="A61" s="7" t="s">
        <v>98</v>
      </c>
      <c r="B61" s="7" t="s">
        <v>11</v>
      </c>
      <c r="C61" s="6"/>
      <c r="D61" s="6"/>
      <c r="E61" s="7" t="str">
        <f>IF(AND(COUNTIF(BASE_DONNEE[],LISTE[[#This Row],[Description]])&gt;0,COUNTIF(BASE_DONNEE[],LISTE[[#This Row],[Description]])&lt;2),"Valide","Non assigné")</f>
        <v>Valide</v>
      </c>
    </row>
    <row r="62" spans="1:5" x14ac:dyDescent="0.25">
      <c r="A62" s="7" t="s">
        <v>99</v>
      </c>
      <c r="B62" s="7" t="s">
        <v>5</v>
      </c>
      <c r="C62" s="6"/>
      <c r="D62" s="6"/>
      <c r="E62" s="7" t="str">
        <f>IF(AND(COUNTIF(BASE_DONNEE[],LISTE[[#This Row],[Description]])&gt;0,COUNTIF(BASE_DONNEE[],LISTE[[#This Row],[Description]])&lt;2),"Valide","Non assigné")</f>
        <v>Valide</v>
      </c>
    </row>
    <row r="63" spans="1:5" x14ac:dyDescent="0.25">
      <c r="A63" s="7" t="s">
        <v>100</v>
      </c>
      <c r="B63" s="7" t="s">
        <v>22</v>
      </c>
      <c r="C63" s="6"/>
      <c r="D63" s="6"/>
      <c r="E63" s="7" t="str">
        <f>IF(AND(COUNTIF(BASE_DONNEE[],LISTE[[#This Row],[Description]])&gt;0,COUNTIF(BASE_DONNEE[],LISTE[[#This Row],[Description]])&lt;2),"Valide","Non assigné")</f>
        <v>Valide</v>
      </c>
    </row>
    <row r="64" spans="1:5" x14ac:dyDescent="0.25">
      <c r="A64" s="7" t="s">
        <v>163</v>
      </c>
      <c r="B64" s="7" t="s">
        <v>7</v>
      </c>
      <c r="C64" s="6"/>
      <c r="D64" s="6"/>
      <c r="E64" s="7" t="str">
        <f>IF(AND(COUNTIF(BASE_DONNEE[],LISTE[[#This Row],[Description]])&gt;0,COUNTIF(BASE_DONNEE[],LISTE[[#This Row],[Description]])&lt;2),"Valide","Non assigné")</f>
        <v>Valide</v>
      </c>
    </row>
    <row r="65" spans="1:5" x14ac:dyDescent="0.25">
      <c r="A65" s="7" t="s">
        <v>101</v>
      </c>
      <c r="B65" s="7" t="s">
        <v>11</v>
      </c>
      <c r="C65" s="6"/>
      <c r="D65" s="6"/>
      <c r="E65" s="7" t="str">
        <f>IF(AND(COUNTIF(BASE_DONNEE[],LISTE[[#This Row],[Description]])&gt;0,COUNTIF(BASE_DONNEE[],LISTE[[#This Row],[Description]])&lt;2),"Valide","Non assigné")</f>
        <v>Valide</v>
      </c>
    </row>
    <row r="66" spans="1:5" x14ac:dyDescent="0.25">
      <c r="A66" s="7" t="s">
        <v>102</v>
      </c>
      <c r="B66" s="7" t="s">
        <v>17</v>
      </c>
      <c r="C66" s="6"/>
      <c r="D66" s="6"/>
      <c r="E66" s="7" t="str">
        <f>IF(AND(COUNTIF(BASE_DONNEE[],LISTE[[#This Row],[Description]])&gt;0,COUNTIF(BASE_DONNEE[],LISTE[[#This Row],[Description]])&lt;2),"Valide","Non assigné")</f>
        <v>Valide</v>
      </c>
    </row>
    <row r="67" spans="1:5" x14ac:dyDescent="0.25">
      <c r="A67" s="7" t="s">
        <v>103</v>
      </c>
      <c r="B67" s="7" t="s">
        <v>17</v>
      </c>
      <c r="C67" s="6"/>
      <c r="D67" s="6"/>
      <c r="E67" s="7" t="str">
        <f>IF(AND(COUNTIF(BASE_DONNEE[],LISTE[[#This Row],[Description]])&gt;0,COUNTIF(BASE_DONNEE[],LISTE[[#This Row],[Description]])&lt;2),"Valide","Non assigné")</f>
        <v>Valide</v>
      </c>
    </row>
    <row r="68" spans="1:5" x14ac:dyDescent="0.25">
      <c r="A68" s="7" t="s">
        <v>104</v>
      </c>
      <c r="B68" s="7" t="s">
        <v>17</v>
      </c>
      <c r="C68" s="6"/>
      <c r="D68" s="6"/>
      <c r="E68" s="7" t="str">
        <f>IF(AND(COUNTIF(BASE_DONNEE[],LISTE[[#This Row],[Description]])&gt;0,COUNTIF(BASE_DONNEE[],LISTE[[#This Row],[Description]])&lt;2),"Valide","Non assigné")</f>
        <v>Valide</v>
      </c>
    </row>
    <row r="69" spans="1:5" x14ac:dyDescent="0.25">
      <c r="A69" s="7" t="s">
        <v>105</v>
      </c>
      <c r="B69" s="7" t="s">
        <v>17</v>
      </c>
      <c r="C69" s="6"/>
      <c r="D69" s="6"/>
      <c r="E69" s="7" t="str">
        <f>IF(AND(COUNTIF(BASE_DONNEE[],LISTE[[#This Row],[Description]])&gt;0,COUNTIF(BASE_DONNEE[],LISTE[[#This Row],[Description]])&lt;2),"Valide","Non assigné")</f>
        <v>Valide</v>
      </c>
    </row>
    <row r="70" spans="1:5" x14ac:dyDescent="0.25">
      <c r="A70" s="7" t="s">
        <v>106</v>
      </c>
      <c r="B70" s="7" t="s">
        <v>7</v>
      </c>
      <c r="C70" s="6"/>
      <c r="D70" s="6"/>
      <c r="E70" s="7" t="str">
        <f>IF(AND(COUNTIF(BASE_DONNEE[],LISTE[[#This Row],[Description]])&gt;0,COUNTIF(BASE_DONNEE[],LISTE[[#This Row],[Description]])&lt;2),"Valide","Non assigné")</f>
        <v>Valide</v>
      </c>
    </row>
    <row r="71" spans="1:5" x14ac:dyDescent="0.25">
      <c r="A71" s="7" t="s">
        <v>107</v>
      </c>
      <c r="B71" s="7" t="s">
        <v>5</v>
      </c>
      <c r="C71" s="6"/>
      <c r="D71" s="6"/>
      <c r="E71" s="7" t="str">
        <f>IF(AND(COUNTIF(BASE_DONNEE[],LISTE[[#This Row],[Description]])&gt;0,COUNTIF(BASE_DONNEE[],LISTE[[#This Row],[Description]])&lt;2),"Valide","Non assigné")</f>
        <v>Valide</v>
      </c>
    </row>
    <row r="72" spans="1:5" x14ac:dyDescent="0.25">
      <c r="A72" s="7" t="s">
        <v>108</v>
      </c>
      <c r="B72" s="7" t="s">
        <v>5</v>
      </c>
      <c r="C72" s="6"/>
      <c r="D72" s="6"/>
      <c r="E72" s="7" t="str">
        <f>IF(AND(COUNTIF(BASE_DONNEE[],LISTE[[#This Row],[Description]])&gt;0,COUNTIF(BASE_DONNEE[],LISTE[[#This Row],[Description]])&lt;2),"Valide","Non assigné")</f>
        <v>Valide</v>
      </c>
    </row>
    <row r="73" spans="1:5" x14ac:dyDescent="0.25">
      <c r="A73" s="7" t="s">
        <v>109</v>
      </c>
      <c r="B73" s="7" t="s">
        <v>11</v>
      </c>
      <c r="C73" s="6"/>
      <c r="D73" s="6"/>
      <c r="E73" s="7" t="str">
        <f>IF(AND(COUNTIF(BASE_DONNEE[],LISTE[[#This Row],[Description]])&gt;0,COUNTIF(BASE_DONNEE[],LISTE[[#This Row],[Description]])&lt;2),"Valide","Non assigné")</f>
        <v>Valide</v>
      </c>
    </row>
    <row r="74" spans="1:5" x14ac:dyDescent="0.25">
      <c r="A74" s="7" t="s">
        <v>110</v>
      </c>
      <c r="B74" s="7" t="s">
        <v>8</v>
      </c>
      <c r="C74" s="6">
        <v>280</v>
      </c>
      <c r="D74" s="6"/>
      <c r="E74" s="7" t="str">
        <f>IF(AND(COUNTIF(BASE_DONNEE[],LISTE[[#This Row],[Description]])&gt;0,COUNTIF(BASE_DONNEE[],LISTE[[#This Row],[Description]])&lt;2),"Valide","Non assigné")</f>
        <v>Valide</v>
      </c>
    </row>
    <row r="75" spans="1:5" x14ac:dyDescent="0.25">
      <c r="A75" s="7" t="s">
        <v>111</v>
      </c>
      <c r="B75" s="7" t="s">
        <v>17</v>
      </c>
      <c r="C75" s="6"/>
      <c r="D75" s="6"/>
      <c r="E75" s="7" t="str">
        <f>IF(AND(COUNTIF(BASE_DONNEE[],LISTE[[#This Row],[Description]])&gt;0,COUNTIF(BASE_DONNEE[],LISTE[[#This Row],[Description]])&lt;2),"Valide","Non assigné")</f>
        <v>Valide</v>
      </c>
    </row>
    <row r="76" spans="1:5" x14ac:dyDescent="0.25">
      <c r="A76" s="7" t="s">
        <v>112</v>
      </c>
      <c r="B76" s="7" t="s">
        <v>8</v>
      </c>
      <c r="C76" s="6">
        <v>10.99</v>
      </c>
      <c r="D76" s="6"/>
      <c r="E76" s="7" t="str">
        <f>IF(AND(COUNTIF(BASE_DONNEE[],LISTE[[#This Row],[Description]])&gt;0,COUNTIF(BASE_DONNEE[],LISTE[[#This Row],[Description]])&lt;2),"Valide","Non assigné")</f>
        <v>Valide</v>
      </c>
    </row>
    <row r="77" spans="1:5" x14ac:dyDescent="0.25">
      <c r="A77" s="7" t="s">
        <v>113</v>
      </c>
      <c r="B77" s="7" t="s">
        <v>9</v>
      </c>
      <c r="C77" s="6"/>
      <c r="D77" s="6"/>
      <c r="E77" s="7" t="str">
        <f>IF(AND(COUNTIF(BASE_DONNEE[],LISTE[[#This Row],[Description]])&gt;0,COUNTIF(BASE_DONNEE[],LISTE[[#This Row],[Description]])&lt;2),"Valide","Non assigné")</f>
        <v>Valide</v>
      </c>
    </row>
    <row r="78" spans="1:5" x14ac:dyDescent="0.25">
      <c r="A78" s="7" t="s">
        <v>114</v>
      </c>
      <c r="B78" s="7" t="s">
        <v>8</v>
      </c>
      <c r="C78" s="6">
        <v>7</v>
      </c>
      <c r="D78" s="6"/>
      <c r="E78" s="7" t="str">
        <f>IF(AND(COUNTIF(BASE_DONNEE[],LISTE[[#This Row],[Description]])&gt;0,COUNTIF(BASE_DONNEE[],LISTE[[#This Row],[Description]])&lt;2),"Valide","Non assigné")</f>
        <v>Valide</v>
      </c>
    </row>
    <row r="79" spans="1:5" x14ac:dyDescent="0.25">
      <c r="A79" s="7" t="s">
        <v>115</v>
      </c>
      <c r="B79" s="7" t="s">
        <v>19</v>
      </c>
      <c r="C79" s="6"/>
      <c r="D79" s="6"/>
      <c r="E79" s="7" t="str">
        <f>IF(AND(COUNTIF(BASE_DONNEE[],LISTE[[#This Row],[Description]])&gt;0,COUNTIF(BASE_DONNEE[],LISTE[[#This Row],[Description]])&lt;2),"Valide","Non assigné")</f>
        <v>Valide</v>
      </c>
    </row>
    <row r="80" spans="1:5" x14ac:dyDescent="0.25">
      <c r="A80" s="7" t="s">
        <v>116</v>
      </c>
      <c r="B80" s="7" t="s">
        <v>19</v>
      </c>
      <c r="C80" s="6"/>
      <c r="D80" s="6"/>
      <c r="E80" s="7" t="str">
        <f>IF(AND(COUNTIF(BASE_DONNEE[],LISTE[[#This Row],[Description]])&gt;0,COUNTIF(BASE_DONNEE[],LISTE[[#This Row],[Description]])&lt;2),"Valide","Non assigné")</f>
        <v>Valide</v>
      </c>
    </row>
    <row r="81" spans="1:5" x14ac:dyDescent="0.25">
      <c r="A81" s="7" t="s">
        <v>117</v>
      </c>
      <c r="B81" s="7" t="s">
        <v>8</v>
      </c>
      <c r="C81" s="6"/>
      <c r="D81" s="6"/>
      <c r="E81" s="7" t="str">
        <f>IF(AND(COUNTIF(BASE_DONNEE[],LISTE[[#This Row],[Description]])&gt;0,COUNTIF(BASE_DONNEE[],LISTE[[#This Row],[Description]])&lt;2),"Valide","Non assigné")</f>
        <v>Valide</v>
      </c>
    </row>
    <row r="82" spans="1:5" x14ac:dyDescent="0.25">
      <c r="A82" s="7" t="s">
        <v>118</v>
      </c>
      <c r="B82" s="7" t="s">
        <v>17</v>
      </c>
      <c r="C82" s="6"/>
      <c r="D82" s="6"/>
      <c r="E82" s="7" t="str">
        <f>IF(AND(COUNTIF(BASE_DONNEE[],LISTE[[#This Row],[Description]])&gt;0,COUNTIF(BASE_DONNEE[],LISTE[[#This Row],[Description]])&lt;2),"Valide","Non assigné")</f>
        <v>Valide</v>
      </c>
    </row>
    <row r="83" spans="1:5" x14ac:dyDescent="0.25">
      <c r="A83" s="8" t="s">
        <v>119</v>
      </c>
      <c r="B83" s="7" t="s">
        <v>8</v>
      </c>
      <c r="C83" s="6">
        <v>15</v>
      </c>
      <c r="D83" s="6"/>
      <c r="E83" s="7" t="str">
        <f>IF(AND(COUNTIF(BASE_DONNEE[],LISTE[[#This Row],[Description]])&gt;0,COUNTIF(BASE_DONNEE[],LISTE[[#This Row],[Description]])&lt;2),"Valide","Non assigné")</f>
        <v>Valide</v>
      </c>
    </row>
    <row r="84" spans="1:5" x14ac:dyDescent="0.25">
      <c r="A84" s="7" t="s">
        <v>120</v>
      </c>
      <c r="B84" s="7" t="s">
        <v>11</v>
      </c>
      <c r="C84" s="6"/>
      <c r="D84" s="6"/>
      <c r="E84" s="7" t="str">
        <f>IF(AND(COUNTIF(BASE_DONNEE[],LISTE[[#This Row],[Description]])&gt;0,COUNTIF(BASE_DONNEE[],LISTE[[#This Row],[Description]])&lt;2),"Valide","Non assigné")</f>
        <v>Valide</v>
      </c>
    </row>
    <row r="85" spans="1:5" x14ac:dyDescent="0.25">
      <c r="A85" s="7" t="s">
        <v>121</v>
      </c>
      <c r="B85" s="7" t="s">
        <v>21</v>
      </c>
      <c r="C85" s="6"/>
      <c r="D85" s="6"/>
      <c r="E85" s="7" t="str">
        <f>IF(AND(COUNTIF(BASE_DONNEE[],LISTE[[#This Row],[Description]])&gt;0,COUNTIF(BASE_DONNEE[],LISTE[[#This Row],[Description]])&lt;2),"Valide","Non assigné")</f>
        <v>Valide</v>
      </c>
    </row>
    <row r="86" spans="1:5" x14ac:dyDescent="0.25">
      <c r="A86" s="7" t="s">
        <v>122</v>
      </c>
      <c r="B86" s="7" t="s">
        <v>6</v>
      </c>
      <c r="C86" s="6">
        <v>30</v>
      </c>
      <c r="D86" s="6"/>
      <c r="E86" s="7" t="str">
        <f>IF(AND(COUNTIF(BASE_DONNEE[],LISTE[[#This Row],[Description]])&gt;0,COUNTIF(BASE_DONNEE[],LISTE[[#This Row],[Description]])&lt;2),"Valide","Non assigné")</f>
        <v>Valide</v>
      </c>
    </row>
    <row r="87" spans="1:5" x14ac:dyDescent="0.25">
      <c r="A87" s="7" t="s">
        <v>123</v>
      </c>
      <c r="B87" s="7" t="s">
        <v>19</v>
      </c>
      <c r="C87" s="6"/>
      <c r="D87" s="6"/>
      <c r="E87" s="7" t="str">
        <f>IF(AND(COUNTIF(BASE_DONNEE[],LISTE[[#This Row],[Description]])&gt;0,COUNTIF(BASE_DONNEE[],LISTE[[#This Row],[Description]])&lt;2),"Valide","Non assigné")</f>
        <v>Valide</v>
      </c>
    </row>
    <row r="88" spans="1:5" x14ac:dyDescent="0.25">
      <c r="A88" s="7" t="s">
        <v>124</v>
      </c>
      <c r="B88" s="7" t="s">
        <v>7</v>
      </c>
      <c r="C88" s="6"/>
      <c r="D88" s="6"/>
      <c r="E88" s="7" t="str">
        <f>IF(AND(COUNTIF(BASE_DONNEE[],LISTE[[#This Row],[Description]])&gt;0,COUNTIF(BASE_DONNEE[],LISTE[[#This Row],[Description]])&lt;2),"Valide","Non assigné")</f>
        <v>Valide</v>
      </c>
    </row>
    <row r="89" spans="1:5" x14ac:dyDescent="0.25">
      <c r="A89" s="7" t="s">
        <v>158</v>
      </c>
      <c r="B89" s="7" t="s">
        <v>6</v>
      </c>
      <c r="C89" s="6">
        <v>50.66</v>
      </c>
      <c r="D89" s="6"/>
      <c r="E89" s="7" t="str">
        <f>IF(AND(COUNTIF(BASE_DONNEE[],LISTE[[#This Row],[Description]])&gt;0,COUNTIF(BASE_DONNEE[],LISTE[[#This Row],[Description]])&lt;2),"Valide","Non assigné")</f>
        <v>Valide</v>
      </c>
    </row>
    <row r="90" spans="1:5" x14ac:dyDescent="0.25">
      <c r="A90" s="7" t="s">
        <v>125</v>
      </c>
      <c r="B90" s="7" t="s">
        <v>10</v>
      </c>
      <c r="C90" s="6"/>
      <c r="D90" s="6"/>
      <c r="E90" s="7" t="str">
        <f>IF(AND(COUNTIF(BASE_DONNEE[],LISTE[[#This Row],[Description]])&gt;0,COUNTIF(BASE_DONNEE[],LISTE[[#This Row],[Description]])&lt;2),"Valide","Non assigné")</f>
        <v>Valide</v>
      </c>
    </row>
    <row r="91" spans="1:5" x14ac:dyDescent="0.25">
      <c r="A91" s="7" t="s">
        <v>126</v>
      </c>
      <c r="B91" s="7" t="s">
        <v>7</v>
      </c>
      <c r="C91" s="6"/>
      <c r="D91" s="6"/>
      <c r="E91" s="7" t="str">
        <f>IF(AND(COUNTIF(BASE_DONNEE[],LISTE[[#This Row],[Description]])&gt;0,COUNTIF(BASE_DONNEE[],LISTE[[#This Row],[Description]])&lt;2),"Valide","Non assigné")</f>
        <v>Valide</v>
      </c>
    </row>
    <row r="92" spans="1:5" x14ac:dyDescent="0.25">
      <c r="A92" s="7" t="s">
        <v>127</v>
      </c>
      <c r="B92" s="7" t="s">
        <v>13</v>
      </c>
      <c r="C92" s="6"/>
      <c r="D92" s="6"/>
      <c r="E92" s="7" t="str">
        <f>IF(AND(COUNTIF(BASE_DONNEE[],LISTE[[#This Row],[Description]])&gt;0,COUNTIF(BASE_DONNEE[],LISTE[[#This Row],[Description]])&lt;2),"Valide","Non assigné")</f>
        <v>Valide</v>
      </c>
    </row>
    <row r="93" spans="1:5" x14ac:dyDescent="0.25">
      <c r="A93" s="7" t="s">
        <v>159</v>
      </c>
      <c r="B93" s="7" t="s">
        <v>14</v>
      </c>
      <c r="C93" s="6"/>
      <c r="D93" s="6">
        <v>49.9</v>
      </c>
      <c r="E93" s="7" t="str">
        <f>IF(AND(COUNTIF(BASE_DONNEE[],LISTE[[#This Row],[Description]])&gt;0,COUNTIF(BASE_DONNEE[],LISTE[[#This Row],[Description]])&lt;2),"Valide","Non assigné")</f>
        <v>Valide</v>
      </c>
    </row>
    <row r="94" spans="1:5" x14ac:dyDescent="0.25">
      <c r="A94" s="7" t="s">
        <v>128</v>
      </c>
      <c r="B94" s="7" t="s">
        <v>14</v>
      </c>
      <c r="C94" s="6"/>
      <c r="D94" s="6"/>
      <c r="E94" s="7" t="str">
        <f>IF(AND(COUNTIF(BASE_DONNEE[],LISTE[[#This Row],[Description]])&gt;0,COUNTIF(BASE_DONNEE[],LISTE[[#This Row],[Description]])&lt;2),"Valide","Non assigné")</f>
        <v>Valide</v>
      </c>
    </row>
    <row r="95" spans="1:5" x14ac:dyDescent="0.25">
      <c r="A95" s="7" t="s">
        <v>129</v>
      </c>
      <c r="B95" s="7" t="s">
        <v>7</v>
      </c>
      <c r="C95" s="6"/>
      <c r="D95" s="6"/>
      <c r="E95" s="7" t="str">
        <f>IF(AND(COUNTIF(BASE_DONNEE[],LISTE[[#This Row],[Description]])&gt;0,COUNTIF(BASE_DONNEE[],LISTE[[#This Row],[Description]])&lt;2),"Valide","Non assigné")</f>
        <v>Valide</v>
      </c>
    </row>
    <row r="96" spans="1:5" x14ac:dyDescent="0.25">
      <c r="A96" s="7" t="s">
        <v>130</v>
      </c>
      <c r="B96" s="7" t="s">
        <v>9</v>
      </c>
      <c r="C96" s="6"/>
      <c r="D96" s="6"/>
      <c r="E96" s="7" t="str">
        <f>IF(AND(COUNTIF(BASE_DONNEE[],LISTE[[#This Row],[Description]])&gt;0,COUNTIF(BASE_DONNEE[],LISTE[[#This Row],[Description]])&lt;2),"Valide","Non assigné")</f>
        <v>Valide</v>
      </c>
    </row>
    <row r="97" spans="1:5" x14ac:dyDescent="0.25">
      <c r="A97" s="7" t="s">
        <v>157</v>
      </c>
      <c r="B97" s="7" t="s">
        <v>17</v>
      </c>
      <c r="C97" s="6"/>
      <c r="D97" s="6"/>
      <c r="E97" s="7" t="str">
        <f>IF(AND(COUNTIF(BASE_DONNEE[],LISTE[[#This Row],[Description]])&gt;0,COUNTIF(BASE_DONNEE[],LISTE[[#This Row],[Description]])&lt;2),"Valide","Non assigné")</f>
        <v>Valide</v>
      </c>
    </row>
    <row r="98" spans="1:5" x14ac:dyDescent="0.25">
      <c r="A98" s="7" t="s">
        <v>131</v>
      </c>
      <c r="B98" s="7" t="s">
        <v>14</v>
      </c>
      <c r="C98" s="6"/>
      <c r="D98" s="6"/>
      <c r="E98" s="7" t="str">
        <f>IF(AND(COUNTIF(BASE_DONNEE[],LISTE[[#This Row],[Description]])&gt;0,COUNTIF(BASE_DONNEE[],LISTE[[#This Row],[Description]])&lt;2),"Valide","Non assigné")</f>
        <v>Valide</v>
      </c>
    </row>
    <row r="99" spans="1:5" x14ac:dyDescent="0.25">
      <c r="A99" s="7" t="s">
        <v>132</v>
      </c>
      <c r="B99" s="7" t="s">
        <v>15</v>
      </c>
      <c r="C99" s="6"/>
      <c r="D99" s="6"/>
      <c r="E99" s="7" t="str">
        <f>IF(AND(COUNTIF(BASE_DONNEE[],LISTE[[#This Row],[Description]])&gt;0,COUNTIF(BASE_DONNEE[],LISTE[[#This Row],[Description]])&lt;2),"Valide","Non assigné")</f>
        <v>Valide</v>
      </c>
    </row>
    <row r="100" spans="1:5" x14ac:dyDescent="0.25">
      <c r="A100" s="7" t="s">
        <v>133</v>
      </c>
      <c r="B100" s="7" t="s">
        <v>15</v>
      </c>
      <c r="C100" s="6"/>
      <c r="D100" s="6"/>
      <c r="E100" s="7" t="str">
        <f>IF(AND(COUNTIF(BASE_DONNEE[],LISTE[[#This Row],[Description]])&gt;0,COUNTIF(BASE_DONNEE[],LISTE[[#This Row],[Description]])&lt;2),"Valide","Non assigné")</f>
        <v>Valide</v>
      </c>
    </row>
    <row r="101" spans="1:5" x14ac:dyDescent="0.25">
      <c r="A101" s="7" t="s">
        <v>134</v>
      </c>
      <c r="B101" s="7" t="s">
        <v>15</v>
      </c>
      <c r="C101" s="6"/>
      <c r="D101" s="6"/>
      <c r="E101" s="7" t="str">
        <f>IF(AND(COUNTIF(BASE_DONNEE[],LISTE[[#This Row],[Description]])&gt;0,COUNTIF(BASE_DONNEE[],LISTE[[#This Row],[Description]])&lt;2),"Valide","Non assigné")</f>
        <v>Valide</v>
      </c>
    </row>
    <row r="102" spans="1:5" x14ac:dyDescent="0.25">
      <c r="A102" s="7" t="s">
        <v>135</v>
      </c>
      <c r="B102" s="7" t="s">
        <v>15</v>
      </c>
      <c r="C102" s="6"/>
      <c r="D102" s="6"/>
      <c r="E102" s="7" t="str">
        <f>IF(AND(COUNTIF(BASE_DONNEE[],LISTE[[#This Row],[Description]])&gt;0,COUNTIF(BASE_DONNEE[],LISTE[[#This Row],[Description]])&lt;2),"Valide","Non assigné")</f>
        <v>Valide</v>
      </c>
    </row>
    <row r="103" spans="1:5" x14ac:dyDescent="0.25">
      <c r="A103" s="7" t="s">
        <v>136</v>
      </c>
      <c r="B103" s="7" t="s">
        <v>15</v>
      </c>
      <c r="C103" s="6"/>
      <c r="D103" s="6"/>
      <c r="E103" s="7" t="str">
        <f>IF(AND(COUNTIF(BASE_DONNEE[],LISTE[[#This Row],[Description]])&gt;0,COUNTIF(BASE_DONNEE[],LISTE[[#This Row],[Description]])&lt;2),"Valide","Non assigné")</f>
        <v>Valide</v>
      </c>
    </row>
    <row r="104" spans="1:5" x14ac:dyDescent="0.25">
      <c r="A104" s="7" t="s">
        <v>137</v>
      </c>
      <c r="B104" s="7" t="s">
        <v>18</v>
      </c>
      <c r="C104" s="6"/>
      <c r="D104" s="6"/>
      <c r="E104" s="7" t="str">
        <f>IF(AND(COUNTIF(BASE_DONNEE[],LISTE[[#This Row],[Description]])&gt;0,COUNTIF(BASE_DONNEE[],LISTE[[#This Row],[Description]])&lt;2),"Valide","Non assigné")</f>
        <v>Valide</v>
      </c>
    </row>
    <row r="105" spans="1:5" x14ac:dyDescent="0.25">
      <c r="A105" s="7" t="s">
        <v>138</v>
      </c>
      <c r="B105" s="7" t="s">
        <v>8</v>
      </c>
      <c r="C105" s="6"/>
      <c r="D105" s="6"/>
      <c r="E105" s="7" t="str">
        <f>IF(AND(COUNTIF(BASE_DONNEE[],LISTE[[#This Row],[Description]])&gt;0,COUNTIF(BASE_DONNEE[],LISTE[[#This Row],[Description]])&lt;2),"Valide","Non assigné")</f>
        <v>Valide</v>
      </c>
    </row>
    <row r="106" spans="1:5" x14ac:dyDescent="0.25">
      <c r="A106" s="7" t="s">
        <v>139</v>
      </c>
      <c r="B106" s="7" t="s">
        <v>11</v>
      </c>
      <c r="C106" s="6"/>
      <c r="D106" s="6"/>
      <c r="E106" s="7" t="str">
        <f>IF(AND(COUNTIF(BASE_DONNEE[],LISTE[[#This Row],[Description]])&gt;0,COUNTIF(BASE_DONNEE[],LISTE[[#This Row],[Description]])&lt;2),"Valide","Non assigné")</f>
        <v>Valide</v>
      </c>
    </row>
    <row r="107" spans="1:5" x14ac:dyDescent="0.25">
      <c r="A107" s="7" t="s">
        <v>140</v>
      </c>
      <c r="B107" s="7" t="s">
        <v>5</v>
      </c>
      <c r="C107" s="6"/>
      <c r="D107" s="6"/>
      <c r="E107" s="7" t="str">
        <f>IF(AND(COUNTIF(BASE_DONNEE[],LISTE[[#This Row],[Description]])&gt;0,COUNTIF(BASE_DONNEE[],LISTE[[#This Row],[Description]])&lt;2),"Valide","Non assigné")</f>
        <v>Valide</v>
      </c>
    </row>
    <row r="108" spans="1:5" x14ac:dyDescent="0.25">
      <c r="A108" s="7" t="s">
        <v>141</v>
      </c>
      <c r="B108" s="7" t="s">
        <v>8</v>
      </c>
      <c r="C108" s="6"/>
      <c r="D108" s="6"/>
      <c r="E108" s="7" t="str">
        <f>IF(AND(COUNTIF(BASE_DONNEE[],LISTE[[#This Row],[Description]])&gt;0,COUNTIF(BASE_DONNEE[],LISTE[[#This Row],[Description]])&lt;2),"Valide","Non assigné")</f>
        <v>Valide</v>
      </c>
    </row>
    <row r="109" spans="1:5" x14ac:dyDescent="0.25">
      <c r="A109" s="7" t="s">
        <v>142</v>
      </c>
      <c r="B109" s="7" t="s">
        <v>21</v>
      </c>
      <c r="C109" s="6"/>
      <c r="D109" s="6"/>
      <c r="E109" s="7" t="str">
        <f>IF(AND(COUNTIF(BASE_DONNEE[],LISTE[[#This Row],[Description]])&gt;0,COUNTIF(BASE_DONNEE[],LISTE[[#This Row],[Description]])&lt;2),"Valide","Non assigné")</f>
        <v>Valide</v>
      </c>
    </row>
    <row r="110" spans="1:5" x14ac:dyDescent="0.25">
      <c r="A110" s="7" t="s">
        <v>143</v>
      </c>
      <c r="B110" s="7" t="s">
        <v>21</v>
      </c>
      <c r="C110" s="6"/>
      <c r="D110" s="6"/>
      <c r="E110" s="7" t="str">
        <f>IF(AND(COUNTIF(BASE_DONNEE[],LISTE[[#This Row],[Description]])&gt;0,COUNTIF(BASE_DONNEE[],LISTE[[#This Row],[Description]])&lt;2),"Valide","Non assigné")</f>
        <v>Valide</v>
      </c>
    </row>
    <row r="111" spans="1:5" x14ac:dyDescent="0.25">
      <c r="A111" s="7" t="s">
        <v>144</v>
      </c>
      <c r="B111" s="7" t="s">
        <v>17</v>
      </c>
      <c r="C111" s="6"/>
      <c r="D111" s="6"/>
      <c r="E111" s="7" t="str">
        <f>IF(AND(COUNTIF(BASE_DONNEE[],LISTE[[#This Row],[Description]])&gt;0,COUNTIF(BASE_DONNEE[],LISTE[[#This Row],[Description]])&lt;2),"Valide","Non assigné")</f>
        <v>Valide</v>
      </c>
    </row>
    <row r="112" spans="1:5" x14ac:dyDescent="0.25">
      <c r="A112" s="7" t="s">
        <v>161</v>
      </c>
      <c r="B112" s="7" t="s">
        <v>14</v>
      </c>
      <c r="C112" s="6"/>
      <c r="D112" s="6"/>
      <c r="E112" s="7" t="str">
        <f>IF(AND(COUNTIF(BASE_DONNEE[],LISTE[[#This Row],[Description]])&gt;0,COUNTIF(BASE_DONNEE[],LISTE[[#This Row],[Description]])&lt;2),"Valide","Non assigné")</f>
        <v>Valide</v>
      </c>
    </row>
    <row r="113" spans="1:5" x14ac:dyDescent="0.25">
      <c r="A113" s="7" t="s">
        <v>145</v>
      </c>
      <c r="B113" s="7" t="s">
        <v>23</v>
      </c>
      <c r="C113" s="6"/>
      <c r="D113" s="6"/>
      <c r="E113" s="7" t="str">
        <f>IF(AND(COUNTIF(BASE_DONNEE[],LISTE[[#This Row],[Description]])&gt;0,COUNTIF(BASE_DONNEE[],LISTE[[#This Row],[Description]])&lt;2),"Valide","Non assigné")</f>
        <v>Valide</v>
      </c>
    </row>
    <row r="114" spans="1:5" x14ac:dyDescent="0.25">
      <c r="A114" s="7" t="s">
        <v>146</v>
      </c>
      <c r="B114" s="7" t="s">
        <v>14</v>
      </c>
      <c r="C114" s="6"/>
      <c r="D114" s="6"/>
      <c r="E114" s="7" t="str">
        <f>IF(AND(COUNTIF(BASE_DONNEE[],LISTE[[#This Row],[Description]])&gt;0,COUNTIF(BASE_DONNEE[],LISTE[[#This Row],[Description]])&lt;2),"Valide","Non assigné")</f>
        <v>Valide</v>
      </c>
    </row>
    <row r="115" spans="1:5" x14ac:dyDescent="0.25">
      <c r="A115" s="7" t="s">
        <v>147</v>
      </c>
      <c r="B115" s="7" t="s">
        <v>14</v>
      </c>
      <c r="C115" s="6"/>
      <c r="D115" s="6"/>
      <c r="E115" s="7" t="str">
        <f>IF(AND(COUNTIF(BASE_DONNEE[],LISTE[[#This Row],[Description]])&gt;0,COUNTIF(BASE_DONNEE[],LISTE[[#This Row],[Description]])&lt;2),"Valide","Non assigné")</f>
        <v>Valide</v>
      </c>
    </row>
    <row r="116" spans="1:5" x14ac:dyDescent="0.25">
      <c r="A116" s="7" t="s">
        <v>148</v>
      </c>
      <c r="B116" s="7" t="s">
        <v>16</v>
      </c>
      <c r="C116" s="6"/>
      <c r="D116" s="6"/>
      <c r="E116" s="7" t="str">
        <f>IF(AND(COUNTIF(BASE_DONNEE[],LISTE[[#This Row],[Description]])&gt;0,COUNTIF(BASE_DONNEE[],LISTE[[#This Row],[Description]])&lt;2),"Valide","Non assigné")</f>
        <v>Valide</v>
      </c>
    </row>
    <row r="117" spans="1:5" x14ac:dyDescent="0.25">
      <c r="A117" s="7" t="s">
        <v>149</v>
      </c>
      <c r="B117" s="7" t="s">
        <v>23</v>
      </c>
      <c r="C117" s="6"/>
      <c r="D117" s="6"/>
      <c r="E117" s="7" t="str">
        <f>IF(AND(COUNTIF(BASE_DONNEE[],LISTE[[#This Row],[Description]])&gt;0,COUNTIF(BASE_DONNEE[],LISTE[[#This Row],[Description]])&lt;2),"Valide","Non assigné")</f>
        <v>Valide</v>
      </c>
    </row>
    <row r="118" spans="1:5" x14ac:dyDescent="0.25">
      <c r="A118" s="7" t="s">
        <v>150</v>
      </c>
      <c r="B118" s="7" t="s">
        <v>14</v>
      </c>
      <c r="C118" s="6"/>
      <c r="D118" s="6"/>
      <c r="E118" s="7" t="str">
        <f>IF(AND(COUNTIF(BASE_DONNEE[],LISTE[[#This Row],[Description]])&gt;0,COUNTIF(BASE_DONNEE[],LISTE[[#This Row],[Description]])&lt;2),"Valide","Non assigné")</f>
        <v>Valide</v>
      </c>
    </row>
    <row r="119" spans="1:5" x14ac:dyDescent="0.25">
      <c r="A119" s="7" t="s">
        <v>151</v>
      </c>
      <c r="B119" s="7" t="s">
        <v>8</v>
      </c>
      <c r="C119" s="6"/>
      <c r="D119" s="6"/>
      <c r="E119" s="7" t="str">
        <f>IF(AND(COUNTIF(BASE_DONNEE[],LISTE[[#This Row],[Description]])&gt;0,COUNTIF(BASE_DONNEE[],LISTE[[#This Row],[Description]])&lt;2),"Valide","Non assigné")</f>
        <v>Valide</v>
      </c>
    </row>
    <row r="120" spans="1:5" x14ac:dyDescent="0.25">
      <c r="A120" s="7" t="s">
        <v>152</v>
      </c>
      <c r="B120" s="7" t="s">
        <v>7</v>
      </c>
      <c r="C120" s="6"/>
      <c r="D120" s="6"/>
      <c r="E120" s="7" t="str">
        <f>IF(AND(COUNTIF(BASE_DONNEE[],LISTE[[#This Row],[Description]])&gt;0,COUNTIF(BASE_DONNEE[],LISTE[[#This Row],[Description]])&lt;2),"Valide","Non assigné")</f>
        <v>Valide</v>
      </c>
    </row>
    <row r="121" spans="1:5" x14ac:dyDescent="0.25">
      <c r="A121" s="7" t="s">
        <v>153</v>
      </c>
      <c r="B121" s="7" t="s">
        <v>14</v>
      </c>
      <c r="C121" s="6"/>
      <c r="D121" s="6"/>
      <c r="E121" s="7" t="str">
        <f>IF(AND(COUNTIF(BASE_DONNEE[],LISTE[[#This Row],[Description]])&gt;0,COUNTIF(BASE_DONNEE[],LISTE[[#This Row],[Description]])&lt;2),"Valide","Non assigné")</f>
        <v>Valide</v>
      </c>
    </row>
    <row r="122" spans="1:5" x14ac:dyDescent="0.25">
      <c r="A122" s="7" t="s">
        <v>154</v>
      </c>
      <c r="B122" s="7" t="s">
        <v>8</v>
      </c>
      <c r="C122" s="6">
        <v>11.99</v>
      </c>
      <c r="D122" s="6"/>
      <c r="E122" s="7" t="str">
        <f>IF(AND(COUNTIF(BASE_DONNEE[],LISTE[[#This Row],[Description]])&gt;0,COUNTIF(BASE_DONNEE[],LISTE[[#This Row],[Description]])&lt;2),"Valide","Non assigné")</f>
        <v>Valide</v>
      </c>
    </row>
    <row r="123" spans="1:5" x14ac:dyDescent="0.25">
      <c r="A123" s="23" t="s">
        <v>155</v>
      </c>
      <c r="B123" s="23" t="s">
        <v>22</v>
      </c>
      <c r="C123" s="24"/>
      <c r="D123" s="24"/>
      <c r="E123" s="23" t="str">
        <f>IF(AND(COUNTIF(BASE_DONNEE[],LISTE[[#This Row],[Description]])&gt;0,COUNTIF(BASE_DONNEE[],LISTE[[#This Row],[Description]])&lt;2),"Valide","Non assigné")</f>
        <v>Valide</v>
      </c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6" x14ac:dyDescent="0.25">
      <c r="A129"/>
      <c r="B129"/>
      <c r="C129"/>
      <c r="D129"/>
      <c r="E129"/>
    </row>
    <row r="130" spans="1:6" x14ac:dyDescent="0.25">
      <c r="A130"/>
      <c r="B130"/>
      <c r="C130"/>
      <c r="D130"/>
      <c r="E130"/>
    </row>
    <row r="131" spans="1:6" x14ac:dyDescent="0.25">
      <c r="A131"/>
      <c r="B131"/>
      <c r="C131"/>
      <c r="D131"/>
      <c r="E131"/>
    </row>
    <row r="132" spans="1:6" x14ac:dyDescent="0.25">
      <c r="A132"/>
      <c r="B132"/>
      <c r="C132"/>
      <c r="D132"/>
      <c r="E132"/>
    </row>
    <row r="133" spans="1:6" x14ac:dyDescent="0.25">
      <c r="A133"/>
      <c r="B133"/>
      <c r="C133"/>
      <c r="D133"/>
      <c r="E133"/>
      <c r="F133" s="5"/>
    </row>
    <row r="134" spans="1:6" x14ac:dyDescent="0.25">
      <c r="A134"/>
      <c r="B134"/>
      <c r="C134"/>
      <c r="D134"/>
      <c r="E134"/>
    </row>
    <row r="135" spans="1:6" x14ac:dyDescent="0.25">
      <c r="A135"/>
      <c r="B135"/>
      <c r="C135"/>
      <c r="D135"/>
      <c r="E135"/>
    </row>
    <row r="136" spans="1:6" x14ac:dyDescent="0.25">
      <c r="A136"/>
      <c r="B136"/>
      <c r="C136"/>
      <c r="D136"/>
      <c r="E136"/>
    </row>
    <row r="137" spans="1:6" x14ac:dyDescent="0.25">
      <c r="A137"/>
      <c r="B137"/>
      <c r="C137"/>
      <c r="D137"/>
      <c r="E137"/>
    </row>
    <row r="138" spans="1:6" x14ac:dyDescent="0.25">
      <c r="A138"/>
      <c r="B138"/>
      <c r="C138"/>
      <c r="D138"/>
      <c r="E138"/>
    </row>
    <row r="139" spans="1:6" x14ac:dyDescent="0.25">
      <c r="A139"/>
      <c r="B139"/>
      <c r="C139"/>
      <c r="D139"/>
      <c r="E139"/>
    </row>
    <row r="140" spans="1:6" x14ac:dyDescent="0.25">
      <c r="A140"/>
      <c r="B140"/>
      <c r="C140"/>
      <c r="D140"/>
      <c r="E140"/>
    </row>
    <row r="141" spans="1:6" x14ac:dyDescent="0.25">
      <c r="A141"/>
      <c r="B141"/>
      <c r="C141"/>
      <c r="D141"/>
      <c r="E141"/>
    </row>
    <row r="142" spans="1:6" x14ac:dyDescent="0.25">
      <c r="A142"/>
      <c r="B142"/>
      <c r="C142"/>
      <c r="D142"/>
      <c r="E142"/>
    </row>
    <row r="143" spans="1:6" x14ac:dyDescent="0.25">
      <c r="A143"/>
      <c r="B143"/>
      <c r="C143"/>
      <c r="D143"/>
      <c r="E143"/>
    </row>
    <row r="144" spans="1:6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</sheetData>
  <conditionalFormatting sqref="E2:E123">
    <cfRule type="containsText" dxfId="6" priority="1" stopIfTrue="1" operator="containsText" text="Valide">
      <formula>NOT(ISERROR(SEARCH("Valide",E2)))</formula>
    </cfRule>
    <cfRule type="containsText" dxfId="5" priority="3" stopIfTrue="1" operator="containsText" text="Non assigné">
      <formula>NOT(ISERROR(SEARCH("Non assigné",E2)))</formula>
    </cfRule>
  </conditionalFormatting>
  <dataValidations count="1">
    <dataValidation type="list" allowBlank="1" showInputMessage="1" showErrorMessage="1" sqref="B2:B123" xr:uid="{00000000-0002-0000-0100-000000000000}">
      <formula1>$G$2:$G$19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958"/>
  <sheetViews>
    <sheetView topLeftCell="B1" workbookViewId="0">
      <selection activeCell="B8" sqref="B8"/>
    </sheetView>
  </sheetViews>
  <sheetFormatPr baseColWidth="10" defaultRowHeight="15" x14ac:dyDescent="0.25"/>
  <cols>
    <col min="1" max="1" width="20.140625" bestFit="1" customWidth="1"/>
    <col min="2" max="2" width="12.7109375" bestFit="1" customWidth="1"/>
    <col min="3" max="3" width="14.7109375" bestFit="1" customWidth="1"/>
    <col min="4" max="4" width="15.85546875" bestFit="1" customWidth="1"/>
    <col min="5" max="5" width="24.5703125" bestFit="1" customWidth="1"/>
    <col min="6" max="6" width="14.85546875" bestFit="1" customWidth="1"/>
    <col min="7" max="7" width="19.7109375" bestFit="1" customWidth="1"/>
    <col min="8" max="8" width="14.5703125" bestFit="1" customWidth="1"/>
    <col min="9" max="9" width="16" bestFit="1" customWidth="1"/>
    <col min="10" max="10" width="18.28515625" bestFit="1" customWidth="1"/>
    <col min="11" max="11" width="24.28515625" bestFit="1" customWidth="1"/>
    <col min="12" max="12" width="17.140625" bestFit="1" customWidth="1"/>
    <col min="13" max="13" width="18.5703125" bestFit="1" customWidth="1"/>
    <col min="14" max="14" width="19.28515625" bestFit="1" customWidth="1"/>
    <col min="15" max="15" width="12.7109375" bestFit="1" customWidth="1"/>
    <col min="16" max="16" width="14.85546875" bestFit="1" customWidth="1"/>
    <col min="17" max="17" width="11.85546875" bestFit="1" customWidth="1"/>
    <col min="18" max="18" width="18.42578125" bestFit="1" customWidth="1"/>
    <col min="19" max="19" width="19.7109375" bestFit="1" customWidth="1"/>
    <col min="20" max="20" width="17.7109375" bestFit="1" customWidth="1"/>
  </cols>
  <sheetData>
    <row r="1" spans="1:20" x14ac:dyDescent="0.25">
      <c r="A1" s="2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  <c r="H1" s="4" t="s">
        <v>11</v>
      </c>
      <c r="I1" s="4" t="s">
        <v>12</v>
      </c>
      <c r="J1" s="4" t="s">
        <v>13</v>
      </c>
      <c r="K1" s="4" t="s">
        <v>14</v>
      </c>
      <c r="L1" s="4" t="s">
        <v>15</v>
      </c>
      <c r="M1" s="4" t="s">
        <v>16</v>
      </c>
      <c r="N1" s="4" t="s">
        <v>17</v>
      </c>
      <c r="O1" s="4" t="s">
        <v>18</v>
      </c>
      <c r="P1" s="4" t="s">
        <v>19</v>
      </c>
      <c r="Q1" s="4" t="s">
        <v>20</v>
      </c>
      <c r="R1" s="4" t="s">
        <v>21</v>
      </c>
      <c r="S1" s="4" t="s">
        <v>22</v>
      </c>
      <c r="T1" s="3" t="s">
        <v>23</v>
      </c>
    </row>
    <row r="2" spans="1:20" x14ac:dyDescent="0.25">
      <c r="A2" s="7" t="s">
        <v>42</v>
      </c>
      <c r="B2" s="7" t="s">
        <v>62</v>
      </c>
      <c r="C2" s="7" t="s">
        <v>94</v>
      </c>
      <c r="D2" s="7" t="s">
        <v>45</v>
      </c>
      <c r="E2" s="7" t="s">
        <v>46</v>
      </c>
      <c r="F2" s="7" t="s">
        <v>60</v>
      </c>
      <c r="G2" s="7" t="s">
        <v>59</v>
      </c>
      <c r="H2" s="7" t="s">
        <v>47</v>
      </c>
      <c r="I2" s="7" t="s">
        <v>67</v>
      </c>
      <c r="J2" s="7" t="s">
        <v>127</v>
      </c>
      <c r="K2" s="7" t="s">
        <v>56</v>
      </c>
      <c r="L2" s="7" t="s">
        <v>132</v>
      </c>
      <c r="M2" s="7" t="s">
        <v>148</v>
      </c>
      <c r="N2" s="7" t="s">
        <v>54</v>
      </c>
      <c r="O2" s="7" t="s">
        <v>137</v>
      </c>
      <c r="P2" s="7" t="s">
        <v>73</v>
      </c>
      <c r="Q2" s="8"/>
      <c r="R2" s="7" t="s">
        <v>55</v>
      </c>
      <c r="S2" s="7" t="s">
        <v>51</v>
      </c>
      <c r="T2" s="7" t="s">
        <v>145</v>
      </c>
    </row>
    <row r="3" spans="1:20" s="1" customFormat="1" x14ac:dyDescent="0.25">
      <c r="A3" s="7" t="s">
        <v>43</v>
      </c>
      <c r="B3" s="7" t="s">
        <v>88</v>
      </c>
      <c r="C3" s="7" t="s">
        <v>122</v>
      </c>
      <c r="D3" s="7" t="s">
        <v>162</v>
      </c>
      <c r="E3" s="7" t="s">
        <v>48</v>
      </c>
      <c r="F3" s="7" t="s">
        <v>113</v>
      </c>
      <c r="G3" s="7" t="s">
        <v>68</v>
      </c>
      <c r="H3" s="7" t="s">
        <v>50</v>
      </c>
      <c r="I3" s="8"/>
      <c r="J3" s="8"/>
      <c r="K3" s="7" t="s">
        <v>159</v>
      </c>
      <c r="L3" s="7" t="s">
        <v>133</v>
      </c>
      <c r="M3" s="8"/>
      <c r="N3" s="7" t="s">
        <v>57</v>
      </c>
      <c r="O3" s="8"/>
      <c r="P3" s="7" t="s">
        <v>75</v>
      </c>
      <c r="Q3" s="8"/>
      <c r="R3" s="7" t="s">
        <v>80</v>
      </c>
      <c r="S3" s="7" t="s">
        <v>52</v>
      </c>
      <c r="T3" s="7" t="s">
        <v>149</v>
      </c>
    </row>
    <row r="4" spans="1:20" s="1" customFormat="1" x14ac:dyDescent="0.25">
      <c r="A4" s="7" t="s">
        <v>44</v>
      </c>
      <c r="B4" s="7" t="s">
        <v>99</v>
      </c>
      <c r="C4" s="7" t="s">
        <v>158</v>
      </c>
      <c r="D4" s="7" t="s">
        <v>156</v>
      </c>
      <c r="E4" s="7" t="s">
        <v>49</v>
      </c>
      <c r="F4" s="7" t="s">
        <v>130</v>
      </c>
      <c r="G4" s="7" t="s">
        <v>125</v>
      </c>
      <c r="H4" s="7" t="s">
        <v>53</v>
      </c>
      <c r="I4" s="8"/>
      <c r="J4" s="8"/>
      <c r="K4" s="7" t="s">
        <v>128</v>
      </c>
      <c r="L4" s="7" t="s">
        <v>134</v>
      </c>
      <c r="M4" s="8"/>
      <c r="N4" s="7" t="s">
        <v>58</v>
      </c>
      <c r="O4" s="8"/>
      <c r="P4" s="7" t="s">
        <v>115</v>
      </c>
      <c r="Q4" s="8"/>
      <c r="R4" s="7" t="s">
        <v>97</v>
      </c>
      <c r="S4" s="7" t="s">
        <v>64</v>
      </c>
      <c r="T4" s="9"/>
    </row>
    <row r="5" spans="1:20" s="1" customFormat="1" x14ac:dyDescent="0.25">
      <c r="A5" s="7" t="s">
        <v>166</v>
      </c>
      <c r="B5" s="7" t="s">
        <v>107</v>
      </c>
      <c r="C5" s="7"/>
      <c r="D5" s="7" t="s">
        <v>160</v>
      </c>
      <c r="E5" s="7" t="s">
        <v>63</v>
      </c>
      <c r="F5" s="8"/>
      <c r="G5" s="8"/>
      <c r="H5" s="7" t="s">
        <v>66</v>
      </c>
      <c r="I5" s="8"/>
      <c r="J5" s="8"/>
      <c r="K5" s="7" t="s">
        <v>131</v>
      </c>
      <c r="L5" s="7" t="s">
        <v>135</v>
      </c>
      <c r="M5" s="8"/>
      <c r="N5" s="7" t="s">
        <v>61</v>
      </c>
      <c r="O5" s="8"/>
      <c r="P5" s="7" t="s">
        <v>116</v>
      </c>
      <c r="Q5" s="8"/>
      <c r="R5" s="7" t="s">
        <v>121</v>
      </c>
      <c r="S5" s="7" t="s">
        <v>74</v>
      </c>
      <c r="T5" s="9"/>
    </row>
    <row r="6" spans="1:20" s="1" customFormat="1" x14ac:dyDescent="0.25">
      <c r="A6" s="10"/>
      <c r="B6" s="7" t="s">
        <v>108</v>
      </c>
      <c r="C6" s="7"/>
      <c r="D6" s="7" t="s">
        <v>76</v>
      </c>
      <c r="E6" s="7" t="s">
        <v>69</v>
      </c>
      <c r="F6" s="10"/>
      <c r="G6" s="10"/>
      <c r="H6" s="7" t="s">
        <v>77</v>
      </c>
      <c r="I6" s="10"/>
      <c r="J6" s="10"/>
      <c r="K6" s="7" t="s">
        <v>161</v>
      </c>
      <c r="L6" s="7" t="s">
        <v>136</v>
      </c>
      <c r="M6" s="10"/>
      <c r="N6" s="7" t="s">
        <v>65</v>
      </c>
      <c r="O6" s="10"/>
      <c r="P6" s="7" t="s">
        <v>123</v>
      </c>
      <c r="Q6" s="10"/>
      <c r="R6" s="7" t="s">
        <v>142</v>
      </c>
      <c r="S6" s="7" t="s">
        <v>90</v>
      </c>
      <c r="T6" s="11"/>
    </row>
    <row r="7" spans="1:20" s="1" customFormat="1" x14ac:dyDescent="0.25">
      <c r="A7" s="10"/>
      <c r="B7" s="7" t="s">
        <v>140</v>
      </c>
      <c r="C7" s="10"/>
      <c r="D7" s="7" t="s">
        <v>78</v>
      </c>
      <c r="E7" s="7" t="s">
        <v>70</v>
      </c>
      <c r="F7" s="10"/>
      <c r="G7" s="10"/>
      <c r="H7" s="7" t="s">
        <v>79</v>
      </c>
      <c r="I7" s="10"/>
      <c r="J7" s="10"/>
      <c r="K7" s="7" t="s">
        <v>146</v>
      </c>
      <c r="L7" s="10"/>
      <c r="M7" s="10"/>
      <c r="N7" s="7" t="s">
        <v>72</v>
      </c>
      <c r="O7" s="10"/>
      <c r="P7" s="10"/>
      <c r="Q7" s="10"/>
      <c r="R7" s="7" t="s">
        <v>143</v>
      </c>
      <c r="S7" s="7" t="s">
        <v>92</v>
      </c>
      <c r="T7" s="11"/>
    </row>
    <row r="8" spans="1:20" s="1" customFormat="1" x14ac:dyDescent="0.25">
      <c r="A8" s="10"/>
      <c r="B8" s="7"/>
      <c r="C8" s="10"/>
      <c r="D8" s="7" t="s">
        <v>89</v>
      </c>
      <c r="E8" s="7" t="s">
        <v>71</v>
      </c>
      <c r="F8" s="10"/>
      <c r="G8" s="10"/>
      <c r="H8" s="7" t="s">
        <v>83</v>
      </c>
      <c r="I8" s="10"/>
      <c r="J8" s="10"/>
      <c r="K8" s="7" t="s">
        <v>147</v>
      </c>
      <c r="L8" s="10"/>
      <c r="M8" s="10"/>
      <c r="N8" s="7" t="s">
        <v>81</v>
      </c>
      <c r="O8" s="10"/>
      <c r="P8" s="10"/>
      <c r="Q8" s="10"/>
      <c r="R8" s="10"/>
      <c r="S8" s="7" t="s">
        <v>100</v>
      </c>
      <c r="T8" s="11"/>
    </row>
    <row r="9" spans="1:20" x14ac:dyDescent="0.25">
      <c r="A9" s="10"/>
      <c r="B9" s="10"/>
      <c r="C9" s="10"/>
      <c r="D9" s="7" t="s">
        <v>96</v>
      </c>
      <c r="E9" s="7" t="s">
        <v>87</v>
      </c>
      <c r="F9" s="10"/>
      <c r="G9" s="10"/>
      <c r="H9" s="7" t="s">
        <v>91</v>
      </c>
      <c r="I9" s="10"/>
      <c r="J9" s="10"/>
      <c r="K9" s="7" t="s">
        <v>150</v>
      </c>
      <c r="L9" s="10"/>
      <c r="M9" s="10"/>
      <c r="N9" s="7" t="s">
        <v>82</v>
      </c>
      <c r="O9" s="10"/>
      <c r="P9" s="10"/>
      <c r="Q9" s="10"/>
      <c r="R9" s="10"/>
      <c r="S9" s="7" t="s">
        <v>155</v>
      </c>
      <c r="T9" s="11"/>
    </row>
    <row r="10" spans="1:20" x14ac:dyDescent="0.25">
      <c r="A10" s="10"/>
      <c r="B10" s="10"/>
      <c r="C10" s="10"/>
      <c r="D10" s="7" t="s">
        <v>163</v>
      </c>
      <c r="E10" s="7" t="s">
        <v>95</v>
      </c>
      <c r="F10" s="10"/>
      <c r="G10" s="10"/>
      <c r="H10" s="7" t="s">
        <v>98</v>
      </c>
      <c r="I10" s="10"/>
      <c r="J10" s="10"/>
      <c r="K10" s="7" t="s">
        <v>153</v>
      </c>
      <c r="L10" s="10"/>
      <c r="M10" s="10"/>
      <c r="N10" s="7" t="s">
        <v>84</v>
      </c>
      <c r="O10" s="10"/>
      <c r="P10" s="10"/>
      <c r="Q10" s="10"/>
      <c r="R10" s="10"/>
      <c r="S10" s="10"/>
      <c r="T10" s="11"/>
    </row>
    <row r="11" spans="1:20" x14ac:dyDescent="0.25">
      <c r="A11" s="10"/>
      <c r="B11" s="10"/>
      <c r="C11" s="10"/>
      <c r="D11" s="7" t="s">
        <v>106</v>
      </c>
      <c r="E11" s="7" t="s">
        <v>110</v>
      </c>
      <c r="F11" s="10"/>
      <c r="G11" s="10"/>
      <c r="H11" s="7" t="s">
        <v>101</v>
      </c>
      <c r="I11" s="10"/>
      <c r="J11" s="10"/>
      <c r="K11" s="10"/>
      <c r="L11" s="10"/>
      <c r="M11" s="10"/>
      <c r="N11" s="7" t="s">
        <v>85</v>
      </c>
      <c r="O11" s="10"/>
      <c r="P11" s="10"/>
      <c r="Q11" s="10"/>
      <c r="R11" s="10"/>
      <c r="S11" s="10"/>
      <c r="T11" s="11"/>
    </row>
    <row r="12" spans="1:20" x14ac:dyDescent="0.25">
      <c r="A12" s="10"/>
      <c r="B12" s="10"/>
      <c r="C12" s="10"/>
      <c r="D12" s="7" t="s">
        <v>124</v>
      </c>
      <c r="E12" s="7" t="s">
        <v>112</v>
      </c>
      <c r="F12" s="10"/>
      <c r="G12" s="10"/>
      <c r="H12" s="7" t="s">
        <v>109</v>
      </c>
      <c r="I12" s="10"/>
      <c r="J12" s="10"/>
      <c r="K12" s="10"/>
      <c r="L12" s="10"/>
      <c r="M12" s="10"/>
      <c r="N12" s="7" t="s">
        <v>86</v>
      </c>
      <c r="O12" s="10"/>
      <c r="P12" s="10"/>
      <c r="Q12" s="10"/>
      <c r="R12" s="10"/>
      <c r="S12" s="10"/>
      <c r="T12" s="11"/>
    </row>
    <row r="13" spans="1:20" x14ac:dyDescent="0.25">
      <c r="A13" s="10"/>
      <c r="B13" s="10"/>
      <c r="C13" s="10"/>
      <c r="D13" s="7" t="s">
        <v>126</v>
      </c>
      <c r="E13" s="7" t="s">
        <v>114</v>
      </c>
      <c r="F13" s="10"/>
      <c r="G13" s="10"/>
      <c r="H13" s="7" t="s">
        <v>120</v>
      </c>
      <c r="I13" s="10"/>
      <c r="J13" s="10"/>
      <c r="K13" s="10"/>
      <c r="L13" s="10"/>
      <c r="M13" s="10"/>
      <c r="N13" s="7" t="s">
        <v>93</v>
      </c>
      <c r="O13" s="10"/>
      <c r="P13" s="10"/>
      <c r="Q13" s="10"/>
      <c r="R13" s="10"/>
      <c r="S13" s="10"/>
      <c r="T13" s="11"/>
    </row>
    <row r="14" spans="1:20" x14ac:dyDescent="0.25">
      <c r="A14" s="10"/>
      <c r="B14" s="10"/>
      <c r="C14" s="10"/>
      <c r="D14" s="7" t="s">
        <v>129</v>
      </c>
      <c r="E14" s="7" t="s">
        <v>117</v>
      </c>
      <c r="F14" s="10"/>
      <c r="G14" s="10"/>
      <c r="H14" s="7" t="s">
        <v>139</v>
      </c>
      <c r="I14" s="10"/>
      <c r="J14" s="10"/>
      <c r="K14" s="10"/>
      <c r="L14" s="10"/>
      <c r="M14" s="10"/>
      <c r="N14" s="7" t="s">
        <v>102</v>
      </c>
      <c r="O14" s="10"/>
      <c r="P14" s="10"/>
      <c r="Q14" s="10"/>
      <c r="R14" s="10"/>
      <c r="S14" s="10"/>
      <c r="T14" s="11"/>
    </row>
    <row r="15" spans="1:20" x14ac:dyDescent="0.25">
      <c r="A15" s="10"/>
      <c r="B15" s="10"/>
      <c r="C15" s="10"/>
      <c r="D15" s="7" t="s">
        <v>152</v>
      </c>
      <c r="E15" s="8" t="s">
        <v>119</v>
      </c>
      <c r="F15" s="10"/>
      <c r="G15" s="10"/>
      <c r="H15" s="10"/>
      <c r="I15" s="10"/>
      <c r="J15" s="10"/>
      <c r="K15" s="10"/>
      <c r="L15" s="10"/>
      <c r="M15" s="10"/>
      <c r="N15" s="7" t="s">
        <v>103</v>
      </c>
      <c r="O15" s="10"/>
      <c r="P15" s="10"/>
      <c r="Q15" s="10"/>
      <c r="R15" s="10"/>
      <c r="S15" s="10"/>
      <c r="T15" s="11"/>
    </row>
    <row r="16" spans="1:20" x14ac:dyDescent="0.25">
      <c r="A16" s="10"/>
      <c r="B16" s="10"/>
      <c r="C16" s="10"/>
      <c r="D16" s="10"/>
      <c r="E16" s="7" t="s">
        <v>138</v>
      </c>
      <c r="F16" s="10"/>
      <c r="G16" s="10"/>
      <c r="H16" s="10"/>
      <c r="I16" s="10"/>
      <c r="J16" s="10"/>
      <c r="K16" s="10"/>
      <c r="L16" s="10"/>
      <c r="M16" s="10"/>
      <c r="N16" s="7" t="s">
        <v>104</v>
      </c>
      <c r="O16" s="10"/>
      <c r="P16" s="10"/>
      <c r="Q16" s="10"/>
      <c r="R16" s="10"/>
      <c r="S16" s="10"/>
      <c r="T16" s="11"/>
    </row>
    <row r="17" spans="1:20" x14ac:dyDescent="0.25">
      <c r="A17" s="10"/>
      <c r="B17" s="10"/>
      <c r="C17" s="10"/>
      <c r="D17" s="10"/>
      <c r="E17" s="7" t="s">
        <v>141</v>
      </c>
      <c r="F17" s="10"/>
      <c r="G17" s="10"/>
      <c r="H17" s="10"/>
      <c r="I17" s="10"/>
      <c r="J17" s="10"/>
      <c r="K17" s="10"/>
      <c r="L17" s="10"/>
      <c r="M17" s="10"/>
      <c r="N17" s="7" t="s">
        <v>105</v>
      </c>
      <c r="O17" s="10"/>
      <c r="P17" s="10"/>
      <c r="Q17" s="10"/>
      <c r="R17" s="10"/>
      <c r="S17" s="10"/>
      <c r="T17" s="11"/>
    </row>
    <row r="18" spans="1:20" x14ac:dyDescent="0.25">
      <c r="A18" s="10"/>
      <c r="B18" s="10"/>
      <c r="C18" s="10"/>
      <c r="D18" s="10"/>
      <c r="E18" s="7" t="s">
        <v>151</v>
      </c>
      <c r="F18" s="10"/>
      <c r="G18" s="10"/>
      <c r="H18" s="10"/>
      <c r="I18" s="10"/>
      <c r="J18" s="10"/>
      <c r="K18" s="10"/>
      <c r="L18" s="10"/>
      <c r="M18" s="10"/>
      <c r="N18" s="7" t="s">
        <v>111</v>
      </c>
      <c r="O18" s="10"/>
      <c r="P18" s="10"/>
      <c r="Q18" s="10"/>
      <c r="R18" s="10"/>
      <c r="S18" s="10"/>
      <c r="T18" s="11"/>
    </row>
    <row r="19" spans="1:20" x14ac:dyDescent="0.25">
      <c r="A19" s="10"/>
      <c r="B19" s="10"/>
      <c r="C19" s="10"/>
      <c r="D19" s="10"/>
      <c r="E19" s="7" t="s">
        <v>154</v>
      </c>
      <c r="F19" s="10"/>
      <c r="G19" s="10"/>
      <c r="H19" s="10"/>
      <c r="I19" s="10"/>
      <c r="J19" s="10"/>
      <c r="K19" s="10"/>
      <c r="L19" s="10"/>
      <c r="M19" s="10"/>
      <c r="N19" s="7" t="s">
        <v>118</v>
      </c>
      <c r="O19" s="10"/>
      <c r="P19" s="10"/>
      <c r="Q19" s="10"/>
      <c r="R19" s="10"/>
      <c r="S19" s="10"/>
      <c r="T19" s="11"/>
    </row>
    <row r="20" spans="1:20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7" t="s">
        <v>157</v>
      </c>
      <c r="O20" s="10"/>
      <c r="P20" s="10"/>
      <c r="Q20" s="10"/>
      <c r="R20" s="10"/>
      <c r="S20" s="10"/>
      <c r="T20" s="11"/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7" t="s">
        <v>144</v>
      </c>
      <c r="O21" s="10"/>
      <c r="P21" s="10"/>
      <c r="Q21" s="10"/>
      <c r="R21" s="10"/>
      <c r="S21" s="10"/>
      <c r="T21" s="11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L159"/>
  <sheetViews>
    <sheetView tabSelected="1" topLeftCell="AA1" zoomScale="80" zoomScaleNormal="80" workbookViewId="0">
      <selection activeCell="AG6" sqref="AG6"/>
    </sheetView>
  </sheetViews>
  <sheetFormatPr baseColWidth="10" defaultRowHeight="15" x14ac:dyDescent="0.25"/>
  <cols>
    <col min="1" max="1" width="11.7109375" style="1" hidden="1" customWidth="1"/>
    <col min="2" max="2" width="20.7109375" style="1" hidden="1" customWidth="1"/>
    <col min="3" max="3" width="15.42578125" style="1" hidden="1" customWidth="1"/>
    <col min="4" max="4" width="18.42578125" style="1" hidden="1" customWidth="1"/>
    <col min="5" max="5" width="11" style="1" hidden="1" customWidth="1"/>
    <col min="6" max="6" width="24.85546875" style="1" hidden="1" customWidth="1"/>
    <col min="7" max="7" width="10.42578125" style="1" hidden="1" customWidth="1"/>
    <col min="8" max="8" width="24.28515625" style="1" hidden="1" customWidth="1"/>
    <col min="9" max="9" width="15.5703125" style="1" hidden="1" customWidth="1"/>
    <col min="10" max="10" width="10.5703125" style="1" hidden="1" customWidth="1"/>
    <col min="11" max="11" width="16.28515625" style="1" hidden="1" customWidth="1"/>
    <col min="12" max="12" width="11.7109375" style="1" hidden="1" customWidth="1"/>
    <col min="13" max="13" width="4.140625" style="1" hidden="1" customWidth="1"/>
    <col min="14" max="14" width="0" style="1" hidden="1" customWidth="1"/>
    <col min="15" max="15" width="10.42578125" style="1" hidden="1" customWidth="1"/>
    <col min="16" max="16" width="0" style="1" hidden="1" customWidth="1"/>
    <col min="17" max="17" width="20.85546875" style="1" hidden="1" customWidth="1"/>
    <col min="18" max="18" width="17.42578125" style="1" hidden="1" customWidth="1"/>
    <col min="19" max="19" width="0" style="1" hidden="1" customWidth="1"/>
    <col min="20" max="20" width="13.85546875" style="1" hidden="1" customWidth="1"/>
    <col min="21" max="21" width="2" style="1" hidden="1" customWidth="1"/>
    <col min="22" max="22" width="0" style="1" hidden="1" customWidth="1"/>
    <col min="23" max="23" width="6.140625" style="1" hidden="1" customWidth="1"/>
    <col min="24" max="24" width="15.5703125" style="1" hidden="1" customWidth="1"/>
    <col min="25" max="25" width="17.42578125" style="1" hidden="1" customWidth="1"/>
    <col min="26" max="26" width="16.5703125" style="1" hidden="1" customWidth="1"/>
    <col min="27" max="27" width="11.42578125" style="1"/>
    <col min="28" max="28" width="22.28515625" style="1" bestFit="1" customWidth="1"/>
    <col min="29" max="29" width="22.28515625" style="1" customWidth="1"/>
    <col min="30" max="30" width="19.140625" style="1" bestFit="1" customWidth="1"/>
    <col min="31" max="31" width="17.42578125" style="1" bestFit="1" customWidth="1"/>
    <col min="32" max="32" width="13.42578125" style="1" bestFit="1" customWidth="1"/>
    <col min="33" max="33" width="11.42578125" style="1"/>
    <col min="34" max="34" width="22.28515625" style="1" bestFit="1" customWidth="1"/>
    <col min="35" max="35" width="22.28515625" style="1" customWidth="1"/>
    <col min="36" max="36" width="19.140625" style="1" bestFit="1" customWidth="1"/>
    <col min="37" max="37" width="17.42578125" style="1" bestFit="1" customWidth="1"/>
    <col min="38" max="38" width="13.42578125" style="1" bestFit="1" customWidth="1"/>
    <col min="39" max="16384" width="11.42578125" style="1"/>
  </cols>
  <sheetData>
    <row r="1" spans="1:38" x14ac:dyDescent="0.25">
      <c r="O1" s="1">
        <v>50</v>
      </c>
    </row>
    <row r="3" spans="1:38" x14ac:dyDescent="0.25">
      <c r="N3" s="41" t="e">
        <f>INDEX(résultat[],$O$3,COLUMN(N3))</f>
        <v>#REF!</v>
      </c>
      <c r="O3" s="1">
        <f>O1</f>
        <v>50</v>
      </c>
      <c r="P3" s="1" t="e">
        <f>INDEX(résultat[],$O$3,COLUMN(P3))</f>
        <v>#REF!</v>
      </c>
      <c r="Q3" s="1" t="e">
        <f>INDEX(résultat[],$O$3,COLUMN(Q3))</f>
        <v>#REF!</v>
      </c>
      <c r="R3" s="1" t="e">
        <f>INDEX(résultat[],$O$3,COLUMN(R3))</f>
        <v>#REF!</v>
      </c>
      <c r="S3" s="1" t="e">
        <f>INDEX(résultat[],$O$3,COLUMN(S3))</f>
        <v>#REF!</v>
      </c>
      <c r="T3" s="1" t="e">
        <f>INDEX(résultat[],$O$3,COLUMN(T3))</f>
        <v>#REF!</v>
      </c>
    </row>
    <row r="4" spans="1:38" x14ac:dyDescent="0.25">
      <c r="N4" s="41" t="e">
        <f>INDEX(résultat[],$O$3,COLUMN(N4))</f>
        <v>#REF!</v>
      </c>
      <c r="O4" s="1">
        <v>51</v>
      </c>
    </row>
    <row r="5" spans="1:38" x14ac:dyDescent="0.25">
      <c r="N5" s="41" t="e">
        <f>INDEX(résultat[],$O$3,COLUMN(N5))</f>
        <v>#REF!</v>
      </c>
      <c r="O5" s="1">
        <v>52</v>
      </c>
    </row>
    <row r="6" spans="1:38" x14ac:dyDescent="0.25">
      <c r="N6" s="41" t="e">
        <f>INDEX(résultat[],$O$3,COLUMN(N6))</f>
        <v>#REF!</v>
      </c>
      <c r="O6" s="1">
        <v>53</v>
      </c>
    </row>
    <row r="7" spans="1:38" x14ac:dyDescent="0.25">
      <c r="N7" s="41" t="e">
        <f>INDEX(résultat[],$O$3,COLUMN(N7))</f>
        <v>#REF!</v>
      </c>
      <c r="O7" s="1">
        <v>54</v>
      </c>
      <c r="AB7" s="1" t="e">
        <f>INDEX(COMPTECOURANT[],AC7,COLUMN(AB7))</f>
        <v>#REF!</v>
      </c>
      <c r="AC7" s="1">
        <v>1</v>
      </c>
      <c r="AD7" s="1" t="e">
        <f>INDEX(COMPTECOURANT[],$AC$7,COLUMN(AD7))</f>
        <v>#REF!</v>
      </c>
      <c r="AE7" s="1" t="e">
        <f>INDEX(COMPTECOURANT[],$AC$7,COLUMN(AE7))</f>
        <v>#REF!</v>
      </c>
      <c r="AF7" s="1" t="e">
        <f>INDEX(COMPTECOURANT[],$AC$7,COLUMN(AF7))</f>
        <v>#REF!</v>
      </c>
    </row>
    <row r="8" spans="1:38" ht="23.25" x14ac:dyDescent="0.25">
      <c r="J8" s="31"/>
      <c r="N8" s="41" t="e">
        <f>INDEX(résultat[],$O$3,COLUMN(N8))</f>
        <v>#REF!</v>
      </c>
      <c r="O8" s="1">
        <v>60</v>
      </c>
      <c r="AB8" s="1" t="e">
        <f>INDEX(COMPTECOURANT[],AC8,COLUMN(AB8))</f>
        <v>#REF!</v>
      </c>
      <c r="AC8" s="1">
        <v>2</v>
      </c>
      <c r="AD8" s="1" t="e">
        <f>INDEX(COMPTECOURANT[],AC8,COLUMN(AD8))</f>
        <v>#REF!</v>
      </c>
      <c r="AE8" s="1" t="e">
        <f>INDEX(COMPTECOURANT[],AD8,COLUMN(AE8))</f>
        <v>#REF!</v>
      </c>
      <c r="AF8" s="1" t="e">
        <f>INDEX(COMPTECOURANT[],AE8,COLUMN(AF8))</f>
        <v>#REF!</v>
      </c>
    </row>
    <row r="9" spans="1:38" x14ac:dyDescent="0.25">
      <c r="G9" s="1" t="s">
        <v>25</v>
      </c>
    </row>
    <row r="10" spans="1:38" x14ac:dyDescent="0.25">
      <c r="G10">
        <v>2</v>
      </c>
      <c r="N10"/>
      <c r="O10"/>
      <c r="Q10"/>
      <c r="R10"/>
      <c r="S10"/>
      <c r="T10"/>
    </row>
    <row r="11" spans="1:38" x14ac:dyDescent="0.25">
      <c r="G11" s="20">
        <f>DATE(1900,$G$10,1)</f>
        <v>32</v>
      </c>
      <c r="N11"/>
      <c r="O11"/>
      <c r="P11"/>
      <c r="Q11"/>
      <c r="R11"/>
      <c r="S11"/>
      <c r="T11"/>
    </row>
    <row r="12" spans="1:38" x14ac:dyDescent="0.25">
      <c r="A12" s="12" t="s">
        <v>164</v>
      </c>
      <c r="B12" s="12" t="s">
        <v>180</v>
      </c>
      <c r="C12" s="12" t="s">
        <v>181</v>
      </c>
      <c r="D12" s="12" t="s">
        <v>177</v>
      </c>
      <c r="E12" s="12" t="s">
        <v>40</v>
      </c>
      <c r="F12" s="12" t="s">
        <v>183</v>
      </c>
      <c r="G12" s="12" t="s">
        <v>25</v>
      </c>
      <c r="H12" s="12" t="s">
        <v>165</v>
      </c>
      <c r="I12" s="12" t="s">
        <v>24</v>
      </c>
      <c r="J12" s="12" t="s">
        <v>170</v>
      </c>
      <c r="K12" s="12" t="s">
        <v>39</v>
      </c>
      <c r="L12" s="12" t="s">
        <v>179</v>
      </c>
      <c r="N12" s="12" t="s">
        <v>164</v>
      </c>
      <c r="O12" s="12" t="s">
        <v>40</v>
      </c>
      <c r="P12" s="12" t="s">
        <v>25</v>
      </c>
      <c r="Q12" s="12" t="s">
        <v>165</v>
      </c>
      <c r="R12" s="12" t="s">
        <v>24</v>
      </c>
      <c r="S12" s="12" t="s">
        <v>170</v>
      </c>
      <c r="T12" s="12" t="s">
        <v>39</v>
      </c>
      <c r="V12" s="19" t="s">
        <v>25</v>
      </c>
      <c r="X12" s="21" t="s">
        <v>168</v>
      </c>
      <c r="Y12" t="s">
        <v>169</v>
      </c>
      <c r="Z12" t="s">
        <v>171</v>
      </c>
      <c r="AB12" s="1" t="s">
        <v>180</v>
      </c>
      <c r="AC12" s="1" t="s">
        <v>40</v>
      </c>
      <c r="AD12" s="1" t="s">
        <v>182</v>
      </c>
      <c r="AE12" s="1" t="s">
        <v>178</v>
      </c>
      <c r="AF12" s="1" t="s">
        <v>179</v>
      </c>
      <c r="AH12" s="1" t="s">
        <v>180</v>
      </c>
      <c r="AI12" s="1" t="s">
        <v>40</v>
      </c>
      <c r="AJ12" s="1" t="s">
        <v>182</v>
      </c>
      <c r="AK12" s="1" t="s">
        <v>178</v>
      </c>
      <c r="AL12" s="1" t="s">
        <v>179</v>
      </c>
    </row>
    <row r="13" spans="1:38" x14ac:dyDescent="0.25">
      <c r="A13" s="13">
        <v>43101</v>
      </c>
      <c r="B13" s="13" t="str">
        <f t="shared" ref="B13:B44" si="0">"CCHQ"</f>
        <v>CCHQ</v>
      </c>
      <c r="C13" s="13" t="str">
        <f>IF(opérations[[#This Row],[CATEGORIE]]="PLACEMENT","LJMO","")</f>
        <v/>
      </c>
      <c r="D13" s="13" t="str">
        <f>IF(opérations[[#This Row],[TYPE DE COMPTE]]="CCHQ","05","")</f>
        <v>05</v>
      </c>
      <c r="E13" s="14">
        <f>IF(opérations[[#This Row],[DATE]]="","",IF(E12="INDEX",1,E12+1))</f>
        <v>1</v>
      </c>
      <c r="F13" s="14" t="str">
        <f>IF(opérations[[#This Row],[ECONOMIE]]="LJMO","04","")</f>
        <v/>
      </c>
      <c r="G13" s="14">
        <f>IF(opérations[[#This Row],[DATE]]="","",MONTH(opérations[[#This Row],[DATE]]))</f>
        <v>1</v>
      </c>
      <c r="H13" s="14" t="s">
        <v>137</v>
      </c>
      <c r="I13" s="14" t="str">
        <f>IF(opérations[[#This Row],[DESCRIPTION]]="","",IFERROR(VLOOKUP(opérations[[#This Row],[DESCRIPTION]],LISTE[],2,FALSE),""))</f>
        <v>SALAIRE</v>
      </c>
      <c r="J13" s="15">
        <v>0</v>
      </c>
      <c r="K13" s="15">
        <v>895.37</v>
      </c>
      <c r="L13" s="17" t="str">
        <f>IF(opérations[[#This Row],[TYPE DE COMPTE]]="CCHQ","EUR","")</f>
        <v>EUR</v>
      </c>
      <c r="N13" s="13">
        <v>43498</v>
      </c>
      <c r="O13" s="14">
        <v>50</v>
      </c>
      <c r="P13" s="14">
        <v>2</v>
      </c>
      <c r="Q13" s="14" t="s">
        <v>148</v>
      </c>
      <c r="R13" s="14" t="s">
        <v>16</v>
      </c>
      <c r="S13" s="15">
        <v>0</v>
      </c>
      <c r="T13" s="15">
        <v>20</v>
      </c>
      <c r="V13" s="1">
        <v>2</v>
      </c>
      <c r="X13" s="22" t="s">
        <v>5</v>
      </c>
      <c r="Y13" s="25">
        <v>0</v>
      </c>
      <c r="Z13" s="25">
        <v>72.589999999999989</v>
      </c>
      <c r="AB13" s="1" t="s">
        <v>184</v>
      </c>
      <c r="AC13" s="1">
        <f t="shared" ref="AC13:AC14" si="1">IF(AC12="INDEX",1,AC12+1)</f>
        <v>1</v>
      </c>
      <c r="AD13" s="40" t="str">
        <f>IF(COMPTECOURANT[TYPE DE COMPTE]="CCHQ","05","")</f>
        <v>05</v>
      </c>
      <c r="AF13" s="17" t="str">
        <f>IF(COMPTECOURANT[TYPE DE COMPTE]="CCHQ","EUR","")</f>
        <v>EUR</v>
      </c>
      <c r="AH13" s="1" t="s">
        <v>185</v>
      </c>
      <c r="AI13" s="1">
        <f>IF(AI12="INDEX",1,AI12+1)</f>
        <v>1</v>
      </c>
      <c r="AJ13" s="13" t="str">
        <f>IF(COMPTEEPARGNE[TYPE DE COMPTE]="LJMO","04","")</f>
        <v>04</v>
      </c>
      <c r="AL13" s="17" t="str">
        <f>IF(COMPTEEPARGNE[TYPE DE COMPTE]="CCHQ","EUR","")</f>
        <v/>
      </c>
    </row>
    <row r="14" spans="1:38" x14ac:dyDescent="0.25">
      <c r="A14" s="13">
        <v>43467</v>
      </c>
      <c r="B14" s="13" t="str">
        <f t="shared" si="0"/>
        <v>CCHQ</v>
      </c>
      <c r="C14" s="13" t="str">
        <f>IF(opérations[[#This Row],[CATEGORIE]]="PLACEMENT","LJMO","")</f>
        <v>LJMO</v>
      </c>
      <c r="D14" s="13" t="str">
        <f>IF(opérations[[#This Row],[TYPE DE COMPTE]]="CCHQ","05","")</f>
        <v>05</v>
      </c>
      <c r="E14" s="14">
        <f>IF(opérations[[#This Row],[DATE]]="","",IF(E13="INDEX",1,E13+1))</f>
        <v>2</v>
      </c>
      <c r="F14" s="14" t="str">
        <f>IF(opérations[[#This Row],[ECONOMIE]]="LJMO","04","")</f>
        <v>04</v>
      </c>
      <c r="G14" s="14">
        <f>IF(opérations[[#This Row],[DATE]]="","",MONTH(opérations[[#This Row],[DATE]]))</f>
        <v>1</v>
      </c>
      <c r="H14" s="14" t="s">
        <v>127</v>
      </c>
      <c r="I14" s="14" t="str">
        <f>IF(opérations[[#This Row],[DESCRIPTION]]="","",IFERROR(VLOOKUP(opérations[[#This Row],[DESCRIPTION]],LISTE[],2,FALSE),""))</f>
        <v>PLACEMENT</v>
      </c>
      <c r="J14" s="15">
        <v>142.26999999999987</v>
      </c>
      <c r="K14" s="15">
        <v>0</v>
      </c>
      <c r="L14" s="17" t="str">
        <f>IF(opérations[[#This Row],[TYPE DE COMPTE]]="CCHQ","EUR","")</f>
        <v>EUR</v>
      </c>
      <c r="N14" s="13">
        <v>43499</v>
      </c>
      <c r="O14" s="14">
        <v>51</v>
      </c>
      <c r="P14" s="14">
        <v>2</v>
      </c>
      <c r="Q14" s="14" t="s">
        <v>148</v>
      </c>
      <c r="R14" s="14" t="s">
        <v>16</v>
      </c>
      <c r="S14" s="15">
        <v>0</v>
      </c>
      <c r="T14" s="15">
        <v>20</v>
      </c>
      <c r="X14" s="22" t="s">
        <v>6</v>
      </c>
      <c r="Y14" s="25">
        <v>0</v>
      </c>
      <c r="Z14" s="25">
        <v>125</v>
      </c>
      <c r="AB14" s="1" t="s">
        <v>184</v>
      </c>
      <c r="AC14" s="1">
        <f t="shared" si="1"/>
        <v>2</v>
      </c>
      <c r="AD14" s="40" t="str">
        <f>IF(COMPTECOURANT[TYPE DE COMPTE]="CCHQ","05","")</f>
        <v>05</v>
      </c>
      <c r="AF14" s="17" t="str">
        <f>IF(COMPTECOURANT[TYPE DE COMPTE]="CCHQ","EUR","")</f>
        <v>EUR</v>
      </c>
    </row>
    <row r="15" spans="1:38" x14ac:dyDescent="0.25">
      <c r="A15" s="13">
        <v>43467</v>
      </c>
      <c r="B15" s="13" t="str">
        <f t="shared" si="0"/>
        <v>CCHQ</v>
      </c>
      <c r="C15" s="13" t="str">
        <f>IF(opérations[[#This Row],[CATEGORIE]]="PLACEMENT","LJMO","")</f>
        <v/>
      </c>
      <c r="D15" s="13" t="str">
        <f>IF(opérations[[#This Row],[TYPE DE COMPTE]]="CCHQ","05","")</f>
        <v>05</v>
      </c>
      <c r="E15" s="14">
        <f>IF(opérations[[#This Row],[DATE]]="","",IF(E14="INDEX",1,E14+1))</f>
        <v>3</v>
      </c>
      <c r="F15" s="14" t="str">
        <f>IF(opérations[[#This Row],[ECONOMIE]]="LJMO","04","")</f>
        <v/>
      </c>
      <c r="G15" s="14">
        <f>IF(opérations[[#This Row],[DATE]]="","",MONTH(opérations[[#This Row],[DATE]]))</f>
        <v>1</v>
      </c>
      <c r="H15" s="14" t="s">
        <v>118</v>
      </c>
      <c r="I15" s="14" t="str">
        <f>IF(opérations[[#This Row],[DESCRIPTION]]="","",IFERROR(VLOOKUP(opérations[[#This Row],[DESCRIPTION]],LISTE[],2,FALSE),""))</f>
        <v>RESTAURATION</v>
      </c>
      <c r="J15" s="15">
        <v>20</v>
      </c>
      <c r="K15" s="15">
        <v>0</v>
      </c>
      <c r="L15" s="17" t="str">
        <f>IF(opérations[[#This Row],[TYPE DE COMPTE]]="CCHQ","EUR","")</f>
        <v>EUR</v>
      </c>
      <c r="N15" s="16">
        <v>43500</v>
      </c>
      <c r="O15" s="14">
        <v>52</v>
      </c>
      <c r="P15" s="14">
        <v>2</v>
      </c>
      <c r="Q15" s="17" t="s">
        <v>111</v>
      </c>
      <c r="R15" s="14" t="s">
        <v>17</v>
      </c>
      <c r="S15" s="18">
        <v>22.8</v>
      </c>
      <c r="T15" s="18">
        <v>0</v>
      </c>
      <c r="X15" s="22" t="s">
        <v>7</v>
      </c>
      <c r="Y15" s="25">
        <v>0</v>
      </c>
      <c r="Z15" s="25">
        <v>194.04000000000002</v>
      </c>
      <c r="AB15"/>
      <c r="AC15"/>
      <c r="AD15"/>
      <c r="AE15"/>
      <c r="AF15"/>
    </row>
    <row r="16" spans="1:38" x14ac:dyDescent="0.25">
      <c r="A16" s="13">
        <v>43468</v>
      </c>
      <c r="B16" s="13" t="str">
        <f t="shared" si="0"/>
        <v>CCHQ</v>
      </c>
      <c r="C16" s="13" t="str">
        <f>IF(opérations[[#This Row],[CATEGORIE]]="PLACEMENT","LJMO","")</f>
        <v/>
      </c>
      <c r="D16" s="13" t="str">
        <f>IF(opérations[[#This Row],[TYPE DE COMPTE]]="CCHQ","05","")</f>
        <v>05</v>
      </c>
      <c r="E16" s="14">
        <f>IF(opérations[[#This Row],[DATE]]="","",IF(E15="INDEX",1,E15+1))</f>
        <v>4</v>
      </c>
      <c r="F16" s="14" t="str">
        <f>IF(opérations[[#This Row],[ECONOMIE]]="LJMO","04","")</f>
        <v/>
      </c>
      <c r="G16" s="14">
        <f>IF(opérations[[#This Row],[DATE]]="","",MONTH(opérations[[#This Row],[DATE]]))</f>
        <v>1</v>
      </c>
      <c r="H16" s="14" t="s">
        <v>69</v>
      </c>
      <c r="I16" s="14" t="str">
        <f>IF(opérations[[#This Row],[DESCRIPTION]]="","",IFERROR(VLOOKUP(opérations[[#This Row],[DESCRIPTION]],LISTE[],2,FALSE),""))</f>
        <v>FACTURE</v>
      </c>
      <c r="J16" s="15">
        <v>3.09</v>
      </c>
      <c r="K16" s="15">
        <v>0</v>
      </c>
      <c r="L16" s="17" t="str">
        <f>IF(opérations[[#This Row],[TYPE DE COMPTE]]="CCHQ","EUR","")</f>
        <v>EUR</v>
      </c>
      <c r="N16" s="16">
        <v>43500</v>
      </c>
      <c r="O16" s="14">
        <v>53</v>
      </c>
      <c r="P16" s="14">
        <v>2</v>
      </c>
      <c r="Q16" s="17" t="s">
        <v>50</v>
      </c>
      <c r="R16" s="14" t="s">
        <v>11</v>
      </c>
      <c r="S16" s="18">
        <v>39.9</v>
      </c>
      <c r="T16" s="18">
        <v>0</v>
      </c>
      <c r="X16" s="22" t="s">
        <v>8</v>
      </c>
      <c r="Y16" s="25">
        <v>0</v>
      </c>
      <c r="Z16" s="25">
        <v>338.56</v>
      </c>
      <c r="AB16"/>
      <c r="AC16"/>
      <c r="AD16"/>
      <c r="AE16"/>
      <c r="AF16"/>
    </row>
    <row r="17" spans="1:32" x14ac:dyDescent="0.25">
      <c r="A17" s="13">
        <v>43468</v>
      </c>
      <c r="B17" s="13" t="str">
        <f t="shared" si="0"/>
        <v>CCHQ</v>
      </c>
      <c r="C17" s="13" t="str">
        <f>IF(opérations[[#This Row],[CATEGORIE]]="PLACEMENT","LJMO","")</f>
        <v/>
      </c>
      <c r="D17" s="13" t="str">
        <f>IF(opérations[[#This Row],[TYPE DE COMPTE]]="CCHQ","05","")</f>
        <v>05</v>
      </c>
      <c r="E17" s="14">
        <f>IF(opérations[[#This Row],[DATE]]="","",IF(E16="INDEX",1,E16+1))</f>
        <v>5</v>
      </c>
      <c r="F17" s="14" t="str">
        <f>IF(opérations[[#This Row],[ECONOMIE]]="LJMO","04","")</f>
        <v/>
      </c>
      <c r="G17" s="14">
        <f>IF(opérations[[#This Row],[DATE]]="","",MONTH(opérations[[#This Row],[DATE]]))</f>
        <v>1</v>
      </c>
      <c r="H17" s="14" t="s">
        <v>48</v>
      </c>
      <c r="I17" s="14" t="str">
        <f>IF(opérations[[#This Row],[DESCRIPTION]]="","",IFERROR(VLOOKUP(opérations[[#This Row],[DESCRIPTION]],LISTE[],2,FALSE),""))</f>
        <v>FACTURE</v>
      </c>
      <c r="J17" s="15">
        <v>0.6</v>
      </c>
      <c r="K17" s="15">
        <v>0</v>
      </c>
      <c r="L17" s="17" t="str">
        <f>IF(opérations[[#This Row],[TYPE DE COMPTE]]="CCHQ","EUR","")</f>
        <v>EUR</v>
      </c>
      <c r="N17" s="16">
        <v>43500</v>
      </c>
      <c r="O17" s="14">
        <v>54</v>
      </c>
      <c r="P17" s="14">
        <v>2</v>
      </c>
      <c r="Q17" s="17" t="s">
        <v>157</v>
      </c>
      <c r="R17" s="14" t="s">
        <v>17</v>
      </c>
      <c r="S17" s="18">
        <v>19.8</v>
      </c>
      <c r="T17" s="18">
        <v>0</v>
      </c>
      <c r="X17" s="22" t="s">
        <v>11</v>
      </c>
      <c r="Y17" s="25">
        <v>0</v>
      </c>
      <c r="Z17" s="25">
        <v>61</v>
      </c>
      <c r="AB17"/>
      <c r="AC17"/>
      <c r="AD17"/>
      <c r="AE17"/>
      <c r="AF17"/>
    </row>
    <row r="18" spans="1:32" x14ac:dyDescent="0.25">
      <c r="A18" s="13">
        <v>43469</v>
      </c>
      <c r="B18" s="13" t="str">
        <f t="shared" si="0"/>
        <v>CCHQ</v>
      </c>
      <c r="C18" s="13" t="str">
        <f>IF(opérations[[#This Row],[CATEGORIE]]="PLACEMENT","LJMO","")</f>
        <v/>
      </c>
      <c r="D18" s="13" t="str">
        <f>IF(opérations[[#This Row],[TYPE DE COMPTE]]="CCHQ","05","")</f>
        <v>05</v>
      </c>
      <c r="E18" s="14">
        <f>IF(opérations[[#This Row],[DATE]]="","",IF(E17="INDEX",1,E17+1))</f>
        <v>6</v>
      </c>
      <c r="F18" s="14" t="str">
        <f>IF(opérations[[#This Row],[ECONOMIE]]="LJMO","04","")</f>
        <v/>
      </c>
      <c r="G18" s="14">
        <f>IF(opérations[[#This Row],[DATE]]="","",MONTH(opérations[[#This Row],[DATE]]))</f>
        <v>1</v>
      </c>
      <c r="H18" s="14" t="s">
        <v>121</v>
      </c>
      <c r="I18" s="14" t="str">
        <f>IF(opérations[[#This Row],[DESCRIPTION]]="","",IFERROR(VLOOKUP(opérations[[#This Row],[DESCRIPTION]],LISTE[],2,FALSE),""))</f>
        <v>TRANSPORT</v>
      </c>
      <c r="J18" s="15">
        <v>3.8</v>
      </c>
      <c r="K18" s="15">
        <v>0</v>
      </c>
      <c r="L18" s="17" t="str">
        <f>IF(opérations[[#This Row],[TYPE DE COMPTE]]="CCHQ","EUR","")</f>
        <v>EUR</v>
      </c>
      <c r="N18" s="16">
        <v>43500</v>
      </c>
      <c r="O18" s="14">
        <v>55</v>
      </c>
      <c r="P18" s="14">
        <v>2</v>
      </c>
      <c r="Q18" s="17" t="s">
        <v>160</v>
      </c>
      <c r="R18" s="14" t="s">
        <v>7</v>
      </c>
      <c r="S18" s="18">
        <v>1</v>
      </c>
      <c r="T18" s="18">
        <v>0</v>
      </c>
      <c r="X18" s="22" t="s">
        <v>13</v>
      </c>
      <c r="Y18" s="25">
        <v>0</v>
      </c>
      <c r="Z18" s="25">
        <v>1000</v>
      </c>
      <c r="AB18"/>
      <c r="AC18"/>
      <c r="AD18"/>
      <c r="AE18"/>
      <c r="AF18"/>
    </row>
    <row r="19" spans="1:32" x14ac:dyDescent="0.25">
      <c r="A19" s="13">
        <v>43469</v>
      </c>
      <c r="B19" s="13" t="str">
        <f t="shared" si="0"/>
        <v>CCHQ</v>
      </c>
      <c r="C19" s="13" t="str">
        <f>IF(opérations[[#This Row],[CATEGORIE]]="PLACEMENT","LJMO","")</f>
        <v/>
      </c>
      <c r="D19" s="13" t="str">
        <f>IF(opérations[[#This Row],[TYPE DE COMPTE]]="CCHQ","05","")</f>
        <v>05</v>
      </c>
      <c r="E19" s="14">
        <f>IF(opérations[[#This Row],[DATE]]="","",IF(E18="INDEX",1,E18+1))</f>
        <v>7</v>
      </c>
      <c r="F19" s="14" t="str">
        <f>IF(opérations[[#This Row],[ECONOMIE]]="LJMO","04","")</f>
        <v/>
      </c>
      <c r="G19" s="14">
        <f>IF(opérations[[#This Row],[DATE]]="","",MONTH(opérations[[#This Row],[DATE]]))</f>
        <v>1</v>
      </c>
      <c r="H19" s="14" t="s">
        <v>87</v>
      </c>
      <c r="I19" s="14" t="str">
        <f>IF(opérations[[#This Row],[DESCRIPTION]]="","",IFERROR(VLOOKUP(opérations[[#This Row],[DESCRIPTION]],LISTE[],2,FALSE),""))</f>
        <v>FACTURE</v>
      </c>
      <c r="J19" s="15">
        <v>24</v>
      </c>
      <c r="K19" s="15">
        <v>0</v>
      </c>
      <c r="L19" s="17" t="str">
        <f>IF(opérations[[#This Row],[TYPE DE COMPTE]]="CCHQ","EUR","")</f>
        <v>EUR</v>
      </c>
      <c r="N19" s="16">
        <v>43500</v>
      </c>
      <c r="O19" s="14">
        <v>56</v>
      </c>
      <c r="P19" s="14">
        <v>2</v>
      </c>
      <c r="Q19" s="17" t="s">
        <v>69</v>
      </c>
      <c r="R19" s="14" t="s">
        <v>8</v>
      </c>
      <c r="S19" s="18">
        <v>3.09</v>
      </c>
      <c r="T19" s="18">
        <v>0</v>
      </c>
      <c r="X19" s="22" t="s">
        <v>14</v>
      </c>
      <c r="Y19" s="25">
        <v>97.9</v>
      </c>
      <c r="Z19" s="25">
        <v>0</v>
      </c>
      <c r="AB19"/>
      <c r="AC19"/>
      <c r="AD19"/>
      <c r="AE19"/>
      <c r="AF19"/>
    </row>
    <row r="20" spans="1:32" x14ac:dyDescent="0.25">
      <c r="A20" s="13">
        <v>43472</v>
      </c>
      <c r="B20" s="13" t="str">
        <f t="shared" si="0"/>
        <v>CCHQ</v>
      </c>
      <c r="C20" s="13" t="str">
        <f>IF(opérations[[#This Row],[CATEGORIE]]="PLACEMENT","LJMO","")</f>
        <v/>
      </c>
      <c r="D20" s="13" t="str">
        <f>IF(opérations[[#This Row],[TYPE DE COMPTE]]="CCHQ","05","")</f>
        <v>05</v>
      </c>
      <c r="E20" s="14">
        <f>IF(opérations[[#This Row],[DATE]]="","",IF(E19="INDEX",1,E19+1))</f>
        <v>8</v>
      </c>
      <c r="F20" s="14" t="str">
        <f>IF(opérations[[#This Row],[ECONOMIE]]="LJMO","04","")</f>
        <v/>
      </c>
      <c r="G20" s="14">
        <f>IF(opérations[[#This Row],[DATE]]="","",MONTH(opérations[[#This Row],[DATE]]))</f>
        <v>1</v>
      </c>
      <c r="H20" s="14" t="s">
        <v>80</v>
      </c>
      <c r="I20" s="14" t="str">
        <f>IF(opérations[[#This Row],[DESCRIPTION]]="","",IFERROR(VLOOKUP(opérations[[#This Row],[DESCRIPTION]],LISTE[],2,FALSE),""))</f>
        <v>TRANSPORT</v>
      </c>
      <c r="J20" s="15">
        <v>30.01</v>
      </c>
      <c r="K20" s="15">
        <v>0</v>
      </c>
      <c r="L20" s="17" t="str">
        <f>IF(opérations[[#This Row],[TYPE DE COMPTE]]="CCHQ","EUR","")</f>
        <v>EUR</v>
      </c>
      <c r="N20" s="16">
        <v>43500</v>
      </c>
      <c r="O20" s="14">
        <v>57</v>
      </c>
      <c r="P20" s="14">
        <v>2</v>
      </c>
      <c r="Q20" s="17" t="s">
        <v>48</v>
      </c>
      <c r="R20" s="14" t="s">
        <v>8</v>
      </c>
      <c r="S20" s="18">
        <v>0.6</v>
      </c>
      <c r="T20" s="18">
        <v>0</v>
      </c>
      <c r="X20" s="22" t="s">
        <v>17</v>
      </c>
      <c r="Y20" s="25">
        <v>0</v>
      </c>
      <c r="Z20" s="25">
        <v>174.4</v>
      </c>
      <c r="AB20"/>
      <c r="AC20"/>
      <c r="AD20"/>
      <c r="AE20"/>
      <c r="AF20"/>
    </row>
    <row r="21" spans="1:32" x14ac:dyDescent="0.25">
      <c r="A21" s="13">
        <v>43473</v>
      </c>
      <c r="B21" s="13" t="str">
        <f t="shared" si="0"/>
        <v>CCHQ</v>
      </c>
      <c r="C21" s="13" t="str">
        <f>IF(opérations[[#This Row],[CATEGORIE]]="PLACEMENT","LJMO","")</f>
        <v/>
      </c>
      <c r="D21" s="13" t="str">
        <f>IF(opérations[[#This Row],[TYPE DE COMPTE]]="CCHQ","05","")</f>
        <v>05</v>
      </c>
      <c r="E21" s="14">
        <f>IF(opérations[[#This Row],[DATE]]="","",IF(E20="INDEX",1,E20+1))</f>
        <v>9</v>
      </c>
      <c r="F21" s="14" t="str">
        <f>IF(opérations[[#This Row],[ECONOMIE]]="LJMO","04","")</f>
        <v/>
      </c>
      <c r="G21" s="14">
        <f>IF(opérations[[#This Row],[DATE]]="","",MONTH(opérations[[#This Row],[DATE]]))</f>
        <v>1</v>
      </c>
      <c r="H21" s="14" t="s">
        <v>110</v>
      </c>
      <c r="I21" s="14" t="str">
        <f>IF(opérations[[#This Row],[DESCRIPTION]]="","",IFERROR(VLOOKUP(opérations[[#This Row],[DESCRIPTION]],LISTE[],2,FALSE),""))</f>
        <v>FACTURE</v>
      </c>
      <c r="J21" s="15">
        <v>280</v>
      </c>
      <c r="K21" s="15">
        <v>0</v>
      </c>
      <c r="L21" s="17" t="str">
        <f>IF(opérations[[#This Row],[TYPE DE COMPTE]]="CCHQ","EUR","")</f>
        <v>EUR</v>
      </c>
      <c r="N21" s="16">
        <v>43501</v>
      </c>
      <c r="O21" s="14">
        <v>58</v>
      </c>
      <c r="P21" s="14">
        <v>2</v>
      </c>
      <c r="Q21" s="17" t="s">
        <v>57</v>
      </c>
      <c r="R21" s="14" t="s">
        <v>17</v>
      </c>
      <c r="S21" s="18">
        <v>5.2</v>
      </c>
      <c r="T21" s="18">
        <v>0</v>
      </c>
      <c r="X21" s="22" t="s">
        <v>16</v>
      </c>
      <c r="Y21" s="25">
        <v>40</v>
      </c>
      <c r="Z21" s="25">
        <v>0</v>
      </c>
      <c r="AB21"/>
      <c r="AC21"/>
      <c r="AD21"/>
      <c r="AE21"/>
      <c r="AF21"/>
    </row>
    <row r="22" spans="1:32" x14ac:dyDescent="0.25">
      <c r="A22" s="13">
        <v>43473</v>
      </c>
      <c r="B22" s="13" t="str">
        <f t="shared" si="0"/>
        <v>CCHQ</v>
      </c>
      <c r="C22" s="13" t="str">
        <f>IF(opérations[[#This Row],[CATEGORIE]]="PLACEMENT","LJMO","")</f>
        <v/>
      </c>
      <c r="D22" s="13" t="str">
        <f>IF(opérations[[#This Row],[TYPE DE COMPTE]]="CCHQ","05","")</f>
        <v>05</v>
      </c>
      <c r="E22" s="14">
        <f>IF(opérations[[#This Row],[DATE]]="","",IF(E21="INDEX",1,E21+1))</f>
        <v>10</v>
      </c>
      <c r="F22" s="14" t="str">
        <f>IF(opérations[[#This Row],[ECONOMIE]]="LJMO","04","")</f>
        <v/>
      </c>
      <c r="G22" s="14">
        <f>IF(opérations[[#This Row],[DATE]]="","",MONTH(opérations[[#This Row],[DATE]]))</f>
        <v>1</v>
      </c>
      <c r="H22" s="14" t="s">
        <v>94</v>
      </c>
      <c r="I22" s="14" t="str">
        <f>IF(opérations[[#This Row],[DESCRIPTION]]="","",IFERROR(VLOOKUP(opérations[[#This Row],[DESCRIPTION]],LISTE[],2,FALSE),""))</f>
        <v>CREDIT</v>
      </c>
      <c r="J22" s="15">
        <v>44.34</v>
      </c>
      <c r="K22" s="15">
        <v>0</v>
      </c>
      <c r="L22" s="17" t="str">
        <f>IF(opérations[[#This Row],[TYPE DE COMPTE]]="CCHQ","EUR","")</f>
        <v>EUR</v>
      </c>
      <c r="N22" s="16">
        <v>43502</v>
      </c>
      <c r="O22" s="14">
        <v>59</v>
      </c>
      <c r="P22" s="14">
        <v>2</v>
      </c>
      <c r="Q22" s="17" t="s">
        <v>137</v>
      </c>
      <c r="R22" s="14" t="s">
        <v>18</v>
      </c>
      <c r="S22" s="18">
        <v>0</v>
      </c>
      <c r="T22" s="18">
        <v>1740.44</v>
      </c>
      <c r="X22" s="22" t="s">
        <v>18</v>
      </c>
      <c r="Y22" s="25">
        <v>1740.44</v>
      </c>
      <c r="Z22" s="25">
        <v>0</v>
      </c>
      <c r="AB22"/>
      <c r="AC22"/>
      <c r="AD22"/>
      <c r="AE22"/>
      <c r="AF22"/>
    </row>
    <row r="23" spans="1:32" x14ac:dyDescent="0.25">
      <c r="A23" s="13">
        <v>43473</v>
      </c>
      <c r="B23" s="13" t="str">
        <f t="shared" si="0"/>
        <v>CCHQ</v>
      </c>
      <c r="C23" s="13" t="str">
        <f>IF(opérations[[#This Row],[CATEGORIE]]="PLACEMENT","LJMO","")</f>
        <v/>
      </c>
      <c r="D23" s="13" t="str">
        <f>IF(opérations[[#This Row],[TYPE DE COMPTE]]="CCHQ","05","")</f>
        <v>05</v>
      </c>
      <c r="E23" s="14">
        <f>IF(opérations[[#This Row],[DATE]]="","",IF(E22="INDEX",1,E22+1))</f>
        <v>11</v>
      </c>
      <c r="F23" s="14" t="str">
        <f>IF(opérations[[#This Row],[ECONOMIE]]="LJMO","04","")</f>
        <v/>
      </c>
      <c r="G23" s="14">
        <f>IF(opérations[[#This Row],[DATE]]="","",MONTH(opérations[[#This Row],[DATE]]))</f>
        <v>1</v>
      </c>
      <c r="H23" s="14" t="s">
        <v>107</v>
      </c>
      <c r="I23" s="14" t="str">
        <f>IF(opérations[[#This Row],[DESCRIPTION]]="","",IFERROR(VLOOKUP(opérations[[#This Row],[DESCRIPTION]],LISTE[],2,FALSE),""))</f>
        <v>COURSE</v>
      </c>
      <c r="J23" s="15">
        <v>10.36</v>
      </c>
      <c r="K23" s="15">
        <v>0</v>
      </c>
      <c r="L23" s="17" t="str">
        <f>IF(opérations[[#This Row],[TYPE DE COMPTE]]="CCHQ","EUR","")</f>
        <v>EUR</v>
      </c>
      <c r="N23" s="16">
        <v>43502</v>
      </c>
      <c r="O23" s="14">
        <v>60</v>
      </c>
      <c r="P23" s="14">
        <v>2</v>
      </c>
      <c r="Q23" s="17" t="s">
        <v>127</v>
      </c>
      <c r="R23" s="14" t="s">
        <v>13</v>
      </c>
      <c r="S23" s="18">
        <v>1000</v>
      </c>
      <c r="T23" s="18">
        <v>0</v>
      </c>
      <c r="X23" s="22" t="s">
        <v>21</v>
      </c>
      <c r="Y23" s="25">
        <v>0</v>
      </c>
      <c r="Z23" s="25">
        <v>86</v>
      </c>
      <c r="AB23"/>
      <c r="AC23"/>
      <c r="AD23"/>
      <c r="AE23"/>
      <c r="AF23"/>
    </row>
    <row r="24" spans="1:32" x14ac:dyDescent="0.25">
      <c r="A24" s="13">
        <v>43473</v>
      </c>
      <c r="B24" s="13" t="str">
        <f t="shared" si="0"/>
        <v>CCHQ</v>
      </c>
      <c r="C24" s="13" t="str">
        <f>IF(opérations[[#This Row],[CATEGORIE]]="PLACEMENT","LJMO","")</f>
        <v/>
      </c>
      <c r="D24" s="13" t="str">
        <f>IF(opérations[[#This Row],[TYPE DE COMPTE]]="CCHQ","05","")</f>
        <v>05</v>
      </c>
      <c r="E24" s="14">
        <f>IF(opérations[[#This Row],[DATE]]="","",IF(E23="INDEX",1,E23+1))</f>
        <v>12</v>
      </c>
      <c r="F24" s="14" t="str">
        <f>IF(opérations[[#This Row],[ECONOMIE]]="LJMO","04","")</f>
        <v/>
      </c>
      <c r="G24" s="14">
        <f>IF(opérations[[#This Row],[DATE]]="","",MONTH(opérations[[#This Row],[DATE]]))</f>
        <v>1</v>
      </c>
      <c r="H24" s="14" t="s">
        <v>131</v>
      </c>
      <c r="I24" s="14" t="str">
        <f>IF(opérations[[#This Row],[DESCRIPTION]]="","",IFERROR(VLOOKUP(opérations[[#This Row],[DESCRIPTION]],LISTE[],2,FALSE),""))</f>
        <v>RECU</v>
      </c>
      <c r="J24" s="15">
        <v>0</v>
      </c>
      <c r="K24" s="15">
        <v>24</v>
      </c>
      <c r="L24" s="17" t="str">
        <f>IF(opérations[[#This Row],[TYPE DE COMPTE]]="CCHQ","EUR","")</f>
        <v>EUR</v>
      </c>
      <c r="N24" s="16">
        <v>43502</v>
      </c>
      <c r="O24" s="14">
        <v>61</v>
      </c>
      <c r="P24" s="14">
        <v>2</v>
      </c>
      <c r="Q24" s="17" t="s">
        <v>160</v>
      </c>
      <c r="R24" s="14" t="s">
        <v>7</v>
      </c>
      <c r="S24" s="18">
        <v>49.9</v>
      </c>
      <c r="T24" s="18">
        <v>0</v>
      </c>
      <c r="X24" s="22" t="s">
        <v>15</v>
      </c>
      <c r="Y24" s="25">
        <v>0</v>
      </c>
      <c r="Z24" s="25">
        <v>20</v>
      </c>
      <c r="AB24"/>
      <c r="AC24"/>
      <c r="AD24"/>
      <c r="AE24"/>
      <c r="AF24"/>
    </row>
    <row r="25" spans="1:32" x14ac:dyDescent="0.25">
      <c r="A25" s="13">
        <v>43474</v>
      </c>
      <c r="B25" s="13" t="str">
        <f t="shared" si="0"/>
        <v>CCHQ</v>
      </c>
      <c r="C25" s="13" t="str">
        <f>IF(opérations[[#This Row],[CATEGORIE]]="PLACEMENT","LJMO","")</f>
        <v/>
      </c>
      <c r="D25" s="13" t="str">
        <f>IF(opérations[[#This Row],[TYPE DE COMPTE]]="CCHQ","05","")</f>
        <v>05</v>
      </c>
      <c r="E25" s="14">
        <f>IF(opérations[[#This Row],[DATE]]="","",IF(E24="INDEX",1,E24+1))</f>
        <v>13</v>
      </c>
      <c r="F25" s="14" t="str">
        <f>IF(opérations[[#This Row],[ECONOMIE]]="LJMO","04","")</f>
        <v/>
      </c>
      <c r="G25" s="14">
        <f>IF(opérations[[#This Row],[DATE]]="","",MONTH(opérations[[#This Row],[DATE]]))</f>
        <v>1</v>
      </c>
      <c r="H25" s="14" t="s">
        <v>139</v>
      </c>
      <c r="I25" s="14" t="str">
        <f>IF(opérations[[#This Row],[DESCRIPTION]]="","",IFERROR(VLOOKUP(opérations[[#This Row],[DESCRIPTION]],LISTE[],2,FALSE),""))</f>
        <v>LOISIRS</v>
      </c>
      <c r="J25" s="15">
        <v>3</v>
      </c>
      <c r="K25" s="15">
        <v>0</v>
      </c>
      <c r="L25" s="17" t="str">
        <f>IF(opérations[[#This Row],[TYPE DE COMPTE]]="CCHQ","EUR","")</f>
        <v>EUR</v>
      </c>
      <c r="N25" s="16">
        <v>43502</v>
      </c>
      <c r="O25" s="14">
        <v>62</v>
      </c>
      <c r="P25" s="14">
        <v>2</v>
      </c>
      <c r="Q25" s="17" t="s">
        <v>87</v>
      </c>
      <c r="R25" s="14" t="s">
        <v>8</v>
      </c>
      <c r="S25" s="18">
        <v>8</v>
      </c>
      <c r="T25" s="18">
        <v>0</v>
      </c>
      <c r="X25" s="22" t="s">
        <v>4</v>
      </c>
      <c r="Y25" s="25">
        <v>220</v>
      </c>
      <c r="Z25" s="25">
        <v>0</v>
      </c>
      <c r="AB25"/>
      <c r="AC25"/>
      <c r="AD25"/>
      <c r="AE25"/>
      <c r="AF25"/>
    </row>
    <row r="26" spans="1:32" x14ac:dyDescent="0.25">
      <c r="A26" s="13">
        <v>43475</v>
      </c>
      <c r="B26" s="13" t="str">
        <f t="shared" si="0"/>
        <v>CCHQ</v>
      </c>
      <c r="C26" s="13" t="str">
        <f>IF(opérations[[#This Row],[CATEGORIE]]="PLACEMENT","LJMO","")</f>
        <v/>
      </c>
      <c r="D26" s="13" t="str">
        <f>IF(opérations[[#This Row],[TYPE DE COMPTE]]="CCHQ","05","")</f>
        <v>05</v>
      </c>
      <c r="E26" s="14">
        <f>IF(opérations[[#This Row],[DATE]]="","",IF(E25="INDEX",1,E25+1))</f>
        <v>14</v>
      </c>
      <c r="F26" s="14" t="str">
        <f>IF(opérations[[#This Row],[ECONOMIE]]="LJMO","04","")</f>
        <v/>
      </c>
      <c r="G26" s="14">
        <f>IF(opérations[[#This Row],[DATE]]="","",MONTH(opérations[[#This Row],[DATE]]))</f>
        <v>1</v>
      </c>
      <c r="H26" s="14" t="s">
        <v>122</v>
      </c>
      <c r="I26" s="14" t="str">
        <f>IF(opérations[[#This Row],[DESCRIPTION]]="","",IFERROR(VLOOKUP(opérations[[#This Row],[DESCRIPTION]],LISTE[],2,FALSE),""))</f>
        <v>CREDIT</v>
      </c>
      <c r="J26" s="15">
        <v>30</v>
      </c>
      <c r="K26" s="15">
        <v>0</v>
      </c>
      <c r="L26" s="17" t="str">
        <f>IF(opérations[[#This Row],[TYPE DE COMPTE]]="CCHQ","EUR","")</f>
        <v>EUR</v>
      </c>
      <c r="N26" s="16">
        <v>43503</v>
      </c>
      <c r="O26" s="14">
        <v>63</v>
      </c>
      <c r="P26" s="14">
        <v>2</v>
      </c>
      <c r="Q26" s="17" t="s">
        <v>50</v>
      </c>
      <c r="R26" s="14" t="s">
        <v>11</v>
      </c>
      <c r="S26" s="18">
        <v>6.7</v>
      </c>
      <c r="T26" s="18">
        <v>0</v>
      </c>
      <c r="X26" s="22" t="s">
        <v>167</v>
      </c>
      <c r="Y26" s="25">
        <v>2098.34</v>
      </c>
      <c r="Z26" s="25">
        <v>2071.59</v>
      </c>
      <c r="AB26"/>
      <c r="AC26"/>
      <c r="AD26"/>
      <c r="AE26"/>
      <c r="AF26"/>
    </row>
    <row r="27" spans="1:32" x14ac:dyDescent="0.25">
      <c r="A27" s="13">
        <v>43475</v>
      </c>
      <c r="B27" s="13" t="str">
        <f t="shared" si="0"/>
        <v>CCHQ</v>
      </c>
      <c r="C27" s="13" t="str">
        <f>IF(opérations[[#This Row],[CATEGORIE]]="PLACEMENT","LJMO","")</f>
        <v/>
      </c>
      <c r="D27" s="13" t="str">
        <f>IF(opérations[[#This Row],[TYPE DE COMPTE]]="CCHQ","05","")</f>
        <v>05</v>
      </c>
      <c r="E27" s="14">
        <f>IF(opérations[[#This Row],[DATE]]="","",IF(E26="INDEX",1,E26+1))</f>
        <v>15</v>
      </c>
      <c r="F27" s="14" t="str">
        <f>IF(opérations[[#This Row],[ECONOMIE]]="LJMO","04","")</f>
        <v/>
      </c>
      <c r="G27" s="14">
        <f>IF(opérations[[#This Row],[DATE]]="","",MONTH(opérations[[#This Row],[DATE]]))</f>
        <v>1</v>
      </c>
      <c r="H27" s="14" t="s">
        <v>104</v>
      </c>
      <c r="I27" s="14" t="str">
        <f>IF(opérations[[#This Row],[DESCRIPTION]]="","",IFERROR(VLOOKUP(opérations[[#This Row],[DESCRIPTION]],LISTE[],2,FALSE),""))</f>
        <v>RESTAURATION</v>
      </c>
      <c r="J27" s="15">
        <v>17.5</v>
      </c>
      <c r="K27" s="15">
        <v>0</v>
      </c>
      <c r="L27" s="17" t="str">
        <f>IF(opérations[[#This Row],[TYPE DE COMPTE]]="CCHQ","EUR","")</f>
        <v>EUR</v>
      </c>
      <c r="N27" s="16">
        <v>43504</v>
      </c>
      <c r="O27" s="14">
        <v>64</v>
      </c>
      <c r="P27" s="14">
        <v>2</v>
      </c>
      <c r="Q27" s="17" t="s">
        <v>110</v>
      </c>
      <c r="R27" s="14" t="s">
        <v>8</v>
      </c>
      <c r="S27" s="18">
        <v>280</v>
      </c>
      <c r="T27" s="18">
        <v>0</v>
      </c>
      <c r="X27"/>
      <c r="Y27"/>
      <c r="Z27"/>
      <c r="AB27"/>
      <c r="AC27"/>
      <c r="AD27"/>
      <c r="AE27"/>
      <c r="AF27"/>
    </row>
    <row r="28" spans="1:32" x14ac:dyDescent="0.25">
      <c r="A28" s="13">
        <v>43479</v>
      </c>
      <c r="B28" s="13" t="str">
        <f t="shared" si="0"/>
        <v>CCHQ</v>
      </c>
      <c r="C28" s="13" t="str">
        <f>IF(opérations[[#This Row],[CATEGORIE]]="PLACEMENT","LJMO","")</f>
        <v/>
      </c>
      <c r="D28" s="13" t="str">
        <f>IF(opérations[[#This Row],[TYPE DE COMPTE]]="CCHQ","05","")</f>
        <v>05</v>
      </c>
      <c r="E28" s="14">
        <f>IF(opérations[[#This Row],[DATE]]="","",IF(E27="INDEX",1,E27+1))</f>
        <v>16</v>
      </c>
      <c r="F28" s="14" t="str">
        <f>IF(opérations[[#This Row],[ECONOMIE]]="LJMO","04","")</f>
        <v/>
      </c>
      <c r="G28" s="14">
        <f>IF(opérations[[#This Row],[DATE]]="","",MONTH(opérations[[#This Row],[DATE]]))</f>
        <v>1</v>
      </c>
      <c r="H28" s="14" t="s">
        <v>118</v>
      </c>
      <c r="I28" s="14" t="str">
        <f>IF(opérations[[#This Row],[DESCRIPTION]]="","",IFERROR(VLOOKUP(opérations[[#This Row],[DESCRIPTION]],LISTE[],2,FALSE),""))</f>
        <v>RESTAURATION</v>
      </c>
      <c r="J28" s="15">
        <v>17</v>
      </c>
      <c r="K28" s="15">
        <v>0</v>
      </c>
      <c r="L28" s="17" t="str">
        <f>IF(opérations[[#This Row],[TYPE DE COMPTE]]="CCHQ","EUR","")</f>
        <v>EUR</v>
      </c>
      <c r="N28" s="16">
        <v>43504</v>
      </c>
      <c r="O28" s="14">
        <v>65</v>
      </c>
      <c r="P28" s="14">
        <v>2</v>
      </c>
      <c r="Q28" s="17" t="s">
        <v>94</v>
      </c>
      <c r="R28" s="14" t="s">
        <v>6</v>
      </c>
      <c r="S28" s="18">
        <v>44.34</v>
      </c>
      <c r="T28" s="18">
        <v>0</v>
      </c>
      <c r="X28"/>
      <c r="Y28"/>
      <c r="Z28"/>
      <c r="AB28"/>
      <c r="AC28"/>
      <c r="AD28"/>
      <c r="AE28"/>
      <c r="AF28"/>
    </row>
    <row r="29" spans="1:32" x14ac:dyDescent="0.25">
      <c r="A29" s="13">
        <v>43479</v>
      </c>
      <c r="B29" s="13" t="str">
        <f t="shared" si="0"/>
        <v>CCHQ</v>
      </c>
      <c r="C29" s="13" t="str">
        <f>IF(opérations[[#This Row],[CATEGORIE]]="PLACEMENT","LJMO","")</f>
        <v/>
      </c>
      <c r="D29" s="13" t="str">
        <f>IF(opérations[[#This Row],[TYPE DE COMPTE]]="CCHQ","05","")</f>
        <v>05</v>
      </c>
      <c r="E29" s="14">
        <f>IF(opérations[[#This Row],[DATE]]="","",IF(E28="INDEX",1,E28+1))</f>
        <v>17</v>
      </c>
      <c r="F29" s="14" t="str">
        <f>IF(opérations[[#This Row],[ECONOMIE]]="LJMO","04","")</f>
        <v/>
      </c>
      <c r="G29" s="14">
        <f>IF(opérations[[#This Row],[DATE]]="","",MONTH(opérations[[#This Row],[DATE]]))</f>
        <v>1</v>
      </c>
      <c r="H29" s="14" t="s">
        <v>55</v>
      </c>
      <c r="I29" s="14" t="str">
        <f>IF(opérations[[#This Row],[DESCRIPTION]]="","",IFERROR(VLOOKUP(opérations[[#This Row],[DESCRIPTION]],LISTE[],2,FALSE),""))</f>
        <v>TRANSPORT</v>
      </c>
      <c r="J29" s="15">
        <v>6</v>
      </c>
      <c r="K29" s="15">
        <v>0</v>
      </c>
      <c r="L29" s="17" t="str">
        <f>IF(opérations[[#This Row],[TYPE DE COMPTE]]="CCHQ","EUR","")</f>
        <v>EUR</v>
      </c>
      <c r="N29" s="16">
        <v>43506</v>
      </c>
      <c r="O29" s="14">
        <v>70</v>
      </c>
      <c r="P29" s="14">
        <v>2</v>
      </c>
      <c r="Q29" s="17" t="s">
        <v>122</v>
      </c>
      <c r="R29" s="14" t="s">
        <v>6</v>
      </c>
      <c r="S29" s="18">
        <v>30</v>
      </c>
      <c r="T29" s="18">
        <v>0</v>
      </c>
      <c r="X29"/>
      <c r="Y29"/>
      <c r="Z29"/>
      <c r="AB29"/>
      <c r="AC29"/>
      <c r="AD29"/>
      <c r="AE29"/>
      <c r="AF29"/>
    </row>
    <row r="30" spans="1:32" x14ac:dyDescent="0.25">
      <c r="A30" s="13">
        <v>43479</v>
      </c>
      <c r="B30" s="13" t="str">
        <f t="shared" si="0"/>
        <v>CCHQ</v>
      </c>
      <c r="C30" s="13" t="str">
        <f>IF(opérations[[#This Row],[CATEGORIE]]="PLACEMENT","LJMO","")</f>
        <v/>
      </c>
      <c r="D30" s="13" t="str">
        <f>IF(opérations[[#This Row],[TYPE DE COMPTE]]="CCHQ","05","")</f>
        <v>05</v>
      </c>
      <c r="E30" s="14">
        <f>IF(opérations[[#This Row],[DATE]]="","",IF(E29="INDEX",1,E29+1))</f>
        <v>18</v>
      </c>
      <c r="F30" s="14" t="str">
        <f>IF(opérations[[#This Row],[ECONOMIE]]="LJMO","04","")</f>
        <v/>
      </c>
      <c r="G30" s="14">
        <f>IF(opérations[[#This Row],[DATE]]="","",MONTH(opérations[[#This Row],[DATE]]))</f>
        <v>1</v>
      </c>
      <c r="H30" s="14" t="s">
        <v>88</v>
      </c>
      <c r="I30" s="14" t="str">
        <f>IF(opérations[[#This Row],[DESCRIPTION]]="","",IFERROR(VLOOKUP(opérations[[#This Row],[DESCRIPTION]],LISTE[],2,FALSE),""))</f>
        <v>COURSE</v>
      </c>
      <c r="J30" s="15">
        <v>66.06</v>
      </c>
      <c r="K30" s="15">
        <v>0</v>
      </c>
      <c r="L30" s="17" t="str">
        <f>IF(opérations[[#This Row],[TYPE DE COMPTE]]="CCHQ","EUR","")</f>
        <v>EUR</v>
      </c>
      <c r="N30" s="16">
        <v>43507</v>
      </c>
      <c r="O30" s="14">
        <v>66</v>
      </c>
      <c r="P30" s="14">
        <v>2</v>
      </c>
      <c r="Q30" s="17" t="s">
        <v>62</v>
      </c>
      <c r="R30" s="14" t="s">
        <v>5</v>
      </c>
      <c r="S30" s="18">
        <v>4.5199999999999996</v>
      </c>
      <c r="T30" s="18">
        <v>0</v>
      </c>
      <c r="AB30"/>
      <c r="AC30"/>
      <c r="AD30"/>
      <c r="AE30"/>
      <c r="AF30"/>
    </row>
    <row r="31" spans="1:32" x14ac:dyDescent="0.25">
      <c r="A31" s="13">
        <v>43479</v>
      </c>
      <c r="B31" s="13" t="str">
        <f t="shared" si="0"/>
        <v>CCHQ</v>
      </c>
      <c r="C31" s="13" t="str">
        <f>IF(opérations[[#This Row],[CATEGORIE]]="PLACEMENT","LJMO","")</f>
        <v/>
      </c>
      <c r="D31" s="13" t="str">
        <f>IF(opérations[[#This Row],[TYPE DE COMPTE]]="CCHQ","05","")</f>
        <v>05</v>
      </c>
      <c r="E31" s="14">
        <f>IF(opérations[[#This Row],[DATE]]="","",IF(E30="INDEX",1,E30+1))</f>
        <v>19</v>
      </c>
      <c r="F31" s="14" t="str">
        <f>IF(opérations[[#This Row],[ECONOMIE]]="LJMO","04","")</f>
        <v/>
      </c>
      <c r="G31" s="14">
        <f>IF(opérations[[#This Row],[DATE]]="","",MONTH(opérations[[#This Row],[DATE]]))</f>
        <v>1</v>
      </c>
      <c r="H31" s="14" t="s">
        <v>143</v>
      </c>
      <c r="I31" s="14" t="str">
        <f>IF(opérations[[#This Row],[DESCRIPTION]]="","",IFERROR(VLOOKUP(opérations[[#This Row],[DESCRIPTION]],LISTE[],2,FALSE),""))</f>
        <v>TRANSPORT</v>
      </c>
      <c r="J31" s="15">
        <v>1.7</v>
      </c>
      <c r="K31" s="15">
        <v>0</v>
      </c>
      <c r="L31" s="17" t="str">
        <f>IF(opérations[[#This Row],[TYPE DE COMPTE]]="CCHQ","EUR","")</f>
        <v>EUR</v>
      </c>
      <c r="N31" s="16">
        <v>43507</v>
      </c>
      <c r="O31" s="14">
        <v>67</v>
      </c>
      <c r="P31" s="14">
        <v>2</v>
      </c>
      <c r="Q31" s="17" t="s">
        <v>121</v>
      </c>
      <c r="R31" s="14" t="s">
        <v>21</v>
      </c>
      <c r="S31" s="18">
        <v>3.9</v>
      </c>
      <c r="T31" s="18">
        <v>0</v>
      </c>
      <c r="AB31"/>
      <c r="AC31"/>
      <c r="AD31"/>
      <c r="AE31"/>
      <c r="AF31"/>
    </row>
    <row r="32" spans="1:32" x14ac:dyDescent="0.25">
      <c r="A32" s="13">
        <v>43480</v>
      </c>
      <c r="B32" s="13" t="str">
        <f t="shared" si="0"/>
        <v>CCHQ</v>
      </c>
      <c r="C32" s="13" t="str">
        <f>IF(opérations[[#This Row],[CATEGORIE]]="PLACEMENT","LJMO","")</f>
        <v/>
      </c>
      <c r="D32" s="13" t="str">
        <f>IF(opérations[[#This Row],[TYPE DE COMPTE]]="CCHQ","05","")</f>
        <v>05</v>
      </c>
      <c r="E32" s="14">
        <f>IF(opérations[[#This Row],[DATE]]="","",IF(E31="INDEX",1,E31+1))</f>
        <v>20</v>
      </c>
      <c r="F32" s="14" t="str">
        <f>IF(opérations[[#This Row],[ECONOMIE]]="LJMO","04","")</f>
        <v/>
      </c>
      <c r="G32" s="14">
        <f>IF(opérations[[#This Row],[DATE]]="","",MONTH(opérations[[#This Row],[DATE]]))</f>
        <v>1</v>
      </c>
      <c r="H32" s="14" t="s">
        <v>119</v>
      </c>
      <c r="I32" s="14" t="str">
        <f>IF(opérations[[#This Row],[DESCRIPTION]]="","",IFERROR(VLOOKUP(opérations[[#This Row],[DESCRIPTION]],LISTE[],2,FALSE),""))</f>
        <v>FACTURE</v>
      </c>
      <c r="J32" s="15">
        <v>15</v>
      </c>
      <c r="K32" s="15">
        <v>0</v>
      </c>
      <c r="L32" s="17" t="str">
        <f>IF(opérations[[#This Row],[TYPE DE COMPTE]]="CCHQ","EUR","")</f>
        <v>EUR</v>
      </c>
      <c r="N32" s="16">
        <v>43507</v>
      </c>
      <c r="O32" s="14">
        <v>68</v>
      </c>
      <c r="P32" s="14">
        <v>2</v>
      </c>
      <c r="Q32" s="17" t="s">
        <v>140</v>
      </c>
      <c r="R32" s="14" t="s">
        <v>5</v>
      </c>
      <c r="S32" s="18">
        <v>28.08</v>
      </c>
      <c r="T32" s="18">
        <v>0</v>
      </c>
      <c r="AB32"/>
      <c r="AC32"/>
      <c r="AD32"/>
      <c r="AE32"/>
      <c r="AF32"/>
    </row>
    <row r="33" spans="1:32" x14ac:dyDescent="0.25">
      <c r="A33" s="13">
        <v>43481</v>
      </c>
      <c r="B33" s="13" t="str">
        <f t="shared" si="0"/>
        <v>CCHQ</v>
      </c>
      <c r="C33" s="13" t="str">
        <f>IF(opérations[[#This Row],[CATEGORIE]]="PLACEMENT","LJMO","")</f>
        <v/>
      </c>
      <c r="D33" s="13" t="str">
        <f>IF(opérations[[#This Row],[TYPE DE COMPTE]]="CCHQ","05","")</f>
        <v>05</v>
      </c>
      <c r="E33" s="14">
        <f>IF(opérations[[#This Row],[DATE]]="","",IF(E32="INDEX",1,E32+1))</f>
        <v>21</v>
      </c>
      <c r="F33" s="14" t="str">
        <f>IF(opérations[[#This Row],[ECONOMIE]]="LJMO","04","")</f>
        <v/>
      </c>
      <c r="G33" s="14">
        <f>IF(opérations[[#This Row],[DATE]]="","",MONTH(opérations[[#This Row],[DATE]]))</f>
        <v>1</v>
      </c>
      <c r="H33" s="14" t="s">
        <v>146</v>
      </c>
      <c r="I33" s="14" t="str">
        <f>IF(opérations[[#This Row],[DESCRIPTION]]="","",IFERROR(VLOOKUP(opérations[[#This Row],[DESCRIPTION]],LISTE[],2,FALSE),""))</f>
        <v>RECU</v>
      </c>
      <c r="J33" s="15">
        <v>0</v>
      </c>
      <c r="K33" s="15">
        <v>33.01</v>
      </c>
      <c r="L33" s="17" t="str">
        <f>IF(opérations[[#This Row],[TYPE DE COMPTE]]="CCHQ","EUR","")</f>
        <v>EUR</v>
      </c>
      <c r="N33" s="16">
        <v>43507</v>
      </c>
      <c r="O33" s="14">
        <v>69</v>
      </c>
      <c r="P33" s="14">
        <v>2</v>
      </c>
      <c r="Q33" s="17" t="s">
        <v>80</v>
      </c>
      <c r="R33" s="14" t="s">
        <v>21</v>
      </c>
      <c r="S33" s="18">
        <v>42</v>
      </c>
      <c r="T33" s="18">
        <v>0</v>
      </c>
      <c r="AB33"/>
      <c r="AC33"/>
      <c r="AD33"/>
      <c r="AE33"/>
      <c r="AF33"/>
    </row>
    <row r="34" spans="1:32" x14ac:dyDescent="0.25">
      <c r="A34" s="13">
        <v>43481</v>
      </c>
      <c r="B34" s="13" t="str">
        <f t="shared" si="0"/>
        <v>CCHQ</v>
      </c>
      <c r="C34" s="13" t="str">
        <f>IF(opérations[[#This Row],[CATEGORIE]]="PLACEMENT","LJMO","")</f>
        <v/>
      </c>
      <c r="D34" s="13" t="str">
        <f>IF(opérations[[#This Row],[TYPE DE COMPTE]]="CCHQ","05","")</f>
        <v>05</v>
      </c>
      <c r="E34" s="14">
        <f>IF(opérations[[#This Row],[DATE]]="","",IF(E33="INDEX",1,E33+1))</f>
        <v>22</v>
      </c>
      <c r="F34" s="14" t="str">
        <f>IF(opérations[[#This Row],[ECONOMIE]]="LJMO","04","")</f>
        <v/>
      </c>
      <c r="G34" s="14">
        <f>IF(opérations[[#This Row],[DATE]]="","",MONTH(opérations[[#This Row],[DATE]]))</f>
        <v>1</v>
      </c>
      <c r="H34" s="14" t="s">
        <v>61</v>
      </c>
      <c r="I34" s="14" t="str">
        <f>IF(opérations[[#This Row],[DESCRIPTION]]="","",IFERROR(VLOOKUP(opérations[[#This Row],[DESCRIPTION]],LISTE[],2,FALSE),""))</f>
        <v>RESTAURATION</v>
      </c>
      <c r="J34" s="15">
        <v>28.25</v>
      </c>
      <c r="K34" s="15">
        <v>0</v>
      </c>
      <c r="L34" s="17" t="str">
        <f>IF(opérations[[#This Row],[TYPE DE COMPTE]]="CCHQ","EUR","")</f>
        <v>EUR</v>
      </c>
      <c r="N34" s="16">
        <v>43508</v>
      </c>
      <c r="O34" s="14">
        <v>71</v>
      </c>
      <c r="P34" s="14">
        <v>2</v>
      </c>
      <c r="Q34" s="17" t="s">
        <v>99</v>
      </c>
      <c r="R34" s="14" t="s">
        <v>5</v>
      </c>
      <c r="S34" s="18">
        <v>3.29</v>
      </c>
      <c r="T34" s="18">
        <v>0</v>
      </c>
      <c r="AB34"/>
      <c r="AC34"/>
      <c r="AD34"/>
      <c r="AE34"/>
      <c r="AF34"/>
    </row>
    <row r="35" spans="1:32" x14ac:dyDescent="0.25">
      <c r="A35" s="13">
        <v>43482</v>
      </c>
      <c r="B35" s="13" t="str">
        <f t="shared" si="0"/>
        <v>CCHQ</v>
      </c>
      <c r="C35" s="13" t="str">
        <f>IF(opérations[[#This Row],[CATEGORIE]]="PLACEMENT","LJMO","")</f>
        <v/>
      </c>
      <c r="D35" s="13" t="str">
        <f>IF(opérations[[#This Row],[TYPE DE COMPTE]]="CCHQ","05","")</f>
        <v>05</v>
      </c>
      <c r="E35" s="14">
        <f>IF(opérations[[#This Row],[DATE]]="","",IF(E34="INDEX",1,E34+1))</f>
        <v>23</v>
      </c>
      <c r="F35" s="14" t="str">
        <f>IF(opérations[[#This Row],[ECONOMIE]]="LJMO","04","")</f>
        <v/>
      </c>
      <c r="G35" s="14">
        <f>IF(opérations[[#This Row],[DATE]]="","",MONTH(opérations[[#This Row],[DATE]]))</f>
        <v>1</v>
      </c>
      <c r="H35" s="14" t="s">
        <v>49</v>
      </c>
      <c r="I35" s="14" t="str">
        <f>IF(opérations[[#This Row],[DESCRIPTION]]="","",IFERROR(VLOOKUP(opérations[[#This Row],[DESCRIPTION]],LISTE[],2,FALSE),""))</f>
        <v>FACTURE</v>
      </c>
      <c r="J35" s="15">
        <v>9.9</v>
      </c>
      <c r="K35" s="15">
        <v>0</v>
      </c>
      <c r="L35" s="17" t="str">
        <f>IF(opérations[[#This Row],[TYPE DE COMPTE]]="CCHQ","EUR","")</f>
        <v>EUR</v>
      </c>
      <c r="N35" s="16">
        <v>43508</v>
      </c>
      <c r="O35" s="14">
        <v>72</v>
      </c>
      <c r="P35" s="14">
        <v>2</v>
      </c>
      <c r="Q35" s="17" t="s">
        <v>45</v>
      </c>
      <c r="R35" s="14" t="s">
        <v>7</v>
      </c>
      <c r="S35" s="18">
        <v>28.47</v>
      </c>
      <c r="T35" s="18">
        <v>0</v>
      </c>
      <c r="AB35"/>
      <c r="AC35"/>
      <c r="AD35"/>
      <c r="AE35"/>
      <c r="AF35"/>
    </row>
    <row r="36" spans="1:32" x14ac:dyDescent="0.25">
      <c r="A36" s="13">
        <v>43482</v>
      </c>
      <c r="B36" s="13" t="str">
        <f t="shared" si="0"/>
        <v>CCHQ</v>
      </c>
      <c r="C36" s="13" t="str">
        <f>IF(opérations[[#This Row],[CATEGORIE]]="PLACEMENT","LJMO","")</f>
        <v/>
      </c>
      <c r="D36" s="13" t="str">
        <f>IF(opérations[[#This Row],[TYPE DE COMPTE]]="CCHQ","05","")</f>
        <v>05</v>
      </c>
      <c r="E36" s="14">
        <f>IF(opérations[[#This Row],[DATE]]="","",IF(E35="INDEX",1,E35+1))</f>
        <v>24</v>
      </c>
      <c r="F36" s="14" t="str">
        <f>IF(opérations[[#This Row],[ECONOMIE]]="LJMO","04","")</f>
        <v/>
      </c>
      <c r="G36" s="14">
        <f>IF(opérations[[#This Row],[DATE]]="","",MONTH(opérations[[#This Row],[DATE]]))</f>
        <v>1</v>
      </c>
      <c r="H36" s="14" t="s">
        <v>99</v>
      </c>
      <c r="I36" s="14" t="str">
        <f>IF(opérations[[#This Row],[DESCRIPTION]]="","",IFERROR(VLOOKUP(opérations[[#This Row],[DESCRIPTION]],LISTE[],2,FALSE),""))</f>
        <v>COURSE</v>
      </c>
      <c r="J36" s="15">
        <v>3.25</v>
      </c>
      <c r="K36" s="15">
        <v>0</v>
      </c>
      <c r="L36" s="17" t="str">
        <f>IF(opérations[[#This Row],[TYPE DE COMPTE]]="CCHQ","EUR","")</f>
        <v>EUR</v>
      </c>
      <c r="N36" s="16">
        <v>43509</v>
      </c>
      <c r="O36" s="14">
        <v>73</v>
      </c>
      <c r="P36" s="14">
        <v>2</v>
      </c>
      <c r="Q36" s="17" t="s">
        <v>57</v>
      </c>
      <c r="R36" s="14" t="s">
        <v>17</v>
      </c>
      <c r="S36" s="18">
        <v>8.3000000000000007</v>
      </c>
      <c r="T36" s="18">
        <v>0</v>
      </c>
      <c r="AB36"/>
      <c r="AC36"/>
      <c r="AD36"/>
      <c r="AE36"/>
      <c r="AF36"/>
    </row>
    <row r="37" spans="1:32" x14ac:dyDescent="0.25">
      <c r="A37" s="13">
        <v>43482</v>
      </c>
      <c r="B37" s="13" t="str">
        <f t="shared" si="0"/>
        <v>CCHQ</v>
      </c>
      <c r="C37" s="13" t="str">
        <f>IF(opérations[[#This Row],[CATEGORIE]]="PLACEMENT","LJMO","")</f>
        <v/>
      </c>
      <c r="D37" s="13" t="str">
        <f>IF(opérations[[#This Row],[TYPE DE COMPTE]]="CCHQ","05","")</f>
        <v>05</v>
      </c>
      <c r="E37" s="14">
        <f>IF(opérations[[#This Row],[DATE]]="","",IF(E36="INDEX",1,E36+1))</f>
        <v>25</v>
      </c>
      <c r="F37" s="14" t="str">
        <f>IF(opérations[[#This Row],[ECONOMIE]]="LJMO","04","")</f>
        <v/>
      </c>
      <c r="G37" s="14">
        <f>IF(opérations[[#This Row],[DATE]]="","",MONTH(opérations[[#This Row],[DATE]]))</f>
        <v>1</v>
      </c>
      <c r="H37" s="14" t="s">
        <v>158</v>
      </c>
      <c r="I37" s="14" t="str">
        <f>IF(opérations[[#This Row],[DESCRIPTION]]="","",IFERROR(VLOOKUP(opérations[[#This Row],[DESCRIPTION]],LISTE[],2,FALSE),""))</f>
        <v>CREDIT</v>
      </c>
      <c r="J37" s="15">
        <v>50.66</v>
      </c>
      <c r="K37" s="15">
        <v>0</v>
      </c>
      <c r="L37" s="17" t="str">
        <f>IF(opérations[[#This Row],[TYPE DE COMPTE]]="CCHQ","EUR","")</f>
        <v>EUR</v>
      </c>
      <c r="N37" s="16">
        <v>43510</v>
      </c>
      <c r="O37" s="14">
        <v>74</v>
      </c>
      <c r="P37" s="14">
        <v>2</v>
      </c>
      <c r="Q37" s="17" t="s">
        <v>99</v>
      </c>
      <c r="R37" s="14" t="s">
        <v>5</v>
      </c>
      <c r="S37" s="18">
        <v>3.9</v>
      </c>
      <c r="T37" s="18">
        <v>0</v>
      </c>
      <c r="AB37"/>
      <c r="AC37"/>
      <c r="AD37"/>
      <c r="AE37"/>
      <c r="AF37"/>
    </row>
    <row r="38" spans="1:32" x14ac:dyDescent="0.25">
      <c r="A38" s="13">
        <v>43482</v>
      </c>
      <c r="B38" s="13" t="str">
        <f t="shared" si="0"/>
        <v>CCHQ</v>
      </c>
      <c r="C38" s="13" t="str">
        <f>IF(opérations[[#This Row],[CATEGORIE]]="PLACEMENT","LJMO","")</f>
        <v/>
      </c>
      <c r="D38" s="13" t="str">
        <f>IF(opérations[[#This Row],[TYPE DE COMPTE]]="CCHQ","05","")</f>
        <v>05</v>
      </c>
      <c r="E38" s="14">
        <f>IF(opérations[[#This Row],[DATE]]="","",IF(E37="INDEX",1,E37+1))</f>
        <v>26</v>
      </c>
      <c r="F38" s="14" t="str">
        <f>IF(opérations[[#This Row],[ECONOMIE]]="LJMO","04","")</f>
        <v/>
      </c>
      <c r="G38" s="14">
        <f>IF(opérations[[#This Row],[DATE]]="","",MONTH(opérations[[#This Row],[DATE]]))</f>
        <v>1</v>
      </c>
      <c r="H38" s="14" t="s">
        <v>62</v>
      </c>
      <c r="I38" s="14" t="str">
        <f>IF(opérations[[#This Row],[DESCRIPTION]]="","",IFERROR(VLOOKUP(opérations[[#This Row],[DESCRIPTION]],LISTE[],2,FALSE),""))</f>
        <v>COURSE</v>
      </c>
      <c r="J38" s="15">
        <v>5.65</v>
      </c>
      <c r="K38" s="15">
        <v>0</v>
      </c>
      <c r="L38" s="17" t="str">
        <f>IF(opérations[[#This Row],[TYPE DE COMPTE]]="CCHQ","EUR","")</f>
        <v>EUR</v>
      </c>
      <c r="N38" s="16">
        <v>43510</v>
      </c>
      <c r="O38" s="14">
        <v>75</v>
      </c>
      <c r="P38" s="14">
        <v>2</v>
      </c>
      <c r="Q38" s="17" t="s">
        <v>99</v>
      </c>
      <c r="R38" s="14" t="s">
        <v>5</v>
      </c>
      <c r="S38" s="18">
        <v>2.1800000000000002</v>
      </c>
      <c r="T38" s="18">
        <v>0</v>
      </c>
      <c r="AB38"/>
      <c r="AC38"/>
      <c r="AD38"/>
      <c r="AE38"/>
      <c r="AF38"/>
    </row>
    <row r="39" spans="1:32" x14ac:dyDescent="0.25">
      <c r="A39" s="13">
        <v>43482</v>
      </c>
      <c r="B39" s="13" t="str">
        <f t="shared" si="0"/>
        <v>CCHQ</v>
      </c>
      <c r="C39" s="13" t="str">
        <f>IF(opérations[[#This Row],[CATEGORIE]]="PLACEMENT","LJMO","")</f>
        <v/>
      </c>
      <c r="D39" s="13" t="str">
        <f>IF(opérations[[#This Row],[TYPE DE COMPTE]]="CCHQ","05","")</f>
        <v>05</v>
      </c>
      <c r="E39" s="14">
        <f>IF(opérations[[#This Row],[DATE]]="","",IF(E38="INDEX",1,E38+1))</f>
        <v>27</v>
      </c>
      <c r="F39" s="14" t="str">
        <f>IF(opérations[[#This Row],[ECONOMIE]]="LJMO","04","")</f>
        <v/>
      </c>
      <c r="G39" s="14">
        <f>IF(opérations[[#This Row],[DATE]]="","",MONTH(opérations[[#This Row],[DATE]]))</f>
        <v>1</v>
      </c>
      <c r="H39" s="14" t="s">
        <v>47</v>
      </c>
      <c r="I39" s="14" t="str">
        <f>IF(opérations[[#This Row],[DESCRIPTION]]="","",IFERROR(VLOOKUP(opérations[[#This Row],[DESCRIPTION]],LISTE[],2,FALSE),""))</f>
        <v>LOISIRS</v>
      </c>
      <c r="J39" s="15">
        <v>20</v>
      </c>
      <c r="K39" s="15">
        <v>0</v>
      </c>
      <c r="L39" s="17" t="str">
        <f>IF(opérations[[#This Row],[TYPE DE COMPTE]]="CCHQ","EUR","")</f>
        <v>EUR</v>
      </c>
      <c r="N39" s="16">
        <v>43510</v>
      </c>
      <c r="O39" s="14">
        <v>76</v>
      </c>
      <c r="P39" s="14">
        <v>2</v>
      </c>
      <c r="Q39" s="17" t="s">
        <v>88</v>
      </c>
      <c r="R39" s="14" t="s">
        <v>5</v>
      </c>
      <c r="S39" s="18">
        <v>11</v>
      </c>
      <c r="T39" s="18">
        <v>0</v>
      </c>
      <c r="AB39"/>
      <c r="AC39"/>
      <c r="AD39"/>
      <c r="AE39"/>
      <c r="AF39"/>
    </row>
    <row r="40" spans="1:32" x14ac:dyDescent="0.25">
      <c r="A40" s="13">
        <v>43482</v>
      </c>
      <c r="B40" s="13" t="str">
        <f t="shared" si="0"/>
        <v>CCHQ</v>
      </c>
      <c r="C40" s="13" t="str">
        <f>IF(opérations[[#This Row],[CATEGORIE]]="PLACEMENT","LJMO","")</f>
        <v/>
      </c>
      <c r="D40" s="13" t="str">
        <f>IF(opérations[[#This Row],[TYPE DE COMPTE]]="CCHQ","05","")</f>
        <v>05</v>
      </c>
      <c r="E40" s="14">
        <f>IF(opérations[[#This Row],[DATE]]="","",IF(E39="INDEX",1,E39+1))</f>
        <v>28</v>
      </c>
      <c r="F40" s="14" t="str">
        <f>IF(opérations[[#This Row],[ECONOMIE]]="LJMO","04","")</f>
        <v/>
      </c>
      <c r="G40" s="14">
        <f>IF(opérations[[#This Row],[DATE]]="","",MONTH(opérations[[#This Row],[DATE]]))</f>
        <v>1</v>
      </c>
      <c r="H40" s="14" t="s">
        <v>143</v>
      </c>
      <c r="I40" s="14" t="str">
        <f>IF(opérations[[#This Row],[DESCRIPTION]]="","",IFERROR(VLOOKUP(opérations[[#This Row],[DESCRIPTION]],LISTE[],2,FALSE),""))</f>
        <v>TRANSPORT</v>
      </c>
      <c r="J40" s="15">
        <v>3.1</v>
      </c>
      <c r="K40" s="15">
        <v>0</v>
      </c>
      <c r="L40" s="17" t="str">
        <f>IF(opérations[[#This Row],[TYPE DE COMPTE]]="CCHQ","EUR","")</f>
        <v>EUR</v>
      </c>
      <c r="N40" s="16">
        <v>43511</v>
      </c>
      <c r="O40" s="14">
        <v>77</v>
      </c>
      <c r="P40" s="14">
        <v>2</v>
      </c>
      <c r="Q40" s="17" t="s">
        <v>103</v>
      </c>
      <c r="R40" s="14" t="s">
        <v>17</v>
      </c>
      <c r="S40" s="18">
        <v>15</v>
      </c>
      <c r="T40" s="18">
        <v>0</v>
      </c>
      <c r="AB40"/>
      <c r="AC40"/>
      <c r="AD40"/>
      <c r="AE40"/>
      <c r="AF40"/>
    </row>
    <row r="41" spans="1:32" x14ac:dyDescent="0.25">
      <c r="A41" s="13">
        <v>43482</v>
      </c>
      <c r="B41" s="13" t="str">
        <f t="shared" si="0"/>
        <v>CCHQ</v>
      </c>
      <c r="C41" s="13" t="str">
        <f>IF(opérations[[#This Row],[CATEGORIE]]="PLACEMENT","LJMO","")</f>
        <v/>
      </c>
      <c r="D41" s="13" t="str">
        <f>IF(opérations[[#This Row],[TYPE DE COMPTE]]="CCHQ","05","")</f>
        <v>05</v>
      </c>
      <c r="E41" s="14">
        <f>IF(opérations[[#This Row],[DATE]]="","",IF(E40="INDEX",1,E40+1))</f>
        <v>29</v>
      </c>
      <c r="F41" s="14" t="str">
        <f>IF(opérations[[#This Row],[ECONOMIE]]="LJMO","04","")</f>
        <v/>
      </c>
      <c r="G41" s="14">
        <f>IF(opérations[[#This Row],[DATE]]="","",MONTH(opérations[[#This Row],[DATE]]))</f>
        <v>1</v>
      </c>
      <c r="H41" s="14" t="s">
        <v>112</v>
      </c>
      <c r="I41" s="14" t="str">
        <f>IF(opérations[[#This Row],[DESCRIPTION]]="","",IFERROR(VLOOKUP(opérations[[#This Row],[DESCRIPTION]],LISTE[],2,FALSE),""))</f>
        <v>FACTURE</v>
      </c>
      <c r="J41" s="15">
        <v>10.99</v>
      </c>
      <c r="K41" s="15">
        <v>0</v>
      </c>
      <c r="L41" s="17" t="str">
        <f>IF(opérations[[#This Row],[TYPE DE COMPTE]]="CCHQ","EUR","")</f>
        <v>EUR</v>
      </c>
      <c r="N41" s="16">
        <v>43511</v>
      </c>
      <c r="O41" s="14">
        <v>78</v>
      </c>
      <c r="P41" s="14">
        <v>2</v>
      </c>
      <c r="Q41" s="17" t="s">
        <v>159</v>
      </c>
      <c r="R41" s="14" t="s">
        <v>14</v>
      </c>
      <c r="S41" s="18">
        <v>0</v>
      </c>
      <c r="T41" s="18">
        <v>49.9</v>
      </c>
      <c r="AB41"/>
      <c r="AC41"/>
      <c r="AD41"/>
      <c r="AE41"/>
      <c r="AF41"/>
    </row>
    <row r="42" spans="1:32" x14ac:dyDescent="0.25">
      <c r="A42" s="13">
        <v>43483</v>
      </c>
      <c r="B42" s="13" t="str">
        <f t="shared" si="0"/>
        <v>CCHQ</v>
      </c>
      <c r="C42" s="13" t="str">
        <f>IF(opérations[[#This Row],[CATEGORIE]]="PLACEMENT","LJMO","")</f>
        <v/>
      </c>
      <c r="D42" s="13" t="str">
        <f>IF(opérations[[#This Row],[TYPE DE COMPTE]]="CCHQ","05","")</f>
        <v>05</v>
      </c>
      <c r="E42" s="14">
        <f>IF(opérations[[#This Row],[DATE]]="","",IF(E41="INDEX",1,E41+1))</f>
        <v>30</v>
      </c>
      <c r="F42" s="14" t="str">
        <f>IF(opérations[[#This Row],[ECONOMIE]]="LJMO","04","")</f>
        <v/>
      </c>
      <c r="G42" s="14">
        <f>IF(opérations[[#This Row],[DATE]]="","",MONTH(opérations[[#This Row],[DATE]]))</f>
        <v>1</v>
      </c>
      <c r="H42" s="14" t="s">
        <v>62</v>
      </c>
      <c r="I42" s="14" t="str">
        <f>IF(opérations[[#This Row],[DESCRIPTION]]="","",IFERROR(VLOOKUP(opérations[[#This Row],[DESCRIPTION]],LISTE[],2,FALSE),""))</f>
        <v>COURSE</v>
      </c>
      <c r="J42" s="15">
        <v>3.1</v>
      </c>
      <c r="K42" s="15">
        <v>0</v>
      </c>
      <c r="L42" s="17" t="str">
        <f>IF(opérations[[#This Row],[TYPE DE COMPTE]]="CCHQ","EUR","")</f>
        <v>EUR</v>
      </c>
      <c r="N42" s="16">
        <v>43514</v>
      </c>
      <c r="O42" s="14">
        <v>79</v>
      </c>
      <c r="P42" s="14">
        <v>2</v>
      </c>
      <c r="Q42" s="17" t="s">
        <v>49</v>
      </c>
      <c r="R42" s="14" t="s">
        <v>8</v>
      </c>
      <c r="S42" s="18">
        <v>9.9</v>
      </c>
      <c r="T42" s="18">
        <v>0</v>
      </c>
      <c r="AB42"/>
      <c r="AC42"/>
      <c r="AD42"/>
      <c r="AE42"/>
      <c r="AF42"/>
    </row>
    <row r="43" spans="1:32" x14ac:dyDescent="0.25">
      <c r="A43" s="13">
        <v>43483</v>
      </c>
      <c r="B43" s="13" t="str">
        <f t="shared" si="0"/>
        <v>CCHQ</v>
      </c>
      <c r="C43" s="13" t="str">
        <f>IF(opérations[[#This Row],[CATEGORIE]]="PLACEMENT","LJMO","")</f>
        <v/>
      </c>
      <c r="D43" s="13" t="str">
        <f>IF(opérations[[#This Row],[TYPE DE COMPTE]]="CCHQ","05","")</f>
        <v>05</v>
      </c>
      <c r="E43" s="14">
        <f>IF(opérations[[#This Row],[DATE]]="","",IF(E42="INDEX",1,E42+1))</f>
        <v>31</v>
      </c>
      <c r="F43" s="14" t="str">
        <f>IF(opérations[[#This Row],[ECONOMIE]]="LJMO","04","")</f>
        <v/>
      </c>
      <c r="G43" s="14">
        <f>IF(opérations[[#This Row],[DATE]]="","",MONTH(opérations[[#This Row],[DATE]]))</f>
        <v>1</v>
      </c>
      <c r="H43" s="14" t="s">
        <v>118</v>
      </c>
      <c r="I43" s="14" t="str">
        <f>IF(opérations[[#This Row],[DESCRIPTION]]="","",IFERROR(VLOOKUP(opérations[[#This Row],[DESCRIPTION]],LISTE[],2,FALSE),""))</f>
        <v>RESTAURATION</v>
      </c>
      <c r="J43" s="15">
        <v>14</v>
      </c>
      <c r="K43" s="15">
        <v>0</v>
      </c>
      <c r="L43" s="17" t="str">
        <f>IF(opérations[[#This Row],[TYPE DE COMPTE]]="CCHQ","EUR","")</f>
        <v>EUR</v>
      </c>
      <c r="N43" s="16">
        <v>43514</v>
      </c>
      <c r="O43" s="14">
        <v>80</v>
      </c>
      <c r="P43" s="14">
        <v>2</v>
      </c>
      <c r="Q43" s="17" t="s">
        <v>62</v>
      </c>
      <c r="R43" s="14" t="s">
        <v>5</v>
      </c>
      <c r="S43" s="18">
        <v>12.46</v>
      </c>
      <c r="T43" s="18">
        <v>0</v>
      </c>
      <c r="AB43"/>
      <c r="AC43"/>
      <c r="AD43"/>
      <c r="AE43"/>
      <c r="AF43"/>
    </row>
    <row r="44" spans="1:32" x14ac:dyDescent="0.25">
      <c r="A44" s="13">
        <v>43483</v>
      </c>
      <c r="B44" s="13" t="str">
        <f t="shared" si="0"/>
        <v>CCHQ</v>
      </c>
      <c r="C44" s="13" t="str">
        <f>IF(opérations[[#This Row],[CATEGORIE]]="PLACEMENT","LJMO","")</f>
        <v/>
      </c>
      <c r="D44" s="13" t="str">
        <f>IF(opérations[[#This Row],[TYPE DE COMPTE]]="CCHQ","05","")</f>
        <v>05</v>
      </c>
      <c r="E44" s="14">
        <f>IF(opérations[[#This Row],[DATE]]="","",IF(E43="INDEX",1,E43+1))</f>
        <v>32</v>
      </c>
      <c r="F44" s="14" t="str">
        <f>IF(opérations[[#This Row],[ECONOMIE]]="LJMO","04","")</f>
        <v/>
      </c>
      <c r="G44" s="14">
        <f>IF(opérations[[#This Row],[DATE]]="","",MONTH(opérations[[#This Row],[DATE]]))</f>
        <v>1</v>
      </c>
      <c r="H44" s="14" t="s">
        <v>120</v>
      </c>
      <c r="I44" s="14" t="str">
        <f>IF(opérations[[#This Row],[DESCRIPTION]]="","",IFERROR(VLOOKUP(opérations[[#This Row],[DESCRIPTION]],LISTE[],2,FALSE),""))</f>
        <v>LOISIRS</v>
      </c>
      <c r="J44" s="15">
        <v>19.2</v>
      </c>
      <c r="K44" s="15">
        <v>0</v>
      </c>
      <c r="L44" s="17" t="str">
        <f>IF(opérations[[#This Row],[TYPE DE COMPTE]]="CCHQ","EUR","")</f>
        <v>EUR</v>
      </c>
      <c r="N44" s="16">
        <v>43514</v>
      </c>
      <c r="O44" s="14">
        <v>81</v>
      </c>
      <c r="P44" s="14">
        <v>2</v>
      </c>
      <c r="Q44" s="17" t="s">
        <v>62</v>
      </c>
      <c r="R44" s="14" t="s">
        <v>5</v>
      </c>
      <c r="S44" s="18">
        <v>7.16</v>
      </c>
      <c r="T44" s="18">
        <v>0</v>
      </c>
      <c r="AB44"/>
      <c r="AC44"/>
      <c r="AD44"/>
      <c r="AE44"/>
      <c r="AF44"/>
    </row>
    <row r="45" spans="1:32" x14ac:dyDescent="0.25">
      <c r="A45" s="13">
        <v>43483</v>
      </c>
      <c r="B45" s="13" t="str">
        <f t="shared" ref="B45:B76" si="2">"CCHQ"</f>
        <v>CCHQ</v>
      </c>
      <c r="C45" s="13" t="str">
        <f>IF(opérations[[#This Row],[CATEGORIE]]="PLACEMENT","LJMO","")</f>
        <v/>
      </c>
      <c r="D45" s="13" t="str">
        <f>IF(opérations[[#This Row],[TYPE DE COMPTE]]="CCHQ","05","")</f>
        <v>05</v>
      </c>
      <c r="E45" s="14">
        <f>IF(opérations[[#This Row],[DATE]]="","",IF(E44="INDEX",1,E44+1))</f>
        <v>33</v>
      </c>
      <c r="F45" s="14" t="str">
        <f>IF(opérations[[#This Row],[ECONOMIE]]="LJMO","04","")</f>
        <v/>
      </c>
      <c r="G45" s="14">
        <f>IF(opérations[[#This Row],[DATE]]="","",MONTH(opérations[[#This Row],[DATE]]))</f>
        <v>1</v>
      </c>
      <c r="H45" s="14" t="s">
        <v>67</v>
      </c>
      <c r="I45" s="14" t="str">
        <f>IF(opérations[[#This Row],[DESCRIPTION]]="","",IFERROR(VLOOKUP(opérations[[#This Row],[DESCRIPTION]],LISTE[],2,FALSE),""))</f>
        <v>PERSONNEL</v>
      </c>
      <c r="J45" s="15">
        <v>17</v>
      </c>
      <c r="K45" s="15">
        <v>0</v>
      </c>
      <c r="L45" s="17" t="str">
        <f>IF(opérations[[#This Row],[TYPE DE COMPTE]]="CCHQ","EUR","")</f>
        <v>EUR</v>
      </c>
      <c r="N45" s="16">
        <v>43514</v>
      </c>
      <c r="O45" s="14">
        <v>82</v>
      </c>
      <c r="P45" s="14">
        <v>2</v>
      </c>
      <c r="Q45" s="17" t="s">
        <v>65</v>
      </c>
      <c r="R45" s="14" t="s">
        <v>17</v>
      </c>
      <c r="S45" s="18">
        <v>15.9</v>
      </c>
      <c r="T45" s="18">
        <v>0</v>
      </c>
      <c r="AB45"/>
      <c r="AC45"/>
      <c r="AD45"/>
      <c r="AE45"/>
      <c r="AF45"/>
    </row>
    <row r="46" spans="1:32" x14ac:dyDescent="0.25">
      <c r="A46" s="13">
        <v>43486</v>
      </c>
      <c r="B46" s="13" t="str">
        <f t="shared" si="2"/>
        <v>CCHQ</v>
      </c>
      <c r="C46" s="13" t="str">
        <f>IF(opérations[[#This Row],[CATEGORIE]]="PLACEMENT","LJMO","")</f>
        <v/>
      </c>
      <c r="D46" s="13" t="str">
        <f>IF(opérations[[#This Row],[TYPE DE COMPTE]]="CCHQ","05","")</f>
        <v>05</v>
      </c>
      <c r="E46" s="14">
        <f>IF(opérations[[#This Row],[DATE]]="","",IF(E45="INDEX",1,E45+1))</f>
        <v>34</v>
      </c>
      <c r="F46" s="14" t="str">
        <f>IF(opérations[[#This Row],[ECONOMIE]]="LJMO","04","")</f>
        <v/>
      </c>
      <c r="G46" s="14">
        <f>IF(opérations[[#This Row],[DATE]]="","",MONTH(opérations[[#This Row],[DATE]]))</f>
        <v>1</v>
      </c>
      <c r="H46" s="14" t="s">
        <v>139</v>
      </c>
      <c r="I46" s="14" t="str">
        <f>IF(opérations[[#This Row],[DESCRIPTION]]="","",IFERROR(VLOOKUP(opérations[[#This Row],[DESCRIPTION]],LISTE[],2,FALSE),""))</f>
        <v>LOISIRS</v>
      </c>
      <c r="J46" s="15">
        <v>10</v>
      </c>
      <c r="K46" s="15">
        <v>0</v>
      </c>
      <c r="L46" s="17" t="str">
        <f>IF(opérations[[#This Row],[TYPE DE COMPTE]]="CCHQ","EUR","")</f>
        <v>EUR</v>
      </c>
      <c r="N46" s="16">
        <v>43514</v>
      </c>
      <c r="O46" s="14">
        <v>83</v>
      </c>
      <c r="P46" s="14">
        <v>2</v>
      </c>
      <c r="Q46" s="17" t="s">
        <v>45</v>
      </c>
      <c r="R46" s="14" t="s">
        <v>7</v>
      </c>
      <c r="S46" s="18">
        <v>22.78</v>
      </c>
      <c r="T46" s="18">
        <v>0</v>
      </c>
      <c r="AB46"/>
      <c r="AC46"/>
      <c r="AD46"/>
      <c r="AE46"/>
      <c r="AF46"/>
    </row>
    <row r="47" spans="1:32" x14ac:dyDescent="0.25">
      <c r="A47" s="13">
        <v>43486</v>
      </c>
      <c r="B47" s="13" t="str">
        <f t="shared" si="2"/>
        <v>CCHQ</v>
      </c>
      <c r="C47" s="13" t="str">
        <f>IF(opérations[[#This Row],[CATEGORIE]]="PLACEMENT","LJMO","")</f>
        <v/>
      </c>
      <c r="D47" s="13" t="str">
        <f>IF(opérations[[#This Row],[TYPE DE COMPTE]]="CCHQ","05","")</f>
        <v>05</v>
      </c>
      <c r="E47" s="14">
        <f>IF(opérations[[#This Row],[DATE]]="","",IF(E46="INDEX",1,E46+1))</f>
        <v>35</v>
      </c>
      <c r="F47" s="14" t="str">
        <f>IF(opérations[[#This Row],[ECONOMIE]]="LJMO","04","")</f>
        <v/>
      </c>
      <c r="G47" s="14">
        <f>IF(opérations[[#This Row],[DATE]]="","",MONTH(opérations[[#This Row],[DATE]]))</f>
        <v>1</v>
      </c>
      <c r="H47" s="14" t="s">
        <v>107</v>
      </c>
      <c r="I47" s="14" t="str">
        <f>IF(opérations[[#This Row],[DESCRIPTION]]="","",IFERROR(VLOOKUP(opérations[[#This Row],[DESCRIPTION]],LISTE[],2,FALSE),""))</f>
        <v>COURSE</v>
      </c>
      <c r="J47" s="15">
        <v>8.14</v>
      </c>
      <c r="K47" s="15">
        <v>0</v>
      </c>
      <c r="L47" s="17" t="str">
        <f>IF(opérations[[#This Row],[TYPE DE COMPTE]]="CCHQ","EUR","")</f>
        <v>EUR</v>
      </c>
      <c r="N47" s="16">
        <v>43514</v>
      </c>
      <c r="O47" s="14">
        <v>84</v>
      </c>
      <c r="P47" s="14">
        <v>2</v>
      </c>
      <c r="Q47" s="17" t="s">
        <v>57</v>
      </c>
      <c r="R47" s="14" t="s">
        <v>17</v>
      </c>
      <c r="S47" s="18">
        <v>16</v>
      </c>
      <c r="T47" s="18">
        <v>0</v>
      </c>
      <c r="AB47"/>
      <c r="AC47"/>
      <c r="AD47"/>
      <c r="AE47"/>
      <c r="AF47"/>
    </row>
    <row r="48" spans="1:32" x14ac:dyDescent="0.25">
      <c r="A48" s="13">
        <v>43486</v>
      </c>
      <c r="B48" s="13" t="str">
        <f t="shared" si="2"/>
        <v>CCHQ</v>
      </c>
      <c r="C48" s="13" t="str">
        <f>IF(opérations[[#This Row],[CATEGORIE]]="PLACEMENT","LJMO","")</f>
        <v/>
      </c>
      <c r="D48" s="13" t="str">
        <f>IF(opérations[[#This Row],[TYPE DE COMPTE]]="CCHQ","05","")</f>
        <v>05</v>
      </c>
      <c r="E48" s="14">
        <f>IF(opérations[[#This Row],[DATE]]="","",IF(E47="INDEX",1,E47+1))</f>
        <v>36</v>
      </c>
      <c r="F48" s="14" t="str">
        <f>IF(opérations[[#This Row],[ECONOMIE]]="LJMO","04","")</f>
        <v/>
      </c>
      <c r="G48" s="14">
        <f>IF(opérations[[#This Row],[DATE]]="","",MONTH(opérations[[#This Row],[DATE]]))</f>
        <v>1</v>
      </c>
      <c r="H48" s="14" t="s">
        <v>99</v>
      </c>
      <c r="I48" s="14" t="str">
        <f>IF(opérations[[#This Row],[DESCRIPTION]]="","",IFERROR(VLOOKUP(opérations[[#This Row],[DESCRIPTION]],LISTE[],2,FALSE),""))</f>
        <v>COURSE</v>
      </c>
      <c r="J48" s="15">
        <v>9.1199999999999992</v>
      </c>
      <c r="K48" s="15">
        <v>0</v>
      </c>
      <c r="L48" s="17" t="str">
        <f>IF(opérations[[#This Row],[TYPE DE COMPTE]]="CCHQ","EUR","")</f>
        <v>EUR</v>
      </c>
      <c r="N48" s="16">
        <v>43514</v>
      </c>
      <c r="O48" s="14">
        <v>85</v>
      </c>
      <c r="P48" s="14">
        <v>2</v>
      </c>
      <c r="Q48" s="17" t="s">
        <v>105</v>
      </c>
      <c r="R48" s="14" t="s">
        <v>17</v>
      </c>
      <c r="S48" s="18">
        <v>46.4</v>
      </c>
      <c r="T48" s="18">
        <v>0</v>
      </c>
      <c r="AB48"/>
      <c r="AC48"/>
      <c r="AD48"/>
      <c r="AE48"/>
      <c r="AF48"/>
    </row>
    <row r="49" spans="1:32" x14ac:dyDescent="0.25">
      <c r="A49" s="13">
        <v>43486</v>
      </c>
      <c r="B49" s="13" t="str">
        <f t="shared" si="2"/>
        <v>CCHQ</v>
      </c>
      <c r="C49" s="13" t="str">
        <f>IF(opérations[[#This Row],[CATEGORIE]]="PLACEMENT","LJMO","")</f>
        <v/>
      </c>
      <c r="D49" s="13" t="str">
        <f>IF(opérations[[#This Row],[TYPE DE COMPTE]]="CCHQ","05","")</f>
        <v>05</v>
      </c>
      <c r="E49" s="14">
        <f>IF(opérations[[#This Row],[DATE]]="","",IF(E48="INDEX",1,E48+1))</f>
        <v>37</v>
      </c>
      <c r="F49" s="14" t="str">
        <f>IF(opérations[[#This Row],[ECONOMIE]]="LJMO","04","")</f>
        <v/>
      </c>
      <c r="G49" s="14">
        <f>IF(opérations[[#This Row],[DATE]]="","",MONTH(opérations[[#This Row],[DATE]]))</f>
        <v>1</v>
      </c>
      <c r="H49" s="14" t="s">
        <v>46</v>
      </c>
      <c r="I49" s="14" t="str">
        <f>IF(opérations[[#This Row],[DESCRIPTION]]="","",IFERROR(VLOOKUP(opérations[[#This Row],[DESCRIPTION]],LISTE[],2,FALSE),""))</f>
        <v>FACTURE</v>
      </c>
      <c r="J49" s="15">
        <v>6.99</v>
      </c>
      <c r="K49" s="15">
        <v>0</v>
      </c>
      <c r="L49" s="17" t="str">
        <f>IF(opérations[[#This Row],[TYPE DE COMPTE]]="CCHQ","EUR","")</f>
        <v>EUR</v>
      </c>
      <c r="N49" s="16">
        <v>43514</v>
      </c>
      <c r="O49" s="14">
        <v>86</v>
      </c>
      <c r="P49" s="14">
        <v>2</v>
      </c>
      <c r="Q49" s="17" t="s">
        <v>105</v>
      </c>
      <c r="R49" s="14" t="s">
        <v>17</v>
      </c>
      <c r="S49" s="18">
        <v>2</v>
      </c>
      <c r="T49" s="18">
        <v>0</v>
      </c>
      <c r="AB49"/>
      <c r="AC49"/>
      <c r="AD49"/>
      <c r="AE49"/>
      <c r="AF49"/>
    </row>
    <row r="50" spans="1:32" x14ac:dyDescent="0.25">
      <c r="A50" s="13">
        <v>43486</v>
      </c>
      <c r="B50" s="13" t="str">
        <f t="shared" si="2"/>
        <v>CCHQ</v>
      </c>
      <c r="C50" s="13" t="str">
        <f>IF(opérations[[#This Row],[CATEGORIE]]="PLACEMENT","LJMO","")</f>
        <v/>
      </c>
      <c r="D50" s="13" t="str">
        <f>IF(opérations[[#This Row],[TYPE DE COMPTE]]="CCHQ","05","")</f>
        <v>05</v>
      </c>
      <c r="E50" s="14">
        <f>IF(opérations[[#This Row],[DATE]]="","",IF(E49="INDEX",1,E49+1))</f>
        <v>38</v>
      </c>
      <c r="F50" s="14" t="str">
        <f>IF(opérations[[#This Row],[ECONOMIE]]="LJMO","04","")</f>
        <v/>
      </c>
      <c r="G50" s="14">
        <f>IF(opérations[[#This Row],[DATE]]="","",MONTH(opérations[[#This Row],[DATE]]))</f>
        <v>1</v>
      </c>
      <c r="H50" s="14" t="s">
        <v>121</v>
      </c>
      <c r="I50" s="14" t="str">
        <f>IF(opérations[[#This Row],[DESCRIPTION]]="","",IFERROR(VLOOKUP(opérations[[#This Row],[DESCRIPTION]],LISTE[],2,FALSE),""))</f>
        <v>TRANSPORT</v>
      </c>
      <c r="J50" s="15">
        <v>3.8</v>
      </c>
      <c r="K50" s="15">
        <v>0</v>
      </c>
      <c r="L50" s="17" t="str">
        <f>IF(opérations[[#This Row],[TYPE DE COMPTE]]="CCHQ","EUR","")</f>
        <v>EUR</v>
      </c>
      <c r="N50" s="16">
        <v>43514</v>
      </c>
      <c r="O50" s="14">
        <v>87</v>
      </c>
      <c r="P50" s="14">
        <v>2</v>
      </c>
      <c r="Q50" s="17" t="s">
        <v>142</v>
      </c>
      <c r="R50" s="14" t="s">
        <v>21</v>
      </c>
      <c r="S50" s="18">
        <v>7</v>
      </c>
      <c r="T50" s="18">
        <v>0</v>
      </c>
      <c r="AB50"/>
      <c r="AC50"/>
      <c r="AD50"/>
      <c r="AE50"/>
      <c r="AF50"/>
    </row>
    <row r="51" spans="1:32" x14ac:dyDescent="0.25">
      <c r="A51" s="13">
        <v>43486</v>
      </c>
      <c r="B51" s="13" t="str">
        <f t="shared" si="2"/>
        <v>CCHQ</v>
      </c>
      <c r="C51" s="13" t="str">
        <f>IF(opérations[[#This Row],[CATEGORIE]]="PLACEMENT","LJMO","")</f>
        <v/>
      </c>
      <c r="D51" s="13" t="str">
        <f>IF(opérations[[#This Row],[TYPE DE COMPTE]]="CCHQ","05","")</f>
        <v>05</v>
      </c>
      <c r="E51" s="14">
        <f>IF(opérations[[#This Row],[DATE]]="","",IF(E50="INDEX",1,E50+1))</f>
        <v>39</v>
      </c>
      <c r="F51" s="14" t="str">
        <f>IF(opérations[[#This Row],[ECONOMIE]]="LJMO","04","")</f>
        <v/>
      </c>
      <c r="G51" s="14">
        <f>IF(opérations[[#This Row],[DATE]]="","",MONTH(opérations[[#This Row],[DATE]]))</f>
        <v>1</v>
      </c>
      <c r="H51" s="14" t="s">
        <v>50</v>
      </c>
      <c r="I51" s="14" t="str">
        <f>IF(opérations[[#This Row],[DESCRIPTION]]="","",IFERROR(VLOOKUP(opérations[[#This Row],[DESCRIPTION]],LISTE[],2,FALSE),""))</f>
        <v>LOISIRS</v>
      </c>
      <c r="J51" s="15">
        <v>20.8</v>
      </c>
      <c r="K51" s="15">
        <v>0</v>
      </c>
      <c r="L51" s="17" t="str">
        <f>IF(opérations[[#This Row],[TYPE DE COMPTE]]="CCHQ","EUR","")</f>
        <v>EUR</v>
      </c>
      <c r="N51" s="16">
        <v>43514</v>
      </c>
      <c r="O51" s="14">
        <v>88</v>
      </c>
      <c r="P51" s="14">
        <v>2</v>
      </c>
      <c r="Q51" s="17" t="s">
        <v>143</v>
      </c>
      <c r="R51" s="14" t="s">
        <v>21</v>
      </c>
      <c r="S51" s="18">
        <v>3.1</v>
      </c>
      <c r="T51" s="18">
        <v>0</v>
      </c>
      <c r="AB51"/>
      <c r="AC51"/>
      <c r="AD51"/>
      <c r="AE51"/>
      <c r="AF51"/>
    </row>
    <row r="52" spans="1:32" x14ac:dyDescent="0.25">
      <c r="A52" s="13">
        <v>43486</v>
      </c>
      <c r="B52" s="13" t="str">
        <f t="shared" si="2"/>
        <v>CCHQ</v>
      </c>
      <c r="C52" s="13" t="str">
        <f>IF(opérations[[#This Row],[CATEGORIE]]="PLACEMENT","LJMO","")</f>
        <v/>
      </c>
      <c r="D52" s="13" t="str">
        <f>IF(opérations[[#This Row],[TYPE DE COMPTE]]="CCHQ","05","")</f>
        <v>05</v>
      </c>
      <c r="E52" s="14">
        <f>IF(opérations[[#This Row],[DATE]]="","",IF(E51="INDEX",1,E51+1))</f>
        <v>40</v>
      </c>
      <c r="F52" s="14" t="str">
        <f>IF(opérations[[#This Row],[ECONOMIE]]="LJMO","04","")</f>
        <v/>
      </c>
      <c r="G52" s="14">
        <f>IF(opérations[[#This Row],[DATE]]="","",MONTH(opérations[[#This Row],[DATE]]))</f>
        <v>1</v>
      </c>
      <c r="H52" s="14" t="s">
        <v>143</v>
      </c>
      <c r="I52" s="14" t="str">
        <f>IF(opérations[[#This Row],[DESCRIPTION]]="","",IFERROR(VLOOKUP(opérations[[#This Row],[DESCRIPTION]],LISTE[],2,FALSE),""))</f>
        <v>TRANSPORT</v>
      </c>
      <c r="J52" s="15">
        <v>1.7</v>
      </c>
      <c r="K52" s="15">
        <v>0</v>
      </c>
      <c r="L52" s="17" t="str">
        <f>IF(opérations[[#This Row],[TYPE DE COMPTE]]="CCHQ","EUR","")</f>
        <v>EUR</v>
      </c>
      <c r="N52" s="16">
        <v>43514</v>
      </c>
      <c r="O52" s="14">
        <v>89</v>
      </c>
      <c r="P52" s="14">
        <v>2</v>
      </c>
      <c r="Q52" s="17" t="s">
        <v>50</v>
      </c>
      <c r="R52" s="14" t="s">
        <v>11</v>
      </c>
      <c r="S52" s="18">
        <v>11.4</v>
      </c>
      <c r="T52" s="18">
        <v>0</v>
      </c>
      <c r="AB52"/>
      <c r="AC52"/>
      <c r="AD52"/>
      <c r="AE52"/>
      <c r="AF52"/>
    </row>
    <row r="53" spans="1:32" x14ac:dyDescent="0.25">
      <c r="A53" s="13">
        <v>43486</v>
      </c>
      <c r="B53" s="13" t="str">
        <f t="shared" si="2"/>
        <v>CCHQ</v>
      </c>
      <c r="C53" s="13" t="str">
        <f>IF(opérations[[#This Row],[CATEGORIE]]="PLACEMENT","LJMO","")</f>
        <v/>
      </c>
      <c r="D53" s="13" t="str">
        <f>IF(opérations[[#This Row],[TYPE DE COMPTE]]="CCHQ","05","")</f>
        <v>05</v>
      </c>
      <c r="E53" s="14">
        <f>IF(opérations[[#This Row],[DATE]]="","",IF(E52="INDEX",1,E52+1))</f>
        <v>41</v>
      </c>
      <c r="F53" s="14" t="str">
        <f>IF(opérations[[#This Row],[ECONOMIE]]="LJMO","04","")</f>
        <v/>
      </c>
      <c r="G53" s="14">
        <f>IF(opérations[[#This Row],[DATE]]="","",MONTH(opérations[[#This Row],[DATE]]))</f>
        <v>1</v>
      </c>
      <c r="H53" s="14" t="s">
        <v>47</v>
      </c>
      <c r="I53" s="14" t="str">
        <f>IF(opérations[[#This Row],[DESCRIPTION]]="","",IFERROR(VLOOKUP(opérations[[#This Row],[DESCRIPTION]],LISTE[],2,FALSE),""))</f>
        <v>LOISIRS</v>
      </c>
      <c r="J53" s="15">
        <v>50</v>
      </c>
      <c r="K53" s="15">
        <v>0</v>
      </c>
      <c r="L53" s="17" t="str">
        <f>IF(opérations[[#This Row],[TYPE DE COMPTE]]="CCHQ","EUR","")</f>
        <v>EUR</v>
      </c>
      <c r="N53" s="16">
        <v>43514</v>
      </c>
      <c r="O53" s="14">
        <v>90</v>
      </c>
      <c r="P53" s="14">
        <v>2</v>
      </c>
      <c r="Q53" s="17" t="s">
        <v>112</v>
      </c>
      <c r="R53" s="14" t="s">
        <v>8</v>
      </c>
      <c r="S53" s="18">
        <v>10.99</v>
      </c>
      <c r="T53" s="18">
        <v>0</v>
      </c>
      <c r="AB53"/>
      <c r="AC53"/>
      <c r="AD53"/>
      <c r="AE53"/>
      <c r="AF53"/>
    </row>
    <row r="54" spans="1:32" x14ac:dyDescent="0.25">
      <c r="A54" s="13">
        <v>43487</v>
      </c>
      <c r="B54" s="13" t="str">
        <f t="shared" si="2"/>
        <v>CCHQ</v>
      </c>
      <c r="C54" s="13" t="str">
        <f>IF(opérations[[#This Row],[CATEGORIE]]="PLACEMENT","LJMO","")</f>
        <v/>
      </c>
      <c r="D54" s="13" t="str">
        <f>IF(opérations[[#This Row],[TYPE DE COMPTE]]="CCHQ","05","")</f>
        <v>05</v>
      </c>
      <c r="E54" s="14">
        <f>IF(opérations[[#This Row],[DATE]]="","",IF(E53="INDEX",1,E53+1))</f>
        <v>42</v>
      </c>
      <c r="F54" s="14" t="str">
        <f>IF(opérations[[#This Row],[ECONOMIE]]="LJMO","04","")</f>
        <v/>
      </c>
      <c r="G54" s="14">
        <f>IF(opérations[[#This Row],[DATE]]="","",MONTH(opérations[[#This Row],[DATE]]))</f>
        <v>1</v>
      </c>
      <c r="H54" s="14" t="s">
        <v>154</v>
      </c>
      <c r="I54" s="14" t="str">
        <f>IF(opérations[[#This Row],[DESCRIPTION]]="","",IFERROR(VLOOKUP(opérations[[#This Row],[DESCRIPTION]],LISTE[],2,FALSE),""))</f>
        <v>FACTURE</v>
      </c>
      <c r="J54" s="15">
        <v>11.99</v>
      </c>
      <c r="K54" s="15">
        <v>0</v>
      </c>
      <c r="L54" s="17" t="str">
        <f>IF(opérations[[#This Row],[TYPE DE COMPTE]]="CCHQ","EUR","")</f>
        <v>EUR</v>
      </c>
      <c r="N54" s="16">
        <v>43514</v>
      </c>
      <c r="O54" s="14">
        <v>91</v>
      </c>
      <c r="P54" s="14">
        <v>2</v>
      </c>
      <c r="Q54" s="17" t="s">
        <v>158</v>
      </c>
      <c r="R54" s="14" t="s">
        <v>6</v>
      </c>
      <c r="S54" s="18">
        <v>50.66</v>
      </c>
      <c r="T54" s="18">
        <v>0</v>
      </c>
      <c r="AB54"/>
      <c r="AC54"/>
      <c r="AD54"/>
      <c r="AE54"/>
      <c r="AF54"/>
    </row>
    <row r="55" spans="1:32" x14ac:dyDescent="0.25">
      <c r="A55" s="13">
        <v>43489</v>
      </c>
      <c r="B55" s="13" t="str">
        <f t="shared" si="2"/>
        <v>CCHQ</v>
      </c>
      <c r="C55" s="13" t="str">
        <f>IF(opérations[[#This Row],[CATEGORIE]]="PLACEMENT","LJMO","")</f>
        <v/>
      </c>
      <c r="D55" s="13" t="str">
        <f>IF(opérations[[#This Row],[TYPE DE COMPTE]]="CCHQ","05","")</f>
        <v>05</v>
      </c>
      <c r="E55" s="14">
        <f>IF(opérations[[#This Row],[DATE]]="","",IF(E54="INDEX",1,E54+1))</f>
        <v>43</v>
      </c>
      <c r="F55" s="14" t="str">
        <f>IF(opérations[[#This Row],[ECONOMIE]]="LJMO","04","")</f>
        <v/>
      </c>
      <c r="G55" s="14">
        <f>IF(opérations[[#This Row],[DATE]]="","",MONTH(opérations[[#This Row],[DATE]]))</f>
        <v>1</v>
      </c>
      <c r="H55" s="14" t="s">
        <v>114</v>
      </c>
      <c r="I55" s="14" t="str">
        <f>IF(opérations[[#This Row],[DESCRIPTION]]="","",IFERROR(VLOOKUP(opérations[[#This Row],[DESCRIPTION]],LISTE[],2,FALSE),""))</f>
        <v>FACTURE</v>
      </c>
      <c r="J55" s="15">
        <v>7</v>
      </c>
      <c r="K55" s="15">
        <v>0</v>
      </c>
      <c r="L55" s="17" t="str">
        <f>IF(opérations[[#This Row],[TYPE DE COMPTE]]="CCHQ","EUR","")</f>
        <v>EUR</v>
      </c>
      <c r="N55" s="16">
        <v>43514</v>
      </c>
      <c r="O55" s="14">
        <v>92</v>
      </c>
      <c r="P55" s="14">
        <v>2</v>
      </c>
      <c r="Q55" s="17" t="s">
        <v>136</v>
      </c>
      <c r="R55" s="14" t="s">
        <v>15</v>
      </c>
      <c r="S55" s="18">
        <v>20</v>
      </c>
      <c r="T55" s="18">
        <v>0</v>
      </c>
      <c r="AB55"/>
      <c r="AC55"/>
      <c r="AD55"/>
      <c r="AE55"/>
      <c r="AF55"/>
    </row>
    <row r="56" spans="1:32" x14ac:dyDescent="0.25">
      <c r="A56" s="13">
        <v>43493</v>
      </c>
      <c r="B56" s="13" t="str">
        <f t="shared" si="2"/>
        <v>CCHQ</v>
      </c>
      <c r="C56" s="13" t="str">
        <f>IF(opérations[[#This Row],[CATEGORIE]]="PLACEMENT","LJMO","")</f>
        <v/>
      </c>
      <c r="D56" s="13" t="str">
        <f>IF(opérations[[#This Row],[TYPE DE COMPTE]]="CCHQ","05","")</f>
        <v>05</v>
      </c>
      <c r="E56" s="14">
        <f>IF(opérations[[#This Row],[DATE]]="","",IF(E55="INDEX",1,E55+1))</f>
        <v>44</v>
      </c>
      <c r="F56" s="14" t="str">
        <f>IF(opérations[[#This Row],[ECONOMIE]]="LJMO","04","")</f>
        <v/>
      </c>
      <c r="G56" s="14">
        <f>IF(opérations[[#This Row],[DATE]]="","",MONTH(opérations[[#This Row],[DATE]]))</f>
        <v>1</v>
      </c>
      <c r="H56" s="14" t="s">
        <v>62</v>
      </c>
      <c r="I56" s="14" t="str">
        <f>IF(opérations[[#This Row],[DESCRIPTION]]="","",IFERROR(VLOOKUP(opérations[[#This Row],[DESCRIPTION]],LISTE[],2,FALSE),""))</f>
        <v>COURSE</v>
      </c>
      <c r="J56" s="15">
        <v>3.04</v>
      </c>
      <c r="K56" s="15">
        <v>0</v>
      </c>
      <c r="L56" s="17" t="str">
        <f>IF(opérations[[#This Row],[TYPE DE COMPTE]]="CCHQ","EUR","")</f>
        <v>EUR</v>
      </c>
      <c r="N56" s="16">
        <v>43515</v>
      </c>
      <c r="O56" s="14">
        <v>93</v>
      </c>
      <c r="P56" s="14">
        <v>2</v>
      </c>
      <c r="Q56" s="17" t="s">
        <v>45</v>
      </c>
      <c r="R56" s="14" t="s">
        <v>7</v>
      </c>
      <c r="S56" s="18">
        <v>16.989999999999998</v>
      </c>
      <c r="T56" s="18">
        <v>0</v>
      </c>
      <c r="AB56"/>
      <c r="AC56"/>
      <c r="AD56"/>
      <c r="AE56"/>
      <c r="AF56"/>
    </row>
    <row r="57" spans="1:32" x14ac:dyDescent="0.25">
      <c r="A57" s="13">
        <v>43493</v>
      </c>
      <c r="B57" s="13" t="str">
        <f t="shared" si="2"/>
        <v>CCHQ</v>
      </c>
      <c r="C57" s="13" t="str">
        <f>IF(opérations[[#This Row],[CATEGORIE]]="PLACEMENT","LJMO","")</f>
        <v/>
      </c>
      <c r="D57" s="13" t="str">
        <f>IF(opérations[[#This Row],[TYPE DE COMPTE]]="CCHQ","05","")</f>
        <v>05</v>
      </c>
      <c r="E57" s="14">
        <f>IF(opérations[[#This Row],[DATE]]="","",IF(E56="INDEX",1,E56+1))</f>
        <v>45</v>
      </c>
      <c r="F57" s="14" t="str">
        <f>IF(opérations[[#This Row],[ECONOMIE]]="LJMO","04","")</f>
        <v/>
      </c>
      <c r="G57" s="14">
        <f>IF(opérations[[#This Row],[DATE]]="","",MONTH(opérations[[#This Row],[DATE]]))</f>
        <v>1</v>
      </c>
      <c r="H57" s="14" t="s">
        <v>55</v>
      </c>
      <c r="I57" s="14" t="str">
        <f>IF(opérations[[#This Row],[DESCRIPTION]]="","",IFERROR(VLOOKUP(opérations[[#This Row],[DESCRIPTION]],LISTE[],2,FALSE),""))</f>
        <v>TRANSPORT</v>
      </c>
      <c r="J57" s="15">
        <v>6</v>
      </c>
      <c r="K57" s="15">
        <v>0</v>
      </c>
      <c r="L57" s="17" t="str">
        <f>IF(opérations[[#This Row],[TYPE DE COMPTE]]="CCHQ","EUR","")</f>
        <v>EUR</v>
      </c>
      <c r="N57" s="16">
        <v>43515</v>
      </c>
      <c r="O57" s="14">
        <v>94</v>
      </c>
      <c r="P57" s="14">
        <v>2</v>
      </c>
      <c r="Q57" s="17" t="s">
        <v>146</v>
      </c>
      <c r="R57" s="14" t="s">
        <v>14</v>
      </c>
      <c r="S57" s="18">
        <v>0</v>
      </c>
      <c r="T57" s="18">
        <v>48</v>
      </c>
      <c r="AB57"/>
      <c r="AC57"/>
      <c r="AD57"/>
      <c r="AE57"/>
      <c r="AF57"/>
    </row>
    <row r="58" spans="1:32" x14ac:dyDescent="0.25">
      <c r="A58" s="13">
        <v>43493</v>
      </c>
      <c r="B58" s="13" t="str">
        <f t="shared" si="2"/>
        <v>CCHQ</v>
      </c>
      <c r="C58" s="13" t="str">
        <f>IF(opérations[[#This Row],[CATEGORIE]]="PLACEMENT","LJMO","")</f>
        <v/>
      </c>
      <c r="D58" s="13" t="str">
        <f>IF(opérations[[#This Row],[TYPE DE COMPTE]]="CCHQ","05","")</f>
        <v>05</v>
      </c>
      <c r="E58" s="14">
        <f>IF(opérations[[#This Row],[DATE]]="","",IF(E57="INDEX",1,E57+1))</f>
        <v>46</v>
      </c>
      <c r="F58" s="14" t="str">
        <f>IF(opérations[[#This Row],[ECONOMIE]]="LJMO","04","")</f>
        <v/>
      </c>
      <c r="G58" s="14">
        <f>IF(opérations[[#This Row],[DATE]]="","",MONTH(opérations[[#This Row],[DATE]]))</f>
        <v>1</v>
      </c>
      <c r="H58" s="14" t="s">
        <v>139</v>
      </c>
      <c r="I58" s="14" t="str">
        <f>IF(opérations[[#This Row],[DESCRIPTION]]="","",IFERROR(VLOOKUP(opérations[[#This Row],[DESCRIPTION]],LISTE[],2,FALSE),""))</f>
        <v>LOISIRS</v>
      </c>
      <c r="J58" s="15">
        <v>3</v>
      </c>
      <c r="K58" s="15">
        <v>0</v>
      </c>
      <c r="L58" s="17" t="str">
        <f>IF(opérations[[#This Row],[TYPE DE COMPTE]]="CCHQ","EUR","")</f>
        <v>EUR</v>
      </c>
      <c r="N58" s="16">
        <v>43516</v>
      </c>
      <c r="O58" s="14">
        <v>95</v>
      </c>
      <c r="P58" s="14">
        <v>2</v>
      </c>
      <c r="Q58" s="17" t="s">
        <v>46</v>
      </c>
      <c r="R58" s="14" t="s">
        <v>8</v>
      </c>
      <c r="S58" s="18">
        <v>6.99</v>
      </c>
      <c r="T58" s="18">
        <v>0</v>
      </c>
      <c r="AB58"/>
      <c r="AC58"/>
      <c r="AD58"/>
      <c r="AE58"/>
      <c r="AF58"/>
    </row>
    <row r="59" spans="1:32" x14ac:dyDescent="0.25">
      <c r="A59" s="13">
        <v>43493</v>
      </c>
      <c r="B59" s="13" t="str">
        <f t="shared" si="2"/>
        <v>CCHQ</v>
      </c>
      <c r="C59" s="13" t="str">
        <f>IF(opérations[[#This Row],[CATEGORIE]]="PLACEMENT","LJMO","")</f>
        <v/>
      </c>
      <c r="D59" s="13" t="str">
        <f>IF(opérations[[#This Row],[TYPE DE COMPTE]]="CCHQ","05","")</f>
        <v>05</v>
      </c>
      <c r="E59" s="14">
        <f>IF(opérations[[#This Row],[DATE]]="","",IF(E58="INDEX",1,E58+1))</f>
        <v>47</v>
      </c>
      <c r="F59" s="14" t="str">
        <f>IF(opérations[[#This Row],[ECONOMIE]]="LJMO","04","")</f>
        <v/>
      </c>
      <c r="G59" s="14">
        <f>IF(opérations[[#This Row],[DATE]]="","",MONTH(opérations[[#This Row],[DATE]]))</f>
        <v>1</v>
      </c>
      <c r="H59" s="14" t="s">
        <v>143</v>
      </c>
      <c r="I59" s="14" t="str">
        <f>IF(opérations[[#This Row],[DESCRIPTION]]="","",IFERROR(VLOOKUP(opérations[[#This Row],[DESCRIPTION]],LISTE[],2,FALSE),""))</f>
        <v>TRANSPORT</v>
      </c>
      <c r="J59" s="15">
        <v>1.7</v>
      </c>
      <c r="K59" s="15">
        <v>0</v>
      </c>
      <c r="L59" s="17" t="str">
        <f>IF(opérations[[#This Row],[TYPE DE COMPTE]]="CCHQ","EUR","")</f>
        <v>EUR</v>
      </c>
      <c r="N59" s="16">
        <v>43517</v>
      </c>
      <c r="O59" s="14">
        <v>96</v>
      </c>
      <c r="P59" s="14">
        <v>2</v>
      </c>
      <c r="Q59" s="17" t="s">
        <v>44</v>
      </c>
      <c r="R59" s="14" t="s">
        <v>4</v>
      </c>
      <c r="S59" s="18">
        <v>0</v>
      </c>
      <c r="T59" s="18">
        <v>220</v>
      </c>
      <c r="AB59"/>
      <c r="AC59"/>
      <c r="AD59"/>
      <c r="AE59"/>
      <c r="AF59"/>
    </row>
    <row r="60" spans="1:32" x14ac:dyDescent="0.25">
      <c r="A60" s="13">
        <v>43493</v>
      </c>
      <c r="B60" s="13" t="str">
        <f t="shared" si="2"/>
        <v>CCHQ</v>
      </c>
      <c r="C60" s="13" t="str">
        <f>IF(opérations[[#This Row],[CATEGORIE]]="PLACEMENT","LJMO","")</f>
        <v/>
      </c>
      <c r="D60" s="13" t="str">
        <f>IF(opérations[[#This Row],[TYPE DE COMPTE]]="CCHQ","05","")</f>
        <v>05</v>
      </c>
      <c r="E60" s="14">
        <f>IF(opérations[[#This Row],[DATE]]="","",IF(E59="INDEX",1,E59+1))</f>
        <v>48</v>
      </c>
      <c r="F60" s="14" t="str">
        <f>IF(opérations[[#This Row],[ECONOMIE]]="LJMO","04","")</f>
        <v/>
      </c>
      <c r="G60" s="14">
        <f>IF(opérations[[#This Row],[DATE]]="","",MONTH(opérations[[#This Row],[DATE]]))</f>
        <v>1</v>
      </c>
      <c r="H60" s="14" t="s">
        <v>142</v>
      </c>
      <c r="I60" s="14" t="str">
        <f>IF(opérations[[#This Row],[DESCRIPTION]]="","",IFERROR(VLOOKUP(opérations[[#This Row],[DESCRIPTION]],LISTE[],2,FALSE),""))</f>
        <v>TRANSPORT</v>
      </c>
      <c r="J60" s="15">
        <v>7</v>
      </c>
      <c r="K60" s="15">
        <v>0</v>
      </c>
      <c r="L60" s="17" t="str">
        <f>IF(opérations[[#This Row],[TYPE DE COMPTE]]="CCHQ","EUR","")</f>
        <v>EUR</v>
      </c>
      <c r="N60" s="16">
        <v>43518</v>
      </c>
      <c r="O60" s="14">
        <v>97</v>
      </c>
      <c r="P60" s="14">
        <v>2</v>
      </c>
      <c r="Q60" s="17" t="s">
        <v>154</v>
      </c>
      <c r="R60" s="14" t="s">
        <v>8</v>
      </c>
      <c r="S60" s="18">
        <v>11.99</v>
      </c>
      <c r="T60" s="18">
        <v>0</v>
      </c>
      <c r="AB60"/>
      <c r="AC60"/>
      <c r="AD60"/>
      <c r="AE60"/>
      <c r="AF60"/>
    </row>
    <row r="61" spans="1:32" x14ac:dyDescent="0.25">
      <c r="A61" s="13">
        <v>43493</v>
      </c>
      <c r="B61" s="13" t="str">
        <f t="shared" si="2"/>
        <v>CCHQ</v>
      </c>
      <c r="C61" s="13" t="str">
        <f>IF(opérations[[#This Row],[CATEGORIE]]="PLACEMENT","LJMO","")</f>
        <v/>
      </c>
      <c r="D61" s="13" t="str">
        <f>IF(opérations[[#This Row],[TYPE DE COMPTE]]="CCHQ","05","")</f>
        <v>05</v>
      </c>
      <c r="E61" s="14">
        <f>IF(opérations[[#This Row],[DATE]]="","",IF(E60="INDEX",1,E60+1))</f>
        <v>49</v>
      </c>
      <c r="F61" s="14" t="str">
        <f>IF(opérations[[#This Row],[ECONOMIE]]="LJMO","04","")</f>
        <v/>
      </c>
      <c r="G61" s="14">
        <f>IF(opérations[[#This Row],[DATE]]="","",MONTH(opérations[[#This Row],[DATE]]))</f>
        <v>1</v>
      </c>
      <c r="H61" s="14" t="s">
        <v>143</v>
      </c>
      <c r="I61" s="14" t="str">
        <f>IF(opérations[[#This Row],[DESCRIPTION]]="","",IFERROR(VLOOKUP(opérations[[#This Row],[DESCRIPTION]],LISTE[],2,FALSE),""))</f>
        <v>TRANSPORT</v>
      </c>
      <c r="J61" s="15">
        <v>1.7</v>
      </c>
      <c r="K61" s="15">
        <v>0</v>
      </c>
      <c r="L61" s="17" t="str">
        <f>IF(opérations[[#This Row],[TYPE DE COMPTE]]="CCHQ","EUR","")</f>
        <v>EUR</v>
      </c>
      <c r="N61" s="16">
        <v>43521</v>
      </c>
      <c r="O61" s="14">
        <v>98</v>
      </c>
      <c r="P61" s="14">
        <v>2</v>
      </c>
      <c r="Q61" s="17" t="s">
        <v>114</v>
      </c>
      <c r="R61" s="14" t="s">
        <v>8</v>
      </c>
      <c r="S61" s="18">
        <v>7</v>
      </c>
      <c r="T61" s="18">
        <v>0</v>
      </c>
      <c r="AB61"/>
      <c r="AC61"/>
      <c r="AD61"/>
      <c r="AE61"/>
      <c r="AF61"/>
    </row>
    <row r="62" spans="1:32" x14ac:dyDescent="0.25">
      <c r="A62" s="13">
        <v>43498</v>
      </c>
      <c r="B62" s="13" t="str">
        <f t="shared" si="2"/>
        <v>CCHQ</v>
      </c>
      <c r="C62" s="13" t="str">
        <f>IF(opérations[[#This Row],[CATEGORIE]]="PLACEMENT","LJMO","")</f>
        <v/>
      </c>
      <c r="D62" s="13" t="str">
        <f>IF(opérations[[#This Row],[TYPE DE COMPTE]]="CCHQ","05","")</f>
        <v>05</v>
      </c>
      <c r="E62" s="14">
        <f>IF(opérations[[#This Row],[DATE]]="","",IF(E61="INDEX",1,E61+1))</f>
        <v>50</v>
      </c>
      <c r="F62" s="14" t="str">
        <f>IF(opérations[[#This Row],[ECONOMIE]]="LJMO","04","")</f>
        <v/>
      </c>
      <c r="G62" s="14">
        <f>IF(opérations[[#This Row],[DATE]]="","",MONTH(opérations[[#This Row],[DATE]]))</f>
        <v>2</v>
      </c>
      <c r="H62" s="14" t="s">
        <v>148</v>
      </c>
      <c r="I62" s="14" t="str">
        <f>IF(opérations[[#This Row],[DESCRIPTION]]="","",IFERROR(VLOOKUP(opérations[[#This Row],[DESCRIPTION]],LISTE[],2,FALSE),""))</f>
        <v>RETRAITLIVRET</v>
      </c>
      <c r="J62" s="15">
        <v>0</v>
      </c>
      <c r="K62" s="15">
        <v>20</v>
      </c>
      <c r="L62" s="17" t="str">
        <f>IF(opérations[[#This Row],[TYPE DE COMPTE]]="CCHQ","EUR","")</f>
        <v>EUR</v>
      </c>
      <c r="N62" s="16">
        <v>43521</v>
      </c>
      <c r="O62" s="14">
        <v>99</v>
      </c>
      <c r="P62" s="14">
        <v>2</v>
      </c>
      <c r="Q62" s="17" t="s">
        <v>111</v>
      </c>
      <c r="R62" s="14" t="s">
        <v>17</v>
      </c>
      <c r="S62" s="18">
        <v>23</v>
      </c>
      <c r="T62" s="18">
        <v>0</v>
      </c>
      <c r="AB62"/>
      <c r="AC62"/>
      <c r="AD62"/>
      <c r="AE62"/>
      <c r="AF62"/>
    </row>
    <row r="63" spans="1:32" x14ac:dyDescent="0.25">
      <c r="A63" s="13">
        <v>43499</v>
      </c>
      <c r="B63" s="13" t="str">
        <f t="shared" si="2"/>
        <v>CCHQ</v>
      </c>
      <c r="C63" s="13" t="str">
        <f>IF(opérations[[#This Row],[CATEGORIE]]="PLACEMENT","LJMO","")</f>
        <v/>
      </c>
      <c r="D63" s="13" t="str">
        <f>IF(opérations[[#This Row],[TYPE DE COMPTE]]="CCHQ","05","")</f>
        <v>05</v>
      </c>
      <c r="E63" s="14">
        <f>IF(opérations[[#This Row],[DATE]]="","",IF(E62="INDEX",1,E62+1))</f>
        <v>51</v>
      </c>
      <c r="F63" s="14" t="str">
        <f>IF(opérations[[#This Row],[ECONOMIE]]="LJMO","04","")</f>
        <v/>
      </c>
      <c r="G63" s="14">
        <f>IF(opérations[[#This Row],[DATE]]="","",MONTH(opérations[[#This Row],[DATE]]))</f>
        <v>2</v>
      </c>
      <c r="H63" s="14" t="s">
        <v>148</v>
      </c>
      <c r="I63" s="14" t="str">
        <f>IF(opérations[[#This Row],[DESCRIPTION]]="","",IFERROR(VLOOKUP(opérations[[#This Row],[DESCRIPTION]],LISTE[],2,FALSE),""))</f>
        <v>RETRAITLIVRET</v>
      </c>
      <c r="J63" s="15">
        <v>0</v>
      </c>
      <c r="K63" s="15">
        <v>20</v>
      </c>
      <c r="L63" s="17" t="str">
        <f>IF(opérations[[#This Row],[TYPE DE COMPTE]]="CCHQ","EUR","")</f>
        <v>EUR</v>
      </c>
      <c r="N63" s="16">
        <v>43521</v>
      </c>
      <c r="O63" s="14">
        <v>100</v>
      </c>
      <c r="P63" s="14">
        <v>2</v>
      </c>
      <c r="Q63" s="17" t="s">
        <v>45</v>
      </c>
      <c r="R63" s="14" t="s">
        <v>7</v>
      </c>
      <c r="S63" s="18">
        <v>74.900000000000006</v>
      </c>
      <c r="T63" s="18">
        <v>0</v>
      </c>
      <c r="AB63"/>
      <c r="AC63"/>
      <c r="AD63"/>
      <c r="AE63"/>
      <c r="AF63"/>
    </row>
    <row r="64" spans="1:32" x14ac:dyDescent="0.25">
      <c r="A64" s="16">
        <v>43500</v>
      </c>
      <c r="B64" s="16" t="str">
        <f t="shared" si="2"/>
        <v>CCHQ</v>
      </c>
      <c r="C64" s="16" t="str">
        <f>IF(opérations[[#This Row],[CATEGORIE]]="PLACEMENT","LJMO","")</f>
        <v/>
      </c>
      <c r="D64" s="16" t="str">
        <f>IF(opérations[[#This Row],[TYPE DE COMPTE]]="CCHQ","05","")</f>
        <v>05</v>
      </c>
      <c r="E64" s="14">
        <f>IF(opérations[[#This Row],[DATE]]="","",IF(E63="INDEX",1,E63+1))</f>
        <v>52</v>
      </c>
      <c r="F64" s="14" t="str">
        <f>IF(opérations[[#This Row],[ECONOMIE]]="LJMO","04","")</f>
        <v/>
      </c>
      <c r="G64" s="14">
        <f>IF(opérations[[#This Row],[DATE]]="","",MONTH(opérations[[#This Row],[DATE]]))</f>
        <v>2</v>
      </c>
      <c r="H64" s="17" t="s">
        <v>111</v>
      </c>
      <c r="I64" s="14" t="str">
        <f>IF(opérations[[#This Row],[DESCRIPTION]]="","",IFERROR(VLOOKUP(opérations[[#This Row],[DESCRIPTION]],LISTE[],2,FALSE),""))</f>
        <v>RESTAURATION</v>
      </c>
      <c r="J64" s="18">
        <v>22.8</v>
      </c>
      <c r="K64" s="18">
        <v>0</v>
      </c>
      <c r="L64" s="17" t="str">
        <f>IF(opérations[[#This Row],[TYPE DE COMPTE]]="CCHQ","EUR","")</f>
        <v>EUR</v>
      </c>
      <c r="N64" s="16">
        <v>43522</v>
      </c>
      <c r="O64" s="14">
        <v>101</v>
      </c>
      <c r="P64" s="14">
        <v>2</v>
      </c>
      <c r="Q64" s="17" t="s">
        <v>139</v>
      </c>
      <c r="R64" s="14" t="s">
        <v>11</v>
      </c>
      <c r="S64" s="18">
        <v>3</v>
      </c>
      <c r="T64" s="18">
        <v>0</v>
      </c>
      <c r="AB64"/>
      <c r="AC64"/>
      <c r="AD64"/>
      <c r="AE64"/>
      <c r="AF64"/>
    </row>
    <row r="65" spans="1:32" x14ac:dyDescent="0.25">
      <c r="A65" s="16">
        <v>43500</v>
      </c>
      <c r="B65" s="16" t="str">
        <f t="shared" si="2"/>
        <v>CCHQ</v>
      </c>
      <c r="C65" s="16" t="str">
        <f>IF(opérations[[#This Row],[CATEGORIE]]="PLACEMENT","LJMO","")</f>
        <v/>
      </c>
      <c r="D65" s="16" t="str">
        <f>IF(opérations[[#This Row],[TYPE DE COMPTE]]="CCHQ","05","")</f>
        <v>05</v>
      </c>
      <c r="E65" s="14">
        <f>IF(opérations[[#This Row],[DATE]]="","",IF(E64="INDEX",1,E64+1))</f>
        <v>53</v>
      </c>
      <c r="F65" s="14" t="str">
        <f>IF(opérations[[#This Row],[ECONOMIE]]="LJMO","04","")</f>
        <v/>
      </c>
      <c r="G65" s="14">
        <f>IF(opérations[[#This Row],[DATE]]="","",MONTH(opérations[[#This Row],[DATE]]))</f>
        <v>2</v>
      </c>
      <c r="H65" s="17" t="s">
        <v>50</v>
      </c>
      <c r="I65" s="14" t="str">
        <f>IF(opérations[[#This Row],[DESCRIPTION]]="","",IFERROR(VLOOKUP(opérations[[#This Row],[DESCRIPTION]],LISTE[],2,FALSE),""))</f>
        <v>LOISIRS</v>
      </c>
      <c r="J65" s="18">
        <v>39.9</v>
      </c>
      <c r="K65" s="18">
        <v>0</v>
      </c>
      <c r="L65" s="17" t="str">
        <f>IF(opérations[[#This Row],[TYPE DE COMPTE]]="CCHQ","EUR","")</f>
        <v>EUR</v>
      </c>
      <c r="N65" s="16">
        <v>43522</v>
      </c>
      <c r="O65" s="14">
        <v>102</v>
      </c>
      <c r="P65" s="14">
        <v>2</v>
      </c>
      <c r="Q65" s="17" t="s">
        <v>80</v>
      </c>
      <c r="R65" s="14" t="s">
        <v>21</v>
      </c>
      <c r="S65" s="18">
        <v>30</v>
      </c>
      <c r="T65" s="18">
        <v>0</v>
      </c>
      <c r="AB65"/>
      <c r="AC65"/>
      <c r="AD65"/>
      <c r="AE65"/>
      <c r="AF65"/>
    </row>
    <row r="66" spans="1:32" x14ac:dyDescent="0.25">
      <c r="A66" s="16">
        <v>43500</v>
      </c>
      <c r="B66" s="16" t="str">
        <f t="shared" si="2"/>
        <v>CCHQ</v>
      </c>
      <c r="C66" s="16" t="str">
        <f>IF(opérations[[#This Row],[CATEGORIE]]="PLACEMENT","LJMO","")</f>
        <v/>
      </c>
      <c r="D66" s="16" t="str">
        <f>IF(opérations[[#This Row],[TYPE DE COMPTE]]="CCHQ","05","")</f>
        <v>05</v>
      </c>
      <c r="E66" s="14">
        <f>IF(opérations[[#This Row],[DATE]]="","",IF(E65="INDEX",1,E65+1))</f>
        <v>54</v>
      </c>
      <c r="F66" s="14" t="str">
        <f>IF(opérations[[#This Row],[ECONOMIE]]="LJMO","04","")</f>
        <v/>
      </c>
      <c r="G66" s="14">
        <f>IF(opérations[[#This Row],[DATE]]="","",MONTH(opérations[[#This Row],[DATE]]))</f>
        <v>2</v>
      </c>
      <c r="H66" s="17" t="s">
        <v>157</v>
      </c>
      <c r="I66" s="14" t="str">
        <f>IF(opérations[[#This Row],[DESCRIPTION]]="","",IFERROR(VLOOKUP(opérations[[#This Row],[DESCRIPTION]],LISTE[],2,FALSE),""))</f>
        <v>RESTAURATION</v>
      </c>
      <c r="J66" s="18">
        <v>19.8</v>
      </c>
      <c r="K66" s="18">
        <v>0</v>
      </c>
      <c r="L66" s="17" t="str">
        <f>IF(opérations[[#This Row],[TYPE DE COMPTE]]="CCHQ","EUR","")</f>
        <v>EUR</v>
      </c>
      <c r="AB66"/>
      <c r="AC66"/>
      <c r="AD66"/>
      <c r="AE66"/>
      <c r="AF66"/>
    </row>
    <row r="67" spans="1:32" x14ac:dyDescent="0.25">
      <c r="A67" s="16">
        <v>43500</v>
      </c>
      <c r="B67" s="16" t="str">
        <f t="shared" si="2"/>
        <v>CCHQ</v>
      </c>
      <c r="C67" s="16" t="str">
        <f>IF(opérations[[#This Row],[CATEGORIE]]="PLACEMENT","LJMO","")</f>
        <v/>
      </c>
      <c r="D67" s="16" t="str">
        <f>IF(opérations[[#This Row],[TYPE DE COMPTE]]="CCHQ","05","")</f>
        <v>05</v>
      </c>
      <c r="E67" s="14">
        <f>IF(opérations[[#This Row],[DATE]]="","",IF(E66="INDEX",1,E66+1))</f>
        <v>55</v>
      </c>
      <c r="F67" s="14" t="str">
        <f>IF(opérations[[#This Row],[ECONOMIE]]="LJMO","04","")</f>
        <v/>
      </c>
      <c r="G67" s="14">
        <f>IF(opérations[[#This Row],[DATE]]="","",MONTH(opérations[[#This Row],[DATE]]))</f>
        <v>2</v>
      </c>
      <c r="H67" s="17" t="s">
        <v>160</v>
      </c>
      <c r="I67" s="14" t="str">
        <f>IF(opérations[[#This Row],[DESCRIPTION]]="","",IFERROR(VLOOKUP(opérations[[#This Row],[DESCRIPTION]],LISTE[],2,FALSE),""))</f>
        <v>DIVERS</v>
      </c>
      <c r="J67" s="18">
        <v>1</v>
      </c>
      <c r="K67" s="18">
        <v>0</v>
      </c>
      <c r="L67" s="17" t="str">
        <f>IF(opérations[[#This Row],[TYPE DE COMPTE]]="CCHQ","EUR","")</f>
        <v>EUR</v>
      </c>
      <c r="AB67"/>
      <c r="AC67"/>
      <c r="AD67"/>
      <c r="AE67"/>
      <c r="AF67"/>
    </row>
    <row r="68" spans="1:32" x14ac:dyDescent="0.25">
      <c r="A68" s="16">
        <v>43500</v>
      </c>
      <c r="B68" s="16" t="str">
        <f t="shared" si="2"/>
        <v>CCHQ</v>
      </c>
      <c r="C68" s="16" t="str">
        <f>IF(opérations[[#This Row],[CATEGORIE]]="PLACEMENT","LJMO","")</f>
        <v/>
      </c>
      <c r="D68" s="16" t="str">
        <f>IF(opérations[[#This Row],[TYPE DE COMPTE]]="CCHQ","05","")</f>
        <v>05</v>
      </c>
      <c r="E68" s="14">
        <f>IF(opérations[[#This Row],[DATE]]="","",IF(E67="INDEX",1,E67+1))</f>
        <v>56</v>
      </c>
      <c r="F68" s="14" t="str">
        <f>IF(opérations[[#This Row],[ECONOMIE]]="LJMO","04","")</f>
        <v/>
      </c>
      <c r="G68" s="14">
        <f>IF(opérations[[#This Row],[DATE]]="","",MONTH(opérations[[#This Row],[DATE]]))</f>
        <v>2</v>
      </c>
      <c r="H68" s="17" t="s">
        <v>69</v>
      </c>
      <c r="I68" s="14" t="str">
        <f>IF(opérations[[#This Row],[DESCRIPTION]]="","",IFERROR(VLOOKUP(opérations[[#This Row],[DESCRIPTION]],LISTE[],2,FALSE),""))</f>
        <v>FACTURE</v>
      </c>
      <c r="J68" s="18">
        <v>3.09</v>
      </c>
      <c r="K68" s="18">
        <v>0</v>
      </c>
      <c r="L68" s="17" t="str">
        <f>IF(opérations[[#This Row],[TYPE DE COMPTE]]="CCHQ","EUR","")</f>
        <v>EUR</v>
      </c>
      <c r="AB68"/>
      <c r="AC68"/>
      <c r="AD68"/>
      <c r="AE68"/>
      <c r="AF68"/>
    </row>
    <row r="69" spans="1:32" x14ac:dyDescent="0.25">
      <c r="A69" s="16">
        <v>43500</v>
      </c>
      <c r="B69" s="16" t="str">
        <f t="shared" si="2"/>
        <v>CCHQ</v>
      </c>
      <c r="C69" s="16" t="str">
        <f>IF(opérations[[#This Row],[CATEGORIE]]="PLACEMENT","LJMO","")</f>
        <v/>
      </c>
      <c r="D69" s="16" t="str">
        <f>IF(opérations[[#This Row],[TYPE DE COMPTE]]="CCHQ","05","")</f>
        <v>05</v>
      </c>
      <c r="E69" s="14">
        <f>IF(opérations[[#This Row],[DATE]]="","",IF(E68="INDEX",1,E68+1))</f>
        <v>57</v>
      </c>
      <c r="F69" s="14" t="str">
        <f>IF(opérations[[#This Row],[ECONOMIE]]="LJMO","04","")</f>
        <v/>
      </c>
      <c r="G69" s="14">
        <f>IF(opérations[[#This Row],[DATE]]="","",MONTH(opérations[[#This Row],[DATE]]))</f>
        <v>2</v>
      </c>
      <c r="H69" s="17" t="s">
        <v>48</v>
      </c>
      <c r="I69" s="14" t="str">
        <f>IF(opérations[[#This Row],[DESCRIPTION]]="","",IFERROR(VLOOKUP(opérations[[#This Row],[DESCRIPTION]],LISTE[],2,FALSE),""))</f>
        <v>FACTURE</v>
      </c>
      <c r="J69" s="18">
        <v>0.6</v>
      </c>
      <c r="K69" s="18">
        <v>0</v>
      </c>
      <c r="L69" s="17" t="str">
        <f>IF(opérations[[#This Row],[TYPE DE COMPTE]]="CCHQ","EUR","")</f>
        <v>EUR</v>
      </c>
      <c r="AB69"/>
      <c r="AC69"/>
      <c r="AD69"/>
      <c r="AE69"/>
      <c r="AF69"/>
    </row>
    <row r="70" spans="1:32" x14ac:dyDescent="0.25">
      <c r="A70" s="16">
        <v>43501</v>
      </c>
      <c r="B70" s="16" t="str">
        <f t="shared" si="2"/>
        <v>CCHQ</v>
      </c>
      <c r="C70" s="16" t="str">
        <f>IF(opérations[[#This Row],[CATEGORIE]]="PLACEMENT","LJMO","")</f>
        <v/>
      </c>
      <c r="D70" s="16" t="str">
        <f>IF(opérations[[#This Row],[TYPE DE COMPTE]]="CCHQ","05","")</f>
        <v>05</v>
      </c>
      <c r="E70" s="14">
        <f>IF(opérations[[#This Row],[DATE]]="","",IF(E69="INDEX",1,E69+1))</f>
        <v>58</v>
      </c>
      <c r="F70" s="14" t="str">
        <f>IF(opérations[[#This Row],[ECONOMIE]]="LJMO","04","")</f>
        <v/>
      </c>
      <c r="G70" s="14">
        <f>IF(opérations[[#This Row],[DATE]]="","",MONTH(opérations[[#This Row],[DATE]]))</f>
        <v>2</v>
      </c>
      <c r="H70" s="17" t="s">
        <v>57</v>
      </c>
      <c r="I70" s="14" t="str">
        <f>IF(opérations[[#This Row],[DESCRIPTION]]="","",IFERROR(VLOOKUP(opérations[[#This Row],[DESCRIPTION]],LISTE[],2,FALSE),""))</f>
        <v>RESTAURATION</v>
      </c>
      <c r="J70" s="18">
        <v>5.2</v>
      </c>
      <c r="K70" s="18">
        <v>0</v>
      </c>
      <c r="L70" s="17" t="str">
        <f>IF(opérations[[#This Row],[TYPE DE COMPTE]]="CCHQ","EUR","")</f>
        <v>EUR</v>
      </c>
      <c r="AB70"/>
      <c r="AC70"/>
      <c r="AD70"/>
      <c r="AE70"/>
      <c r="AF70"/>
    </row>
    <row r="71" spans="1:32" x14ac:dyDescent="0.25">
      <c r="A71" s="16">
        <v>43502</v>
      </c>
      <c r="B71" s="16" t="str">
        <f t="shared" si="2"/>
        <v>CCHQ</v>
      </c>
      <c r="C71" s="16" t="str">
        <f>IF(opérations[[#This Row],[CATEGORIE]]="PLACEMENT","LJMO","")</f>
        <v/>
      </c>
      <c r="D71" s="16" t="str">
        <f>IF(opérations[[#This Row],[TYPE DE COMPTE]]="CCHQ","05","")</f>
        <v>05</v>
      </c>
      <c r="E71" s="14">
        <f>IF(opérations[[#This Row],[DATE]]="","",IF(E70="INDEX",1,E70+1))</f>
        <v>59</v>
      </c>
      <c r="F71" s="14" t="str">
        <f>IF(opérations[[#This Row],[ECONOMIE]]="LJMO","04","")</f>
        <v/>
      </c>
      <c r="G71" s="14">
        <f>IF(opérations[[#This Row],[DATE]]="","",MONTH(opérations[[#This Row],[DATE]]))</f>
        <v>2</v>
      </c>
      <c r="H71" s="17" t="s">
        <v>137</v>
      </c>
      <c r="I71" s="14" t="str">
        <f>IF(opérations[[#This Row],[DESCRIPTION]]="","",IFERROR(VLOOKUP(opérations[[#This Row],[DESCRIPTION]],LISTE[],2,FALSE),""))</f>
        <v>SALAIRE</v>
      </c>
      <c r="J71" s="18">
        <v>0</v>
      </c>
      <c r="K71" s="18">
        <v>1740.44</v>
      </c>
      <c r="L71" s="17" t="str">
        <f>IF(opérations[[#This Row],[TYPE DE COMPTE]]="CCHQ","EUR","")</f>
        <v>EUR</v>
      </c>
      <c r="AB71"/>
      <c r="AC71"/>
      <c r="AD71"/>
      <c r="AE71"/>
      <c r="AF71"/>
    </row>
    <row r="72" spans="1:32" x14ac:dyDescent="0.25">
      <c r="A72" s="16">
        <v>43502</v>
      </c>
      <c r="B72" s="16" t="str">
        <f t="shared" si="2"/>
        <v>CCHQ</v>
      </c>
      <c r="C72" s="16" t="str">
        <f>IF(opérations[[#This Row],[CATEGORIE]]="PLACEMENT","LJMO","")</f>
        <v>LJMO</v>
      </c>
      <c r="D72" s="16" t="str">
        <f>IF(opérations[[#This Row],[TYPE DE COMPTE]]="CCHQ","05","")</f>
        <v>05</v>
      </c>
      <c r="E72" s="14">
        <f>IF(opérations[[#This Row],[DATE]]="","",IF(E71="INDEX",1,E71+1))</f>
        <v>60</v>
      </c>
      <c r="F72" s="14" t="str">
        <f>IF(opérations[[#This Row],[ECONOMIE]]="LJMO","04","")</f>
        <v>04</v>
      </c>
      <c r="G72" s="14">
        <f>IF(opérations[[#This Row],[DATE]]="","",MONTH(opérations[[#This Row],[DATE]]))</f>
        <v>2</v>
      </c>
      <c r="H72" s="17" t="s">
        <v>127</v>
      </c>
      <c r="I72" s="14" t="str">
        <f>IF(opérations[[#This Row],[DESCRIPTION]]="","",IFERROR(VLOOKUP(opérations[[#This Row],[DESCRIPTION]],LISTE[],2,FALSE),""))</f>
        <v>PLACEMENT</v>
      </c>
      <c r="J72" s="18">
        <v>1000</v>
      </c>
      <c r="K72" s="18">
        <v>0</v>
      </c>
      <c r="L72" s="17" t="str">
        <f>IF(opérations[[#This Row],[TYPE DE COMPTE]]="CCHQ","EUR","")</f>
        <v>EUR</v>
      </c>
      <c r="AB72"/>
      <c r="AC72"/>
      <c r="AD72"/>
      <c r="AE72"/>
      <c r="AF72"/>
    </row>
    <row r="73" spans="1:32" x14ac:dyDescent="0.25">
      <c r="A73" s="16">
        <v>43502</v>
      </c>
      <c r="B73" s="16" t="str">
        <f t="shared" si="2"/>
        <v>CCHQ</v>
      </c>
      <c r="C73" s="16" t="str">
        <f>IF(opérations[[#This Row],[CATEGORIE]]="PLACEMENT","LJMO","")</f>
        <v/>
      </c>
      <c r="D73" s="16" t="str">
        <f>IF(opérations[[#This Row],[TYPE DE COMPTE]]="CCHQ","05","")</f>
        <v>05</v>
      </c>
      <c r="E73" s="14">
        <f>IF(opérations[[#This Row],[DATE]]="","",IF(E72="INDEX",1,E72+1))</f>
        <v>61</v>
      </c>
      <c r="F73" s="14" t="str">
        <f>IF(opérations[[#This Row],[ECONOMIE]]="LJMO","04","")</f>
        <v/>
      </c>
      <c r="G73" s="14">
        <f>IF(opérations[[#This Row],[DATE]]="","",MONTH(opérations[[#This Row],[DATE]]))</f>
        <v>2</v>
      </c>
      <c r="H73" s="17" t="s">
        <v>160</v>
      </c>
      <c r="I73" s="14" t="str">
        <f>IF(opérations[[#This Row],[DESCRIPTION]]="","",IFERROR(VLOOKUP(opérations[[#This Row],[DESCRIPTION]],LISTE[],2,FALSE),""))</f>
        <v>DIVERS</v>
      </c>
      <c r="J73" s="18">
        <v>49.9</v>
      </c>
      <c r="K73" s="18">
        <v>0</v>
      </c>
      <c r="L73" s="17" t="str">
        <f>IF(opérations[[#This Row],[TYPE DE COMPTE]]="CCHQ","EUR","")</f>
        <v>EUR</v>
      </c>
      <c r="AB73"/>
      <c r="AC73"/>
      <c r="AD73"/>
      <c r="AE73"/>
      <c r="AF73"/>
    </row>
    <row r="74" spans="1:32" x14ac:dyDescent="0.25">
      <c r="A74" s="16">
        <v>43502</v>
      </c>
      <c r="B74" s="16" t="str">
        <f t="shared" si="2"/>
        <v>CCHQ</v>
      </c>
      <c r="C74" s="16" t="str">
        <f>IF(opérations[[#This Row],[CATEGORIE]]="PLACEMENT","LJMO","")</f>
        <v/>
      </c>
      <c r="D74" s="16" t="str">
        <f>IF(opérations[[#This Row],[TYPE DE COMPTE]]="CCHQ","05","")</f>
        <v>05</v>
      </c>
      <c r="E74" s="14">
        <f>IF(opérations[[#This Row],[DATE]]="","",IF(E73="INDEX",1,E73+1))</f>
        <v>62</v>
      </c>
      <c r="F74" s="14" t="str">
        <f>IF(opérations[[#This Row],[ECONOMIE]]="LJMO","04","")</f>
        <v/>
      </c>
      <c r="G74" s="14">
        <f>IF(opérations[[#This Row],[DATE]]="","",MONTH(opérations[[#This Row],[DATE]]))</f>
        <v>2</v>
      </c>
      <c r="H74" s="17" t="s">
        <v>87</v>
      </c>
      <c r="I74" s="14" t="str">
        <f>IF(opérations[[#This Row],[DESCRIPTION]]="","",IFERROR(VLOOKUP(opérations[[#This Row],[DESCRIPTION]],LISTE[],2,FALSE),""))</f>
        <v>FACTURE</v>
      </c>
      <c r="J74" s="18">
        <v>8</v>
      </c>
      <c r="K74" s="18">
        <v>0</v>
      </c>
      <c r="L74" s="17" t="str">
        <f>IF(opérations[[#This Row],[TYPE DE COMPTE]]="CCHQ","EUR","")</f>
        <v>EUR</v>
      </c>
      <c r="AB74"/>
      <c r="AC74"/>
      <c r="AD74"/>
      <c r="AE74"/>
      <c r="AF74"/>
    </row>
    <row r="75" spans="1:32" x14ac:dyDescent="0.25">
      <c r="A75" s="16">
        <v>43503</v>
      </c>
      <c r="B75" s="16" t="str">
        <f t="shared" si="2"/>
        <v>CCHQ</v>
      </c>
      <c r="C75" s="16" t="str">
        <f>IF(opérations[[#This Row],[CATEGORIE]]="PLACEMENT","LJMO","")</f>
        <v/>
      </c>
      <c r="D75" s="16" t="str">
        <f>IF(opérations[[#This Row],[TYPE DE COMPTE]]="CCHQ","05","")</f>
        <v>05</v>
      </c>
      <c r="E75" s="14">
        <f>IF(opérations[[#This Row],[DATE]]="","",IF(E74="INDEX",1,E74+1))</f>
        <v>63</v>
      </c>
      <c r="F75" s="14" t="str">
        <f>IF(opérations[[#This Row],[ECONOMIE]]="LJMO","04","")</f>
        <v/>
      </c>
      <c r="G75" s="14">
        <f>IF(opérations[[#This Row],[DATE]]="","",MONTH(opérations[[#This Row],[DATE]]))</f>
        <v>2</v>
      </c>
      <c r="H75" s="17" t="s">
        <v>50</v>
      </c>
      <c r="I75" s="14" t="str">
        <f>IF(opérations[[#This Row],[DESCRIPTION]]="","",IFERROR(VLOOKUP(opérations[[#This Row],[DESCRIPTION]],LISTE[],2,FALSE),""))</f>
        <v>LOISIRS</v>
      </c>
      <c r="J75" s="18">
        <v>6.7</v>
      </c>
      <c r="K75" s="18">
        <v>0</v>
      </c>
      <c r="L75" s="17" t="str">
        <f>IF(opérations[[#This Row],[TYPE DE COMPTE]]="CCHQ","EUR","")</f>
        <v>EUR</v>
      </c>
      <c r="AB75"/>
      <c r="AC75"/>
      <c r="AD75"/>
      <c r="AE75"/>
      <c r="AF75"/>
    </row>
    <row r="76" spans="1:32" x14ac:dyDescent="0.25">
      <c r="A76" s="16">
        <v>43504</v>
      </c>
      <c r="B76" s="16" t="str">
        <f t="shared" si="2"/>
        <v>CCHQ</v>
      </c>
      <c r="C76" s="16" t="str">
        <f>IF(opérations[[#This Row],[CATEGORIE]]="PLACEMENT","LJMO","")</f>
        <v/>
      </c>
      <c r="D76" s="16" t="str">
        <f>IF(opérations[[#This Row],[TYPE DE COMPTE]]="CCHQ","05","")</f>
        <v>05</v>
      </c>
      <c r="E76" s="14">
        <f>IF(opérations[[#This Row],[DATE]]="","",IF(E75="INDEX",1,E75+1))</f>
        <v>64</v>
      </c>
      <c r="F76" s="14" t="str">
        <f>IF(opérations[[#This Row],[ECONOMIE]]="LJMO","04","")</f>
        <v/>
      </c>
      <c r="G76" s="14">
        <f>IF(opérations[[#This Row],[DATE]]="","",MONTH(opérations[[#This Row],[DATE]]))</f>
        <v>2</v>
      </c>
      <c r="H76" s="17" t="s">
        <v>110</v>
      </c>
      <c r="I76" s="14" t="str">
        <f>IF(opérations[[#This Row],[DESCRIPTION]]="","",IFERROR(VLOOKUP(opérations[[#This Row],[DESCRIPTION]],LISTE[],2,FALSE),""))</f>
        <v>FACTURE</v>
      </c>
      <c r="J76" s="18">
        <v>280</v>
      </c>
      <c r="K76" s="18">
        <v>0</v>
      </c>
      <c r="L76" s="17" t="str">
        <f>IF(opérations[[#This Row],[TYPE DE COMPTE]]="CCHQ","EUR","")</f>
        <v>EUR</v>
      </c>
      <c r="AB76"/>
      <c r="AC76"/>
      <c r="AD76"/>
      <c r="AE76"/>
      <c r="AF76"/>
    </row>
    <row r="77" spans="1:32" x14ac:dyDescent="0.25">
      <c r="A77" s="16">
        <v>43504</v>
      </c>
      <c r="B77" s="16" t="str">
        <f t="shared" ref="B77:B108" si="3">"CCHQ"</f>
        <v>CCHQ</v>
      </c>
      <c r="C77" s="16" t="str">
        <f>IF(opérations[[#This Row],[CATEGORIE]]="PLACEMENT","LJMO","")</f>
        <v/>
      </c>
      <c r="D77" s="16" t="str">
        <f>IF(opérations[[#This Row],[TYPE DE COMPTE]]="CCHQ","05","")</f>
        <v>05</v>
      </c>
      <c r="E77" s="14">
        <f>IF(opérations[[#This Row],[DATE]]="","",IF(E76="INDEX",1,E76+1))</f>
        <v>65</v>
      </c>
      <c r="F77" s="14" t="str">
        <f>IF(opérations[[#This Row],[ECONOMIE]]="LJMO","04","")</f>
        <v/>
      </c>
      <c r="G77" s="14">
        <f>IF(opérations[[#This Row],[DATE]]="","",MONTH(opérations[[#This Row],[DATE]]))</f>
        <v>2</v>
      </c>
      <c r="H77" s="17" t="s">
        <v>94</v>
      </c>
      <c r="I77" s="14" t="str">
        <f>IF(opérations[[#This Row],[DESCRIPTION]]="","",IFERROR(VLOOKUP(opérations[[#This Row],[DESCRIPTION]],LISTE[],2,FALSE),""))</f>
        <v>CREDIT</v>
      </c>
      <c r="J77" s="18">
        <v>44.34</v>
      </c>
      <c r="K77" s="18">
        <v>0</v>
      </c>
      <c r="L77" s="17" t="str">
        <f>IF(opérations[[#This Row],[TYPE DE COMPTE]]="CCHQ","EUR","")</f>
        <v>EUR</v>
      </c>
      <c r="AB77"/>
      <c r="AC77"/>
      <c r="AD77"/>
      <c r="AE77"/>
      <c r="AF77"/>
    </row>
    <row r="78" spans="1:32" x14ac:dyDescent="0.25">
      <c r="A78" s="16">
        <v>43507</v>
      </c>
      <c r="B78" s="16" t="str">
        <f t="shared" si="3"/>
        <v>CCHQ</v>
      </c>
      <c r="C78" s="16" t="str">
        <f>IF(opérations[[#This Row],[CATEGORIE]]="PLACEMENT","LJMO","")</f>
        <v/>
      </c>
      <c r="D78" s="16" t="str">
        <f>IF(opérations[[#This Row],[TYPE DE COMPTE]]="CCHQ","05","")</f>
        <v>05</v>
      </c>
      <c r="E78" s="14">
        <f>IF(opérations[[#This Row],[DATE]]="","",IF(E77="INDEX",1,E77+1))</f>
        <v>66</v>
      </c>
      <c r="F78" s="14" t="str">
        <f>IF(opérations[[#This Row],[ECONOMIE]]="LJMO","04","")</f>
        <v/>
      </c>
      <c r="G78" s="14">
        <f>IF(opérations[[#This Row],[DATE]]="","",MONTH(opérations[[#This Row],[DATE]]))</f>
        <v>2</v>
      </c>
      <c r="H78" s="17" t="s">
        <v>62</v>
      </c>
      <c r="I78" s="14" t="str">
        <f>IF(opérations[[#This Row],[DESCRIPTION]]="","",IFERROR(VLOOKUP(opérations[[#This Row],[DESCRIPTION]],LISTE[],2,FALSE),""))</f>
        <v>COURSE</v>
      </c>
      <c r="J78" s="18">
        <v>4.5199999999999996</v>
      </c>
      <c r="K78" s="18">
        <v>0</v>
      </c>
      <c r="L78" s="17" t="str">
        <f>IF(opérations[[#This Row],[TYPE DE COMPTE]]="CCHQ","EUR","")</f>
        <v>EUR</v>
      </c>
      <c r="AB78"/>
      <c r="AC78"/>
      <c r="AD78"/>
      <c r="AE78"/>
      <c r="AF78"/>
    </row>
    <row r="79" spans="1:32" x14ac:dyDescent="0.25">
      <c r="A79" s="16">
        <v>43507</v>
      </c>
      <c r="B79" s="16" t="str">
        <f t="shared" si="3"/>
        <v>CCHQ</v>
      </c>
      <c r="C79" s="16" t="str">
        <f>IF(opérations[[#This Row],[CATEGORIE]]="PLACEMENT","LJMO","")</f>
        <v/>
      </c>
      <c r="D79" s="16" t="str">
        <f>IF(opérations[[#This Row],[TYPE DE COMPTE]]="CCHQ","05","")</f>
        <v>05</v>
      </c>
      <c r="E79" s="14">
        <f>IF(opérations[[#This Row],[DATE]]="","",IF(E78="INDEX",1,E78+1))</f>
        <v>67</v>
      </c>
      <c r="F79" s="14" t="str">
        <f>IF(opérations[[#This Row],[ECONOMIE]]="LJMO","04","")</f>
        <v/>
      </c>
      <c r="G79" s="14">
        <f>IF(opérations[[#This Row],[DATE]]="","",MONTH(opérations[[#This Row],[DATE]]))</f>
        <v>2</v>
      </c>
      <c r="H79" s="17" t="s">
        <v>121</v>
      </c>
      <c r="I79" s="14" t="str">
        <f>IF(opérations[[#This Row],[DESCRIPTION]]="","",IFERROR(VLOOKUP(opérations[[#This Row],[DESCRIPTION]],LISTE[],2,FALSE),""))</f>
        <v>TRANSPORT</v>
      </c>
      <c r="J79" s="18">
        <v>3.9</v>
      </c>
      <c r="K79" s="18">
        <v>0</v>
      </c>
      <c r="L79" s="17" t="str">
        <f>IF(opérations[[#This Row],[TYPE DE COMPTE]]="CCHQ","EUR","")</f>
        <v>EUR</v>
      </c>
      <c r="AB79"/>
      <c r="AC79"/>
      <c r="AD79"/>
      <c r="AE79"/>
      <c r="AF79"/>
    </row>
    <row r="80" spans="1:32" x14ac:dyDescent="0.25">
      <c r="A80" s="16">
        <v>43507</v>
      </c>
      <c r="B80" s="16" t="str">
        <f t="shared" si="3"/>
        <v>CCHQ</v>
      </c>
      <c r="C80" s="16" t="str">
        <f>IF(opérations[[#This Row],[CATEGORIE]]="PLACEMENT","LJMO","")</f>
        <v/>
      </c>
      <c r="D80" s="16" t="str">
        <f>IF(opérations[[#This Row],[TYPE DE COMPTE]]="CCHQ","05","")</f>
        <v>05</v>
      </c>
      <c r="E80" s="14">
        <f>IF(opérations[[#This Row],[DATE]]="","",IF(E79="INDEX",1,E79+1))</f>
        <v>68</v>
      </c>
      <c r="F80" s="14" t="str">
        <f>IF(opérations[[#This Row],[ECONOMIE]]="LJMO","04","")</f>
        <v/>
      </c>
      <c r="G80" s="14">
        <f>IF(opérations[[#This Row],[DATE]]="","",MONTH(opérations[[#This Row],[DATE]]))</f>
        <v>2</v>
      </c>
      <c r="H80" s="17" t="s">
        <v>140</v>
      </c>
      <c r="I80" s="14" t="str">
        <f>IF(opérations[[#This Row],[DESCRIPTION]]="","",IFERROR(VLOOKUP(opérations[[#This Row],[DESCRIPTION]],LISTE[],2,FALSE),""))</f>
        <v>COURSE</v>
      </c>
      <c r="J80" s="18">
        <v>28.08</v>
      </c>
      <c r="K80" s="18">
        <v>0</v>
      </c>
      <c r="L80" s="17" t="str">
        <f>IF(opérations[[#This Row],[TYPE DE COMPTE]]="CCHQ","EUR","")</f>
        <v>EUR</v>
      </c>
      <c r="AB80"/>
      <c r="AC80"/>
      <c r="AD80"/>
      <c r="AE80"/>
      <c r="AF80"/>
    </row>
    <row r="81" spans="1:32" x14ac:dyDescent="0.25">
      <c r="A81" s="16">
        <v>43507</v>
      </c>
      <c r="B81" s="16" t="str">
        <f t="shared" si="3"/>
        <v>CCHQ</v>
      </c>
      <c r="C81" s="16" t="str">
        <f>IF(opérations[[#This Row],[CATEGORIE]]="PLACEMENT","LJMO","")</f>
        <v/>
      </c>
      <c r="D81" s="16" t="str">
        <f>IF(opérations[[#This Row],[TYPE DE COMPTE]]="CCHQ","05","")</f>
        <v>05</v>
      </c>
      <c r="E81" s="14">
        <f>IF(opérations[[#This Row],[DATE]]="","",IF(E80="INDEX",1,E80+1))</f>
        <v>69</v>
      </c>
      <c r="F81" s="14" t="str">
        <f>IF(opérations[[#This Row],[ECONOMIE]]="LJMO","04","")</f>
        <v/>
      </c>
      <c r="G81" s="14">
        <f>IF(opérations[[#This Row],[DATE]]="","",MONTH(opérations[[#This Row],[DATE]]))</f>
        <v>2</v>
      </c>
      <c r="H81" s="17" t="s">
        <v>80</v>
      </c>
      <c r="I81" s="14" t="str">
        <f>IF(opérations[[#This Row],[DESCRIPTION]]="","",IFERROR(VLOOKUP(opérations[[#This Row],[DESCRIPTION]],LISTE[],2,FALSE),""))</f>
        <v>TRANSPORT</v>
      </c>
      <c r="J81" s="18">
        <v>42</v>
      </c>
      <c r="K81" s="18">
        <v>0</v>
      </c>
      <c r="L81" s="17" t="str">
        <f>IF(opérations[[#This Row],[TYPE DE COMPTE]]="CCHQ","EUR","")</f>
        <v>EUR</v>
      </c>
      <c r="AB81"/>
      <c r="AC81"/>
      <c r="AD81"/>
      <c r="AE81"/>
      <c r="AF81"/>
    </row>
    <row r="82" spans="1:32" x14ac:dyDescent="0.25">
      <c r="A82" s="16">
        <v>43506</v>
      </c>
      <c r="B82" s="16" t="str">
        <f t="shared" si="3"/>
        <v>CCHQ</v>
      </c>
      <c r="C82" s="16" t="str">
        <f>IF(opérations[[#This Row],[CATEGORIE]]="PLACEMENT","LJMO","")</f>
        <v/>
      </c>
      <c r="D82" s="16" t="str">
        <f>IF(opérations[[#This Row],[TYPE DE COMPTE]]="CCHQ","05","")</f>
        <v>05</v>
      </c>
      <c r="E82" s="14">
        <f>IF(opérations[[#This Row],[DATE]]="","",IF(E81="INDEX",1,E81+1))</f>
        <v>70</v>
      </c>
      <c r="F82" s="14" t="str">
        <f>IF(opérations[[#This Row],[ECONOMIE]]="LJMO","04","")</f>
        <v/>
      </c>
      <c r="G82" s="14">
        <f>IF(opérations[[#This Row],[DATE]]="","",MONTH(opérations[[#This Row],[DATE]]))</f>
        <v>2</v>
      </c>
      <c r="H82" s="17" t="s">
        <v>122</v>
      </c>
      <c r="I82" s="14" t="str">
        <f>IF(opérations[[#This Row],[DESCRIPTION]]="","",IFERROR(VLOOKUP(opérations[[#This Row],[DESCRIPTION]],LISTE[],2,FALSE),""))</f>
        <v>CREDIT</v>
      </c>
      <c r="J82" s="18">
        <v>30</v>
      </c>
      <c r="K82" s="18">
        <v>0</v>
      </c>
      <c r="L82" s="17" t="str">
        <f>IF(opérations[[#This Row],[TYPE DE COMPTE]]="CCHQ","EUR","")</f>
        <v>EUR</v>
      </c>
      <c r="AB82"/>
      <c r="AC82"/>
      <c r="AD82"/>
      <c r="AE82"/>
      <c r="AF82"/>
    </row>
    <row r="83" spans="1:32" x14ac:dyDescent="0.25">
      <c r="A83" s="16">
        <v>43508</v>
      </c>
      <c r="B83" s="16" t="str">
        <f t="shared" si="3"/>
        <v>CCHQ</v>
      </c>
      <c r="C83" s="16" t="str">
        <f>IF(opérations[[#This Row],[CATEGORIE]]="PLACEMENT","LJMO","")</f>
        <v/>
      </c>
      <c r="D83" s="16" t="str">
        <f>IF(opérations[[#This Row],[TYPE DE COMPTE]]="CCHQ","05","")</f>
        <v>05</v>
      </c>
      <c r="E83" s="14">
        <f>IF(opérations[[#This Row],[DATE]]="","",IF(E82="INDEX",1,E82+1))</f>
        <v>71</v>
      </c>
      <c r="F83" s="14" t="str">
        <f>IF(opérations[[#This Row],[ECONOMIE]]="LJMO","04","")</f>
        <v/>
      </c>
      <c r="G83" s="14">
        <f>IF(opérations[[#This Row],[DATE]]="","",MONTH(opérations[[#This Row],[DATE]]))</f>
        <v>2</v>
      </c>
      <c r="H83" s="17" t="s">
        <v>99</v>
      </c>
      <c r="I83" s="14" t="str">
        <f>IF(opérations[[#This Row],[DESCRIPTION]]="","",IFERROR(VLOOKUP(opérations[[#This Row],[DESCRIPTION]],LISTE[],2,FALSE),""))</f>
        <v>COURSE</v>
      </c>
      <c r="J83" s="18">
        <v>3.29</v>
      </c>
      <c r="K83" s="18">
        <v>0</v>
      </c>
      <c r="L83" s="17" t="str">
        <f>IF(opérations[[#This Row],[TYPE DE COMPTE]]="CCHQ","EUR","")</f>
        <v>EUR</v>
      </c>
      <c r="AB83"/>
      <c r="AC83"/>
      <c r="AD83"/>
      <c r="AE83"/>
      <c r="AF83"/>
    </row>
    <row r="84" spans="1:32" x14ac:dyDescent="0.25">
      <c r="A84" s="16">
        <v>43508</v>
      </c>
      <c r="B84" s="16" t="str">
        <f t="shared" si="3"/>
        <v>CCHQ</v>
      </c>
      <c r="C84" s="16" t="str">
        <f>IF(opérations[[#This Row],[CATEGORIE]]="PLACEMENT","LJMO","")</f>
        <v/>
      </c>
      <c r="D84" s="16" t="str">
        <f>IF(opérations[[#This Row],[TYPE DE COMPTE]]="CCHQ","05","")</f>
        <v>05</v>
      </c>
      <c r="E84" s="14">
        <f>IF(opérations[[#This Row],[DATE]]="","",IF(E83="INDEX",1,E83+1))</f>
        <v>72</v>
      </c>
      <c r="F84" s="14" t="str">
        <f>IF(opérations[[#This Row],[ECONOMIE]]="LJMO","04","")</f>
        <v/>
      </c>
      <c r="G84" s="14">
        <f>IF(opérations[[#This Row],[DATE]]="","",MONTH(opérations[[#This Row],[DATE]]))</f>
        <v>2</v>
      </c>
      <c r="H84" s="17" t="s">
        <v>45</v>
      </c>
      <c r="I84" s="14" t="str">
        <f>IF(opérations[[#This Row],[DESCRIPTION]]="","",IFERROR(VLOOKUP(opérations[[#This Row],[DESCRIPTION]],LISTE[],2,FALSE),""))</f>
        <v>DIVERS</v>
      </c>
      <c r="J84" s="18">
        <v>28.47</v>
      </c>
      <c r="K84" s="18">
        <v>0</v>
      </c>
      <c r="L84" s="17" t="str">
        <f>IF(opérations[[#This Row],[TYPE DE COMPTE]]="CCHQ","EUR","")</f>
        <v>EUR</v>
      </c>
      <c r="AB84"/>
      <c r="AC84"/>
      <c r="AD84"/>
      <c r="AE84"/>
      <c r="AF84"/>
    </row>
    <row r="85" spans="1:32" x14ac:dyDescent="0.25">
      <c r="A85" s="16">
        <v>43509</v>
      </c>
      <c r="B85" s="16" t="str">
        <f t="shared" si="3"/>
        <v>CCHQ</v>
      </c>
      <c r="C85" s="16" t="str">
        <f>IF(opérations[[#This Row],[CATEGORIE]]="PLACEMENT","LJMO","")</f>
        <v/>
      </c>
      <c r="D85" s="16" t="str">
        <f>IF(opérations[[#This Row],[TYPE DE COMPTE]]="CCHQ","05","")</f>
        <v>05</v>
      </c>
      <c r="E85" s="14">
        <f>IF(opérations[[#This Row],[DATE]]="","",IF(E84="INDEX",1,E84+1))</f>
        <v>73</v>
      </c>
      <c r="F85" s="14" t="str">
        <f>IF(opérations[[#This Row],[ECONOMIE]]="LJMO","04","")</f>
        <v/>
      </c>
      <c r="G85" s="14">
        <f>IF(opérations[[#This Row],[DATE]]="","",MONTH(opérations[[#This Row],[DATE]]))</f>
        <v>2</v>
      </c>
      <c r="H85" s="17" t="s">
        <v>57</v>
      </c>
      <c r="I85" s="14" t="str">
        <f>IF(opérations[[#This Row],[DESCRIPTION]]="","",IFERROR(VLOOKUP(opérations[[#This Row],[DESCRIPTION]],LISTE[],2,FALSE),""))</f>
        <v>RESTAURATION</v>
      </c>
      <c r="J85" s="18">
        <v>8.3000000000000007</v>
      </c>
      <c r="K85" s="18">
        <v>0</v>
      </c>
      <c r="L85" s="17" t="str">
        <f>IF(opérations[[#This Row],[TYPE DE COMPTE]]="CCHQ","EUR","")</f>
        <v>EUR</v>
      </c>
      <c r="AB85"/>
      <c r="AC85"/>
      <c r="AD85"/>
      <c r="AE85"/>
      <c r="AF85"/>
    </row>
    <row r="86" spans="1:32" x14ac:dyDescent="0.25">
      <c r="A86" s="16">
        <v>43510</v>
      </c>
      <c r="B86" s="16" t="str">
        <f t="shared" si="3"/>
        <v>CCHQ</v>
      </c>
      <c r="C86" s="16" t="str">
        <f>IF(opérations[[#This Row],[CATEGORIE]]="PLACEMENT","LJMO","")</f>
        <v/>
      </c>
      <c r="D86" s="16" t="str">
        <f>IF(opérations[[#This Row],[TYPE DE COMPTE]]="CCHQ","05","")</f>
        <v>05</v>
      </c>
      <c r="E86" s="14">
        <f>IF(opérations[[#This Row],[DATE]]="","",IF(E85="INDEX",1,E85+1))</f>
        <v>74</v>
      </c>
      <c r="F86" s="14" t="str">
        <f>IF(opérations[[#This Row],[ECONOMIE]]="LJMO","04","")</f>
        <v/>
      </c>
      <c r="G86" s="14">
        <f>IF(opérations[[#This Row],[DATE]]="","",MONTH(opérations[[#This Row],[DATE]]))</f>
        <v>2</v>
      </c>
      <c r="H86" s="17" t="s">
        <v>99</v>
      </c>
      <c r="I86" s="14" t="str">
        <f>IF(opérations[[#This Row],[DESCRIPTION]]="","",IFERROR(VLOOKUP(opérations[[#This Row],[DESCRIPTION]],LISTE[],2,FALSE),""))</f>
        <v>COURSE</v>
      </c>
      <c r="J86" s="18">
        <v>3.9</v>
      </c>
      <c r="K86" s="18">
        <v>0</v>
      </c>
      <c r="L86" s="17" t="str">
        <f>IF(opérations[[#This Row],[TYPE DE COMPTE]]="CCHQ","EUR","")</f>
        <v>EUR</v>
      </c>
      <c r="AB86"/>
      <c r="AC86"/>
      <c r="AD86"/>
      <c r="AE86"/>
      <c r="AF86"/>
    </row>
    <row r="87" spans="1:32" x14ac:dyDescent="0.25">
      <c r="A87" s="16">
        <v>43510</v>
      </c>
      <c r="B87" s="16" t="str">
        <f t="shared" si="3"/>
        <v>CCHQ</v>
      </c>
      <c r="C87" s="16" t="str">
        <f>IF(opérations[[#This Row],[CATEGORIE]]="PLACEMENT","LJMO","")</f>
        <v/>
      </c>
      <c r="D87" s="16" t="str">
        <f>IF(opérations[[#This Row],[TYPE DE COMPTE]]="CCHQ","05","")</f>
        <v>05</v>
      </c>
      <c r="E87" s="14">
        <f>IF(opérations[[#This Row],[DATE]]="","",IF(E86="INDEX",1,E86+1))</f>
        <v>75</v>
      </c>
      <c r="F87" s="14" t="str">
        <f>IF(opérations[[#This Row],[ECONOMIE]]="LJMO","04","")</f>
        <v/>
      </c>
      <c r="G87" s="14">
        <f>IF(opérations[[#This Row],[DATE]]="","",MONTH(opérations[[#This Row],[DATE]]))</f>
        <v>2</v>
      </c>
      <c r="H87" s="17" t="s">
        <v>99</v>
      </c>
      <c r="I87" s="14" t="str">
        <f>IF(opérations[[#This Row],[DESCRIPTION]]="","",IFERROR(VLOOKUP(opérations[[#This Row],[DESCRIPTION]],LISTE[],2,FALSE),""))</f>
        <v>COURSE</v>
      </c>
      <c r="J87" s="18">
        <v>2.1800000000000002</v>
      </c>
      <c r="K87" s="18">
        <v>0</v>
      </c>
      <c r="L87" s="17" t="str">
        <f>IF(opérations[[#This Row],[TYPE DE COMPTE]]="CCHQ","EUR","")</f>
        <v>EUR</v>
      </c>
      <c r="AB87"/>
      <c r="AC87"/>
      <c r="AD87"/>
      <c r="AE87"/>
      <c r="AF87"/>
    </row>
    <row r="88" spans="1:32" x14ac:dyDescent="0.25">
      <c r="A88" s="16">
        <v>43510</v>
      </c>
      <c r="B88" s="16" t="str">
        <f t="shared" si="3"/>
        <v>CCHQ</v>
      </c>
      <c r="C88" s="16" t="str">
        <f>IF(opérations[[#This Row],[CATEGORIE]]="PLACEMENT","LJMO","")</f>
        <v/>
      </c>
      <c r="D88" s="16" t="str">
        <f>IF(opérations[[#This Row],[TYPE DE COMPTE]]="CCHQ","05","")</f>
        <v>05</v>
      </c>
      <c r="E88" s="14">
        <f>IF(opérations[[#This Row],[DATE]]="","",IF(E87="INDEX",1,E87+1))</f>
        <v>76</v>
      </c>
      <c r="F88" s="14" t="str">
        <f>IF(opérations[[#This Row],[ECONOMIE]]="LJMO","04","")</f>
        <v/>
      </c>
      <c r="G88" s="14">
        <f>IF(opérations[[#This Row],[DATE]]="","",MONTH(opérations[[#This Row],[DATE]]))</f>
        <v>2</v>
      </c>
      <c r="H88" s="17" t="s">
        <v>88</v>
      </c>
      <c r="I88" s="14" t="str">
        <f>IF(opérations[[#This Row],[DESCRIPTION]]="","",IFERROR(VLOOKUP(opérations[[#This Row],[DESCRIPTION]],LISTE[],2,FALSE),""))</f>
        <v>COURSE</v>
      </c>
      <c r="J88" s="18">
        <v>11</v>
      </c>
      <c r="K88" s="18">
        <v>0</v>
      </c>
      <c r="L88" s="17" t="str">
        <f>IF(opérations[[#This Row],[TYPE DE COMPTE]]="CCHQ","EUR","")</f>
        <v>EUR</v>
      </c>
      <c r="AB88"/>
      <c r="AC88"/>
      <c r="AD88"/>
      <c r="AE88"/>
      <c r="AF88"/>
    </row>
    <row r="89" spans="1:32" x14ac:dyDescent="0.25">
      <c r="A89" s="16">
        <v>43511</v>
      </c>
      <c r="B89" s="16" t="str">
        <f t="shared" si="3"/>
        <v>CCHQ</v>
      </c>
      <c r="C89" s="16" t="str">
        <f>IF(opérations[[#This Row],[CATEGORIE]]="PLACEMENT","LJMO","")</f>
        <v/>
      </c>
      <c r="D89" s="16" t="str">
        <f>IF(opérations[[#This Row],[TYPE DE COMPTE]]="CCHQ","05","")</f>
        <v>05</v>
      </c>
      <c r="E89" s="14">
        <f>IF(opérations[[#This Row],[DATE]]="","",IF(E88="INDEX",1,E88+1))</f>
        <v>77</v>
      </c>
      <c r="F89" s="14" t="str">
        <f>IF(opérations[[#This Row],[ECONOMIE]]="LJMO","04","")</f>
        <v/>
      </c>
      <c r="G89" s="14">
        <f>IF(opérations[[#This Row],[DATE]]="","",MONTH(opérations[[#This Row],[DATE]]))</f>
        <v>2</v>
      </c>
      <c r="H89" s="17" t="s">
        <v>103</v>
      </c>
      <c r="I89" s="14" t="str">
        <f>IF(opérations[[#This Row],[DESCRIPTION]]="","",IFERROR(VLOOKUP(opérations[[#This Row],[DESCRIPTION]],LISTE[],2,FALSE),""))</f>
        <v>RESTAURATION</v>
      </c>
      <c r="J89" s="18">
        <v>15</v>
      </c>
      <c r="K89" s="18">
        <v>0</v>
      </c>
      <c r="L89" s="17" t="str">
        <f>IF(opérations[[#This Row],[TYPE DE COMPTE]]="CCHQ","EUR","")</f>
        <v>EUR</v>
      </c>
      <c r="AB89"/>
      <c r="AC89"/>
      <c r="AD89"/>
      <c r="AE89"/>
      <c r="AF89"/>
    </row>
    <row r="90" spans="1:32" x14ac:dyDescent="0.25">
      <c r="A90" s="16">
        <v>43511</v>
      </c>
      <c r="B90" s="16" t="str">
        <f t="shared" si="3"/>
        <v>CCHQ</v>
      </c>
      <c r="C90" s="16" t="str">
        <f>IF(opérations[[#This Row],[CATEGORIE]]="PLACEMENT","LJMO","")</f>
        <v/>
      </c>
      <c r="D90" s="16" t="str">
        <f>IF(opérations[[#This Row],[TYPE DE COMPTE]]="CCHQ","05","")</f>
        <v>05</v>
      </c>
      <c r="E90" s="14">
        <f>IF(opérations[[#This Row],[DATE]]="","",IF(E89="INDEX",1,E89+1))</f>
        <v>78</v>
      </c>
      <c r="F90" s="14" t="str">
        <f>IF(opérations[[#This Row],[ECONOMIE]]="LJMO","04","")</f>
        <v/>
      </c>
      <c r="G90" s="14">
        <f>IF(opérations[[#This Row],[DATE]]="","",MONTH(opérations[[#This Row],[DATE]]))</f>
        <v>2</v>
      </c>
      <c r="H90" s="17" t="s">
        <v>159</v>
      </c>
      <c r="I90" s="14" t="str">
        <f>IF(opérations[[#This Row],[DESCRIPTION]]="","",IFERROR(VLOOKUP(opérations[[#This Row],[DESCRIPTION]],LISTE[],2,FALSE),""))</f>
        <v>RECU</v>
      </c>
      <c r="J90" s="18">
        <v>0</v>
      </c>
      <c r="K90" s="18">
        <v>49.9</v>
      </c>
      <c r="L90" s="17" t="str">
        <f>IF(opérations[[#This Row],[TYPE DE COMPTE]]="CCHQ","EUR","")</f>
        <v>EUR</v>
      </c>
      <c r="AB90"/>
      <c r="AC90"/>
      <c r="AD90"/>
      <c r="AE90"/>
      <c r="AF90"/>
    </row>
    <row r="91" spans="1:32" x14ac:dyDescent="0.25">
      <c r="A91" s="16">
        <v>43514</v>
      </c>
      <c r="B91" s="16" t="str">
        <f t="shared" si="3"/>
        <v>CCHQ</v>
      </c>
      <c r="C91" s="16" t="str">
        <f>IF(opérations[[#This Row],[CATEGORIE]]="PLACEMENT","LJMO","")</f>
        <v/>
      </c>
      <c r="D91" s="16" t="str">
        <f>IF(opérations[[#This Row],[TYPE DE COMPTE]]="CCHQ","05","")</f>
        <v>05</v>
      </c>
      <c r="E91" s="14">
        <f>IF(opérations[[#This Row],[DATE]]="","",IF(E90="INDEX",1,E90+1))</f>
        <v>79</v>
      </c>
      <c r="F91" s="14" t="str">
        <f>IF(opérations[[#This Row],[ECONOMIE]]="LJMO","04","")</f>
        <v/>
      </c>
      <c r="G91" s="14">
        <f>IF(opérations[[#This Row],[DATE]]="","",MONTH(opérations[[#This Row],[DATE]]))</f>
        <v>2</v>
      </c>
      <c r="H91" s="17" t="s">
        <v>49</v>
      </c>
      <c r="I91" s="14" t="str">
        <f>IF(opérations[[#This Row],[DESCRIPTION]]="","",IFERROR(VLOOKUP(opérations[[#This Row],[DESCRIPTION]],LISTE[],2,FALSE),""))</f>
        <v>FACTURE</v>
      </c>
      <c r="J91" s="18">
        <v>9.9</v>
      </c>
      <c r="K91" s="18">
        <v>0</v>
      </c>
      <c r="L91" s="17" t="str">
        <f>IF(opérations[[#This Row],[TYPE DE COMPTE]]="CCHQ","EUR","")</f>
        <v>EUR</v>
      </c>
      <c r="AB91"/>
      <c r="AC91"/>
      <c r="AD91"/>
      <c r="AE91"/>
      <c r="AF91"/>
    </row>
    <row r="92" spans="1:32" x14ac:dyDescent="0.25">
      <c r="A92" s="16">
        <v>43514</v>
      </c>
      <c r="B92" s="16" t="str">
        <f t="shared" si="3"/>
        <v>CCHQ</v>
      </c>
      <c r="C92" s="16" t="str">
        <f>IF(opérations[[#This Row],[CATEGORIE]]="PLACEMENT","LJMO","")</f>
        <v/>
      </c>
      <c r="D92" s="16" t="str">
        <f>IF(opérations[[#This Row],[TYPE DE COMPTE]]="CCHQ","05","")</f>
        <v>05</v>
      </c>
      <c r="E92" s="14">
        <f>IF(opérations[[#This Row],[DATE]]="","",IF(E91="INDEX",1,E91+1))</f>
        <v>80</v>
      </c>
      <c r="F92" s="14" t="str">
        <f>IF(opérations[[#This Row],[ECONOMIE]]="LJMO","04","")</f>
        <v/>
      </c>
      <c r="G92" s="14">
        <f>IF(opérations[[#This Row],[DATE]]="","",MONTH(opérations[[#This Row],[DATE]]))</f>
        <v>2</v>
      </c>
      <c r="H92" s="17" t="s">
        <v>62</v>
      </c>
      <c r="I92" s="14" t="str">
        <f>IF(opérations[[#This Row],[DESCRIPTION]]="","",IFERROR(VLOOKUP(opérations[[#This Row],[DESCRIPTION]],LISTE[],2,FALSE),""))</f>
        <v>COURSE</v>
      </c>
      <c r="J92" s="18">
        <v>12.46</v>
      </c>
      <c r="K92" s="18">
        <v>0</v>
      </c>
      <c r="L92" s="17" t="str">
        <f>IF(opérations[[#This Row],[TYPE DE COMPTE]]="CCHQ","EUR","")</f>
        <v>EUR</v>
      </c>
      <c r="AB92"/>
      <c r="AC92"/>
      <c r="AD92"/>
      <c r="AE92"/>
      <c r="AF92"/>
    </row>
    <row r="93" spans="1:32" x14ac:dyDescent="0.25">
      <c r="A93" s="16">
        <v>43514</v>
      </c>
      <c r="B93" s="16" t="str">
        <f t="shared" si="3"/>
        <v>CCHQ</v>
      </c>
      <c r="C93" s="16" t="str">
        <f>IF(opérations[[#This Row],[CATEGORIE]]="PLACEMENT","LJMO","")</f>
        <v/>
      </c>
      <c r="D93" s="16" t="str">
        <f>IF(opérations[[#This Row],[TYPE DE COMPTE]]="CCHQ","05","")</f>
        <v>05</v>
      </c>
      <c r="E93" s="14">
        <f>IF(opérations[[#This Row],[DATE]]="","",IF(E92="INDEX",1,E92+1))</f>
        <v>81</v>
      </c>
      <c r="F93" s="14" t="str">
        <f>IF(opérations[[#This Row],[ECONOMIE]]="LJMO","04","")</f>
        <v/>
      </c>
      <c r="G93" s="14">
        <f>IF(opérations[[#This Row],[DATE]]="","",MONTH(opérations[[#This Row],[DATE]]))</f>
        <v>2</v>
      </c>
      <c r="H93" s="17" t="s">
        <v>62</v>
      </c>
      <c r="I93" s="14" t="str">
        <f>IF(opérations[[#This Row],[DESCRIPTION]]="","",IFERROR(VLOOKUP(opérations[[#This Row],[DESCRIPTION]],LISTE[],2,FALSE),""))</f>
        <v>COURSE</v>
      </c>
      <c r="J93" s="18">
        <v>7.16</v>
      </c>
      <c r="K93" s="18">
        <v>0</v>
      </c>
      <c r="L93" s="17" t="str">
        <f>IF(opérations[[#This Row],[TYPE DE COMPTE]]="CCHQ","EUR","")</f>
        <v>EUR</v>
      </c>
      <c r="AB93"/>
      <c r="AC93"/>
      <c r="AD93"/>
      <c r="AE93"/>
      <c r="AF93"/>
    </row>
    <row r="94" spans="1:32" x14ac:dyDescent="0.25">
      <c r="A94" s="16">
        <v>43514</v>
      </c>
      <c r="B94" s="16" t="str">
        <f t="shared" si="3"/>
        <v>CCHQ</v>
      </c>
      <c r="C94" s="16" t="str">
        <f>IF(opérations[[#This Row],[CATEGORIE]]="PLACEMENT","LJMO","")</f>
        <v/>
      </c>
      <c r="D94" s="16" t="str">
        <f>IF(opérations[[#This Row],[TYPE DE COMPTE]]="CCHQ","05","")</f>
        <v>05</v>
      </c>
      <c r="E94" s="14">
        <f>IF(opérations[[#This Row],[DATE]]="","",IF(E93="INDEX",1,E93+1))</f>
        <v>82</v>
      </c>
      <c r="F94" s="14" t="str">
        <f>IF(opérations[[#This Row],[ECONOMIE]]="LJMO","04","")</f>
        <v/>
      </c>
      <c r="G94" s="14">
        <f>IF(opérations[[#This Row],[DATE]]="","",MONTH(opérations[[#This Row],[DATE]]))</f>
        <v>2</v>
      </c>
      <c r="H94" s="17" t="s">
        <v>65</v>
      </c>
      <c r="I94" s="14" t="str">
        <f>IF(opérations[[#This Row],[DESCRIPTION]]="","",IFERROR(VLOOKUP(opérations[[#This Row],[DESCRIPTION]],LISTE[],2,FALSE),""))</f>
        <v>RESTAURATION</v>
      </c>
      <c r="J94" s="18">
        <v>15.9</v>
      </c>
      <c r="K94" s="18">
        <v>0</v>
      </c>
      <c r="L94" s="17" t="str">
        <f>IF(opérations[[#This Row],[TYPE DE COMPTE]]="CCHQ","EUR","")</f>
        <v>EUR</v>
      </c>
      <c r="AB94"/>
      <c r="AC94"/>
      <c r="AD94"/>
      <c r="AE94"/>
      <c r="AF94"/>
    </row>
    <row r="95" spans="1:32" x14ac:dyDescent="0.25">
      <c r="A95" s="16">
        <v>43514</v>
      </c>
      <c r="B95" s="16" t="str">
        <f t="shared" si="3"/>
        <v>CCHQ</v>
      </c>
      <c r="C95" s="16" t="str">
        <f>IF(opérations[[#This Row],[CATEGORIE]]="PLACEMENT","LJMO","")</f>
        <v/>
      </c>
      <c r="D95" s="16" t="str">
        <f>IF(opérations[[#This Row],[TYPE DE COMPTE]]="CCHQ","05","")</f>
        <v>05</v>
      </c>
      <c r="E95" s="14">
        <f>IF(opérations[[#This Row],[DATE]]="","",IF(E94="INDEX",1,E94+1))</f>
        <v>83</v>
      </c>
      <c r="F95" s="14" t="str">
        <f>IF(opérations[[#This Row],[ECONOMIE]]="LJMO","04","")</f>
        <v/>
      </c>
      <c r="G95" s="14">
        <f>IF(opérations[[#This Row],[DATE]]="","",MONTH(opérations[[#This Row],[DATE]]))</f>
        <v>2</v>
      </c>
      <c r="H95" s="17" t="s">
        <v>45</v>
      </c>
      <c r="I95" s="14" t="str">
        <f>IF(opérations[[#This Row],[DESCRIPTION]]="","",IFERROR(VLOOKUP(opérations[[#This Row],[DESCRIPTION]],LISTE[],2,FALSE),""))</f>
        <v>DIVERS</v>
      </c>
      <c r="J95" s="18">
        <v>22.78</v>
      </c>
      <c r="K95" s="18">
        <v>0</v>
      </c>
      <c r="L95" s="17" t="str">
        <f>IF(opérations[[#This Row],[TYPE DE COMPTE]]="CCHQ","EUR","")</f>
        <v>EUR</v>
      </c>
      <c r="AB95"/>
      <c r="AC95"/>
      <c r="AD95"/>
      <c r="AE95"/>
      <c r="AF95"/>
    </row>
    <row r="96" spans="1:32" x14ac:dyDescent="0.25">
      <c r="A96" s="16">
        <v>43514</v>
      </c>
      <c r="B96" s="16" t="str">
        <f t="shared" si="3"/>
        <v>CCHQ</v>
      </c>
      <c r="C96" s="16" t="str">
        <f>IF(opérations[[#This Row],[CATEGORIE]]="PLACEMENT","LJMO","")</f>
        <v/>
      </c>
      <c r="D96" s="16" t="str">
        <f>IF(opérations[[#This Row],[TYPE DE COMPTE]]="CCHQ","05","")</f>
        <v>05</v>
      </c>
      <c r="E96" s="14">
        <f>IF(opérations[[#This Row],[DATE]]="","",IF(E95="INDEX",1,E95+1))</f>
        <v>84</v>
      </c>
      <c r="F96" s="14" t="str">
        <f>IF(opérations[[#This Row],[ECONOMIE]]="LJMO","04","")</f>
        <v/>
      </c>
      <c r="G96" s="14">
        <f>IF(opérations[[#This Row],[DATE]]="","",MONTH(opérations[[#This Row],[DATE]]))</f>
        <v>2</v>
      </c>
      <c r="H96" s="17" t="s">
        <v>57</v>
      </c>
      <c r="I96" s="14" t="str">
        <f>IF(opérations[[#This Row],[DESCRIPTION]]="","",IFERROR(VLOOKUP(opérations[[#This Row],[DESCRIPTION]],LISTE[],2,FALSE),""))</f>
        <v>RESTAURATION</v>
      </c>
      <c r="J96" s="18">
        <v>16</v>
      </c>
      <c r="K96" s="18">
        <v>0</v>
      </c>
      <c r="L96" s="17" t="str">
        <f>IF(opérations[[#This Row],[TYPE DE COMPTE]]="CCHQ","EUR","")</f>
        <v>EUR</v>
      </c>
      <c r="AB96"/>
      <c r="AC96"/>
      <c r="AD96"/>
      <c r="AE96"/>
      <c r="AF96"/>
    </row>
    <row r="97" spans="1:32" x14ac:dyDescent="0.25">
      <c r="A97" s="16">
        <v>43514</v>
      </c>
      <c r="B97" s="16" t="str">
        <f t="shared" si="3"/>
        <v>CCHQ</v>
      </c>
      <c r="C97" s="16" t="str">
        <f>IF(opérations[[#This Row],[CATEGORIE]]="PLACEMENT","LJMO","")</f>
        <v/>
      </c>
      <c r="D97" s="16" t="str">
        <f>IF(opérations[[#This Row],[TYPE DE COMPTE]]="CCHQ","05","")</f>
        <v>05</v>
      </c>
      <c r="E97" s="14">
        <f>IF(opérations[[#This Row],[DATE]]="","",IF(E96="INDEX",1,E96+1))</f>
        <v>85</v>
      </c>
      <c r="F97" s="14" t="str">
        <f>IF(opérations[[#This Row],[ECONOMIE]]="LJMO","04","")</f>
        <v/>
      </c>
      <c r="G97" s="14">
        <f>IF(opérations[[#This Row],[DATE]]="","",MONTH(opérations[[#This Row],[DATE]]))</f>
        <v>2</v>
      </c>
      <c r="H97" s="17" t="s">
        <v>105</v>
      </c>
      <c r="I97" s="14" t="str">
        <f>IF(opérations[[#This Row],[DESCRIPTION]]="","",IFERROR(VLOOKUP(opérations[[#This Row],[DESCRIPTION]],LISTE[],2,FALSE),""))</f>
        <v>RESTAURATION</v>
      </c>
      <c r="J97" s="18">
        <v>46.4</v>
      </c>
      <c r="K97" s="18">
        <v>0</v>
      </c>
      <c r="L97" s="17" t="str">
        <f>IF(opérations[[#This Row],[TYPE DE COMPTE]]="CCHQ","EUR","")</f>
        <v>EUR</v>
      </c>
      <c r="AB97"/>
      <c r="AC97"/>
      <c r="AD97"/>
      <c r="AE97"/>
      <c r="AF97"/>
    </row>
    <row r="98" spans="1:32" x14ac:dyDescent="0.25">
      <c r="A98" s="16">
        <v>43514</v>
      </c>
      <c r="B98" s="16" t="str">
        <f t="shared" si="3"/>
        <v>CCHQ</v>
      </c>
      <c r="C98" s="16" t="str">
        <f>IF(opérations[[#This Row],[CATEGORIE]]="PLACEMENT","LJMO","")</f>
        <v/>
      </c>
      <c r="D98" s="16" t="str">
        <f>IF(opérations[[#This Row],[TYPE DE COMPTE]]="CCHQ","05","")</f>
        <v>05</v>
      </c>
      <c r="E98" s="14">
        <f>IF(opérations[[#This Row],[DATE]]="","",IF(E97="INDEX",1,E97+1))</f>
        <v>86</v>
      </c>
      <c r="F98" s="14" t="str">
        <f>IF(opérations[[#This Row],[ECONOMIE]]="LJMO","04","")</f>
        <v/>
      </c>
      <c r="G98" s="14">
        <f>IF(opérations[[#This Row],[DATE]]="","",MONTH(opérations[[#This Row],[DATE]]))</f>
        <v>2</v>
      </c>
      <c r="H98" s="17" t="s">
        <v>105</v>
      </c>
      <c r="I98" s="14" t="str">
        <f>IF(opérations[[#This Row],[DESCRIPTION]]="","",IFERROR(VLOOKUP(opérations[[#This Row],[DESCRIPTION]],LISTE[],2,FALSE),""))</f>
        <v>RESTAURATION</v>
      </c>
      <c r="J98" s="18">
        <v>2</v>
      </c>
      <c r="K98" s="18">
        <v>0</v>
      </c>
      <c r="L98" s="17" t="str">
        <f>IF(opérations[[#This Row],[TYPE DE COMPTE]]="CCHQ","EUR","")</f>
        <v>EUR</v>
      </c>
      <c r="AB98"/>
      <c r="AC98"/>
      <c r="AD98"/>
      <c r="AE98"/>
      <c r="AF98"/>
    </row>
    <row r="99" spans="1:32" x14ac:dyDescent="0.25">
      <c r="A99" s="16">
        <v>43514</v>
      </c>
      <c r="B99" s="16" t="str">
        <f t="shared" si="3"/>
        <v>CCHQ</v>
      </c>
      <c r="C99" s="16" t="str">
        <f>IF(opérations[[#This Row],[CATEGORIE]]="PLACEMENT","LJMO","")</f>
        <v/>
      </c>
      <c r="D99" s="16" t="str">
        <f>IF(opérations[[#This Row],[TYPE DE COMPTE]]="CCHQ","05","")</f>
        <v>05</v>
      </c>
      <c r="E99" s="14">
        <f>IF(opérations[[#This Row],[DATE]]="","",IF(E98="INDEX",1,E98+1))</f>
        <v>87</v>
      </c>
      <c r="F99" s="14" t="str">
        <f>IF(opérations[[#This Row],[ECONOMIE]]="LJMO","04","")</f>
        <v/>
      </c>
      <c r="G99" s="14">
        <f>IF(opérations[[#This Row],[DATE]]="","",MONTH(opérations[[#This Row],[DATE]]))</f>
        <v>2</v>
      </c>
      <c r="H99" s="17" t="s">
        <v>142</v>
      </c>
      <c r="I99" s="14" t="str">
        <f>IF(opérations[[#This Row],[DESCRIPTION]]="","",IFERROR(VLOOKUP(opérations[[#This Row],[DESCRIPTION]],LISTE[],2,FALSE),""))</f>
        <v>TRANSPORT</v>
      </c>
      <c r="J99" s="18">
        <v>7</v>
      </c>
      <c r="K99" s="18">
        <v>0</v>
      </c>
      <c r="L99" s="17" t="str">
        <f>IF(opérations[[#This Row],[TYPE DE COMPTE]]="CCHQ","EUR","")</f>
        <v>EUR</v>
      </c>
      <c r="AB99"/>
      <c r="AC99"/>
      <c r="AD99"/>
      <c r="AE99"/>
      <c r="AF99"/>
    </row>
    <row r="100" spans="1:32" x14ac:dyDescent="0.25">
      <c r="A100" s="16">
        <v>43514</v>
      </c>
      <c r="B100" s="16" t="str">
        <f t="shared" si="3"/>
        <v>CCHQ</v>
      </c>
      <c r="C100" s="16" t="str">
        <f>IF(opérations[[#This Row],[CATEGORIE]]="PLACEMENT","LJMO","")</f>
        <v/>
      </c>
      <c r="D100" s="16" t="str">
        <f>IF(opérations[[#This Row],[TYPE DE COMPTE]]="CCHQ","05","")</f>
        <v>05</v>
      </c>
      <c r="E100" s="14">
        <f>IF(opérations[[#This Row],[DATE]]="","",IF(E99="INDEX",1,E99+1))</f>
        <v>88</v>
      </c>
      <c r="F100" s="14" t="str">
        <f>IF(opérations[[#This Row],[ECONOMIE]]="LJMO","04","")</f>
        <v/>
      </c>
      <c r="G100" s="14">
        <f>IF(opérations[[#This Row],[DATE]]="","",MONTH(opérations[[#This Row],[DATE]]))</f>
        <v>2</v>
      </c>
      <c r="H100" s="17" t="s">
        <v>143</v>
      </c>
      <c r="I100" s="14" t="str">
        <f>IF(opérations[[#This Row],[DESCRIPTION]]="","",IFERROR(VLOOKUP(opérations[[#This Row],[DESCRIPTION]],LISTE[],2,FALSE),""))</f>
        <v>TRANSPORT</v>
      </c>
      <c r="J100" s="18">
        <v>3.1</v>
      </c>
      <c r="K100" s="18">
        <v>0</v>
      </c>
      <c r="L100" s="17" t="str">
        <f>IF(opérations[[#This Row],[TYPE DE COMPTE]]="CCHQ","EUR","")</f>
        <v>EUR</v>
      </c>
      <c r="AB100"/>
      <c r="AC100"/>
      <c r="AD100"/>
      <c r="AE100"/>
      <c r="AF100"/>
    </row>
    <row r="101" spans="1:32" x14ac:dyDescent="0.25">
      <c r="A101" s="16">
        <v>43514</v>
      </c>
      <c r="B101" s="16" t="str">
        <f t="shared" si="3"/>
        <v>CCHQ</v>
      </c>
      <c r="C101" s="16" t="str">
        <f>IF(opérations[[#This Row],[CATEGORIE]]="PLACEMENT","LJMO","")</f>
        <v/>
      </c>
      <c r="D101" s="16" t="str">
        <f>IF(opérations[[#This Row],[TYPE DE COMPTE]]="CCHQ","05","")</f>
        <v>05</v>
      </c>
      <c r="E101" s="14">
        <f>IF(opérations[[#This Row],[DATE]]="","",IF(E100="INDEX",1,E100+1))</f>
        <v>89</v>
      </c>
      <c r="F101" s="14" t="str">
        <f>IF(opérations[[#This Row],[ECONOMIE]]="LJMO","04","")</f>
        <v/>
      </c>
      <c r="G101" s="14">
        <f>IF(opérations[[#This Row],[DATE]]="","",MONTH(opérations[[#This Row],[DATE]]))</f>
        <v>2</v>
      </c>
      <c r="H101" s="17" t="s">
        <v>50</v>
      </c>
      <c r="I101" s="14" t="str">
        <f>IF(opérations[[#This Row],[DESCRIPTION]]="","",IFERROR(VLOOKUP(opérations[[#This Row],[DESCRIPTION]],LISTE[],2,FALSE),""))</f>
        <v>LOISIRS</v>
      </c>
      <c r="J101" s="18">
        <v>11.4</v>
      </c>
      <c r="K101" s="18">
        <v>0</v>
      </c>
      <c r="L101" s="17" t="str">
        <f>IF(opérations[[#This Row],[TYPE DE COMPTE]]="CCHQ","EUR","")</f>
        <v>EUR</v>
      </c>
      <c r="AB101"/>
      <c r="AC101"/>
      <c r="AD101"/>
      <c r="AE101"/>
      <c r="AF101"/>
    </row>
    <row r="102" spans="1:32" x14ac:dyDescent="0.25">
      <c r="A102" s="16">
        <v>43514</v>
      </c>
      <c r="B102" s="16" t="str">
        <f t="shared" si="3"/>
        <v>CCHQ</v>
      </c>
      <c r="C102" s="16" t="str">
        <f>IF(opérations[[#This Row],[CATEGORIE]]="PLACEMENT","LJMO","")</f>
        <v/>
      </c>
      <c r="D102" s="16" t="str">
        <f>IF(opérations[[#This Row],[TYPE DE COMPTE]]="CCHQ","05","")</f>
        <v>05</v>
      </c>
      <c r="E102" s="14">
        <f>IF(opérations[[#This Row],[DATE]]="","",IF(E101="INDEX",1,E101+1))</f>
        <v>90</v>
      </c>
      <c r="F102" s="14" t="str">
        <f>IF(opérations[[#This Row],[ECONOMIE]]="LJMO","04","")</f>
        <v/>
      </c>
      <c r="G102" s="14">
        <f>IF(opérations[[#This Row],[DATE]]="","",MONTH(opérations[[#This Row],[DATE]]))</f>
        <v>2</v>
      </c>
      <c r="H102" s="17" t="s">
        <v>112</v>
      </c>
      <c r="I102" s="14" t="str">
        <f>IF(opérations[[#This Row],[DESCRIPTION]]="","",IFERROR(VLOOKUP(opérations[[#This Row],[DESCRIPTION]],LISTE[],2,FALSE),""))</f>
        <v>FACTURE</v>
      </c>
      <c r="J102" s="18">
        <v>10.99</v>
      </c>
      <c r="K102" s="18">
        <v>0</v>
      </c>
      <c r="L102" s="17" t="str">
        <f>IF(opérations[[#This Row],[TYPE DE COMPTE]]="CCHQ","EUR","")</f>
        <v>EUR</v>
      </c>
      <c r="AB102"/>
      <c r="AC102"/>
      <c r="AD102"/>
      <c r="AE102"/>
      <c r="AF102"/>
    </row>
    <row r="103" spans="1:32" x14ac:dyDescent="0.25">
      <c r="A103" s="16">
        <v>43514</v>
      </c>
      <c r="B103" s="16" t="str">
        <f t="shared" si="3"/>
        <v>CCHQ</v>
      </c>
      <c r="C103" s="16" t="str">
        <f>IF(opérations[[#This Row],[CATEGORIE]]="PLACEMENT","LJMO","")</f>
        <v/>
      </c>
      <c r="D103" s="16" t="str">
        <f>IF(opérations[[#This Row],[TYPE DE COMPTE]]="CCHQ","05","")</f>
        <v>05</v>
      </c>
      <c r="E103" s="14">
        <f>IF(opérations[[#This Row],[DATE]]="","",IF(E102="INDEX",1,E102+1))</f>
        <v>91</v>
      </c>
      <c r="F103" s="14" t="str">
        <f>IF(opérations[[#This Row],[ECONOMIE]]="LJMO","04","")</f>
        <v/>
      </c>
      <c r="G103" s="14">
        <f>IF(opérations[[#This Row],[DATE]]="","",MONTH(opérations[[#This Row],[DATE]]))</f>
        <v>2</v>
      </c>
      <c r="H103" s="17" t="s">
        <v>158</v>
      </c>
      <c r="I103" s="14" t="str">
        <f>IF(opérations[[#This Row],[DESCRIPTION]]="","",IFERROR(VLOOKUP(opérations[[#This Row],[DESCRIPTION]],LISTE[],2,FALSE),""))</f>
        <v>CREDIT</v>
      </c>
      <c r="J103" s="18">
        <v>50.66</v>
      </c>
      <c r="K103" s="18">
        <v>0</v>
      </c>
      <c r="L103" s="17" t="str">
        <f>IF(opérations[[#This Row],[TYPE DE COMPTE]]="CCHQ","EUR","")</f>
        <v>EUR</v>
      </c>
      <c r="AB103"/>
      <c r="AC103"/>
      <c r="AD103"/>
      <c r="AE103"/>
      <c r="AF103"/>
    </row>
    <row r="104" spans="1:32" x14ac:dyDescent="0.25">
      <c r="A104" s="16">
        <v>43514</v>
      </c>
      <c r="B104" s="16" t="str">
        <f t="shared" si="3"/>
        <v>CCHQ</v>
      </c>
      <c r="C104" s="16" t="str">
        <f>IF(opérations[[#This Row],[CATEGORIE]]="PLACEMENT","LJMO","")</f>
        <v/>
      </c>
      <c r="D104" s="16" t="str">
        <f>IF(opérations[[#This Row],[TYPE DE COMPTE]]="CCHQ","05","")</f>
        <v>05</v>
      </c>
      <c r="E104" s="14">
        <f>IF(opérations[[#This Row],[DATE]]="","",IF(E103="INDEX",1,E103+1))</f>
        <v>92</v>
      </c>
      <c r="F104" s="14" t="str">
        <f>IF(opérations[[#This Row],[ECONOMIE]]="LJMO","04","")</f>
        <v/>
      </c>
      <c r="G104" s="14">
        <f>IF(opérations[[#This Row],[DATE]]="","",MONTH(opérations[[#This Row],[DATE]]))</f>
        <v>2</v>
      </c>
      <c r="H104" s="17" t="s">
        <v>136</v>
      </c>
      <c r="I104" s="14" t="str">
        <f>IF(opérations[[#This Row],[DESCRIPTION]]="","",IFERROR(VLOOKUP(opérations[[#This Row],[DESCRIPTION]],LISTE[],2,FALSE),""))</f>
        <v>RETRAIT</v>
      </c>
      <c r="J104" s="18">
        <v>20</v>
      </c>
      <c r="K104" s="18">
        <v>0</v>
      </c>
      <c r="L104" s="17" t="str">
        <f>IF(opérations[[#This Row],[TYPE DE COMPTE]]="CCHQ","EUR","")</f>
        <v>EUR</v>
      </c>
      <c r="AB104"/>
      <c r="AC104"/>
      <c r="AD104"/>
      <c r="AE104"/>
      <c r="AF104"/>
    </row>
    <row r="105" spans="1:32" x14ac:dyDescent="0.25">
      <c r="A105" s="16">
        <v>43515</v>
      </c>
      <c r="B105" s="16" t="str">
        <f t="shared" si="3"/>
        <v>CCHQ</v>
      </c>
      <c r="C105" s="16" t="str">
        <f>IF(opérations[[#This Row],[CATEGORIE]]="PLACEMENT","LJMO","")</f>
        <v/>
      </c>
      <c r="D105" s="16" t="str">
        <f>IF(opérations[[#This Row],[TYPE DE COMPTE]]="CCHQ","05","")</f>
        <v>05</v>
      </c>
      <c r="E105" s="14">
        <f>IF(opérations[[#This Row],[DATE]]="","",IF(E104="INDEX",1,E104+1))</f>
        <v>93</v>
      </c>
      <c r="F105" s="14" t="str">
        <f>IF(opérations[[#This Row],[ECONOMIE]]="LJMO","04","")</f>
        <v/>
      </c>
      <c r="G105" s="14">
        <f>IF(opérations[[#This Row],[DATE]]="","",MONTH(opérations[[#This Row],[DATE]]))</f>
        <v>2</v>
      </c>
      <c r="H105" s="17" t="s">
        <v>45</v>
      </c>
      <c r="I105" s="14" t="str">
        <f>IF(opérations[[#This Row],[DESCRIPTION]]="","",IFERROR(VLOOKUP(opérations[[#This Row],[DESCRIPTION]],LISTE[],2,FALSE),""))</f>
        <v>DIVERS</v>
      </c>
      <c r="J105" s="18">
        <v>16.989999999999998</v>
      </c>
      <c r="K105" s="18">
        <v>0</v>
      </c>
      <c r="L105" s="17" t="str">
        <f>IF(opérations[[#This Row],[TYPE DE COMPTE]]="CCHQ","EUR","")</f>
        <v>EUR</v>
      </c>
      <c r="AB105"/>
      <c r="AC105"/>
      <c r="AD105"/>
      <c r="AE105"/>
      <c r="AF105"/>
    </row>
    <row r="106" spans="1:32" x14ac:dyDescent="0.25">
      <c r="A106" s="16">
        <v>43515</v>
      </c>
      <c r="B106" s="16" t="str">
        <f t="shared" si="3"/>
        <v>CCHQ</v>
      </c>
      <c r="C106" s="16" t="str">
        <f>IF(opérations[[#This Row],[CATEGORIE]]="PLACEMENT","LJMO","")</f>
        <v/>
      </c>
      <c r="D106" s="16" t="str">
        <f>IF(opérations[[#This Row],[TYPE DE COMPTE]]="CCHQ","05","")</f>
        <v>05</v>
      </c>
      <c r="E106" s="14">
        <f>IF(opérations[[#This Row],[DATE]]="","",IF(E105="INDEX",1,E105+1))</f>
        <v>94</v>
      </c>
      <c r="F106" s="14" t="str">
        <f>IF(opérations[[#This Row],[ECONOMIE]]="LJMO","04","")</f>
        <v/>
      </c>
      <c r="G106" s="14">
        <f>IF(opérations[[#This Row],[DATE]]="","",MONTH(opérations[[#This Row],[DATE]]))</f>
        <v>2</v>
      </c>
      <c r="H106" s="17" t="s">
        <v>146</v>
      </c>
      <c r="I106" s="14" t="str">
        <f>IF(opérations[[#This Row],[DESCRIPTION]]="","",IFERROR(VLOOKUP(opérations[[#This Row],[DESCRIPTION]],LISTE[],2,FALSE),""))</f>
        <v>RECU</v>
      </c>
      <c r="J106" s="18">
        <v>0</v>
      </c>
      <c r="K106" s="18">
        <v>48</v>
      </c>
      <c r="L106" s="17" t="str">
        <f>IF(opérations[[#This Row],[TYPE DE COMPTE]]="CCHQ","EUR","")</f>
        <v>EUR</v>
      </c>
      <c r="AB106"/>
      <c r="AC106"/>
      <c r="AD106"/>
      <c r="AE106"/>
      <c r="AF106"/>
    </row>
    <row r="107" spans="1:32" x14ac:dyDescent="0.25">
      <c r="A107" s="16">
        <v>43516</v>
      </c>
      <c r="B107" s="16" t="str">
        <f t="shared" si="3"/>
        <v>CCHQ</v>
      </c>
      <c r="C107" s="16" t="str">
        <f>IF(opérations[[#This Row],[CATEGORIE]]="PLACEMENT","LJMO","")</f>
        <v/>
      </c>
      <c r="D107" s="16" t="str">
        <f>IF(opérations[[#This Row],[TYPE DE COMPTE]]="CCHQ","05","")</f>
        <v>05</v>
      </c>
      <c r="E107" s="14">
        <f>IF(opérations[[#This Row],[DATE]]="","",IF(E106="INDEX",1,E106+1))</f>
        <v>95</v>
      </c>
      <c r="F107" s="14" t="str">
        <f>IF(opérations[[#This Row],[ECONOMIE]]="LJMO","04","")</f>
        <v/>
      </c>
      <c r="G107" s="14">
        <f>IF(opérations[[#This Row],[DATE]]="","",MONTH(opérations[[#This Row],[DATE]]))</f>
        <v>2</v>
      </c>
      <c r="H107" s="17" t="s">
        <v>46</v>
      </c>
      <c r="I107" s="14" t="str">
        <f>IF(opérations[[#This Row],[DESCRIPTION]]="","",IFERROR(VLOOKUP(opérations[[#This Row],[DESCRIPTION]],LISTE[],2,FALSE),""))</f>
        <v>FACTURE</v>
      </c>
      <c r="J107" s="18">
        <v>6.99</v>
      </c>
      <c r="K107" s="18">
        <v>0</v>
      </c>
      <c r="L107" s="17" t="str">
        <f>IF(opérations[[#This Row],[TYPE DE COMPTE]]="CCHQ","EUR","")</f>
        <v>EUR</v>
      </c>
      <c r="AB107"/>
      <c r="AC107"/>
      <c r="AD107"/>
      <c r="AE107"/>
      <c r="AF107"/>
    </row>
    <row r="108" spans="1:32" x14ac:dyDescent="0.25">
      <c r="A108" s="16">
        <v>43517</v>
      </c>
      <c r="B108" s="16" t="str">
        <f t="shared" si="3"/>
        <v>CCHQ</v>
      </c>
      <c r="C108" s="16" t="str">
        <f>IF(opérations[[#This Row],[CATEGORIE]]="PLACEMENT","LJMO","")</f>
        <v/>
      </c>
      <c r="D108" s="16" t="str">
        <f>IF(opérations[[#This Row],[TYPE DE COMPTE]]="CCHQ","05","")</f>
        <v>05</v>
      </c>
      <c r="E108" s="14">
        <f>IF(opérations[[#This Row],[DATE]]="","",IF(E107="INDEX",1,E107+1))</f>
        <v>96</v>
      </c>
      <c r="F108" s="14" t="str">
        <f>IF(opérations[[#This Row],[ECONOMIE]]="LJMO","04","")</f>
        <v/>
      </c>
      <c r="G108" s="14">
        <f>IF(opérations[[#This Row],[DATE]]="","",MONTH(opérations[[#This Row],[DATE]]))</f>
        <v>2</v>
      </c>
      <c r="H108" s="17" t="s">
        <v>44</v>
      </c>
      <c r="I108" s="14" t="str">
        <f>IF(opérations[[#This Row],[DESCRIPTION]]="","",IFERROR(VLOOKUP(opérations[[#This Row],[DESCRIPTION]],LISTE[],2,FALSE),""))</f>
        <v>AIDE</v>
      </c>
      <c r="J108" s="18">
        <v>0</v>
      </c>
      <c r="K108" s="18">
        <v>220</v>
      </c>
      <c r="L108" s="17" t="str">
        <f>IF(opérations[[#This Row],[TYPE DE COMPTE]]="CCHQ","EUR","")</f>
        <v>EUR</v>
      </c>
      <c r="AB108"/>
      <c r="AC108"/>
      <c r="AD108"/>
      <c r="AE108"/>
      <c r="AF108"/>
    </row>
    <row r="109" spans="1:32" x14ac:dyDescent="0.25">
      <c r="A109" s="16">
        <v>43518</v>
      </c>
      <c r="B109" s="16" t="str">
        <f t="shared" ref="B109:B140" si="4">"CCHQ"</f>
        <v>CCHQ</v>
      </c>
      <c r="C109" s="16" t="str">
        <f>IF(opérations[[#This Row],[CATEGORIE]]="PLACEMENT","LJMO","")</f>
        <v/>
      </c>
      <c r="D109" s="16" t="str">
        <f>IF(opérations[[#This Row],[TYPE DE COMPTE]]="CCHQ","05","")</f>
        <v>05</v>
      </c>
      <c r="E109" s="14">
        <f>IF(opérations[[#This Row],[DATE]]="","",IF(E108="INDEX",1,E108+1))</f>
        <v>97</v>
      </c>
      <c r="F109" s="14" t="str">
        <f>IF(opérations[[#This Row],[ECONOMIE]]="LJMO","04","")</f>
        <v/>
      </c>
      <c r="G109" s="14">
        <f>IF(opérations[[#This Row],[DATE]]="","",MONTH(opérations[[#This Row],[DATE]]))</f>
        <v>2</v>
      </c>
      <c r="H109" s="17" t="s">
        <v>154</v>
      </c>
      <c r="I109" s="14" t="str">
        <f>IF(opérations[[#This Row],[DESCRIPTION]]="","",IFERROR(VLOOKUP(opérations[[#This Row],[DESCRIPTION]],LISTE[],2,FALSE),""))</f>
        <v>FACTURE</v>
      </c>
      <c r="J109" s="18">
        <v>11.99</v>
      </c>
      <c r="K109" s="18">
        <v>0</v>
      </c>
      <c r="L109" s="17" t="str">
        <f>IF(opérations[[#This Row],[TYPE DE COMPTE]]="CCHQ","EUR","")</f>
        <v>EUR</v>
      </c>
      <c r="AB109"/>
      <c r="AC109"/>
      <c r="AD109"/>
      <c r="AE109"/>
      <c r="AF109"/>
    </row>
    <row r="110" spans="1:32" x14ac:dyDescent="0.25">
      <c r="A110" s="16">
        <v>43521</v>
      </c>
      <c r="B110" s="16" t="str">
        <f t="shared" si="4"/>
        <v>CCHQ</v>
      </c>
      <c r="C110" s="16" t="str">
        <f>IF(opérations[[#This Row],[CATEGORIE]]="PLACEMENT","LJMO","")</f>
        <v/>
      </c>
      <c r="D110" s="16" t="str">
        <f>IF(opérations[[#This Row],[TYPE DE COMPTE]]="CCHQ","05","")</f>
        <v>05</v>
      </c>
      <c r="E110" s="14">
        <f>IF(opérations[[#This Row],[DATE]]="","",IF(E109="INDEX",1,E109+1))</f>
        <v>98</v>
      </c>
      <c r="F110" s="14" t="str">
        <f>IF(opérations[[#This Row],[ECONOMIE]]="LJMO","04","")</f>
        <v/>
      </c>
      <c r="G110" s="14">
        <f>IF(opérations[[#This Row],[DATE]]="","",MONTH(opérations[[#This Row],[DATE]]))</f>
        <v>2</v>
      </c>
      <c r="H110" s="17" t="s">
        <v>114</v>
      </c>
      <c r="I110" s="14" t="str">
        <f>IF(opérations[[#This Row],[DESCRIPTION]]="","",IFERROR(VLOOKUP(opérations[[#This Row],[DESCRIPTION]],LISTE[],2,FALSE),""))</f>
        <v>FACTURE</v>
      </c>
      <c r="J110" s="18">
        <v>7</v>
      </c>
      <c r="K110" s="18">
        <v>0</v>
      </c>
      <c r="L110" s="17" t="str">
        <f>IF(opérations[[#This Row],[TYPE DE COMPTE]]="CCHQ","EUR","")</f>
        <v>EUR</v>
      </c>
      <c r="AB110"/>
      <c r="AC110"/>
      <c r="AD110"/>
      <c r="AE110"/>
      <c r="AF110"/>
    </row>
    <row r="111" spans="1:32" x14ac:dyDescent="0.25">
      <c r="A111" s="16">
        <v>43521</v>
      </c>
      <c r="B111" s="16" t="str">
        <f t="shared" si="4"/>
        <v>CCHQ</v>
      </c>
      <c r="C111" s="16" t="str">
        <f>IF(opérations[[#This Row],[CATEGORIE]]="PLACEMENT","LJMO","")</f>
        <v/>
      </c>
      <c r="D111" s="16" t="str">
        <f>IF(opérations[[#This Row],[TYPE DE COMPTE]]="CCHQ","05","")</f>
        <v>05</v>
      </c>
      <c r="E111" s="14">
        <f>IF(opérations[[#This Row],[DATE]]="","",IF(E110="INDEX",1,E110+1))</f>
        <v>99</v>
      </c>
      <c r="F111" s="14" t="str">
        <f>IF(opérations[[#This Row],[ECONOMIE]]="LJMO","04","")</f>
        <v/>
      </c>
      <c r="G111" s="14">
        <f>IF(opérations[[#This Row],[DATE]]="","",MONTH(opérations[[#This Row],[DATE]]))</f>
        <v>2</v>
      </c>
      <c r="H111" s="17" t="s">
        <v>111</v>
      </c>
      <c r="I111" s="14" t="str">
        <f>IF(opérations[[#This Row],[DESCRIPTION]]="","",IFERROR(VLOOKUP(opérations[[#This Row],[DESCRIPTION]],LISTE[],2,FALSE),""))</f>
        <v>RESTAURATION</v>
      </c>
      <c r="J111" s="18">
        <v>23</v>
      </c>
      <c r="K111" s="18">
        <v>0</v>
      </c>
      <c r="L111" s="17" t="str">
        <f>IF(opérations[[#This Row],[TYPE DE COMPTE]]="CCHQ","EUR","")</f>
        <v>EUR</v>
      </c>
      <c r="AB111"/>
      <c r="AC111"/>
      <c r="AD111"/>
      <c r="AE111"/>
      <c r="AF111"/>
    </row>
    <row r="112" spans="1:32" x14ac:dyDescent="0.25">
      <c r="A112" s="16">
        <v>43521</v>
      </c>
      <c r="B112" s="16" t="str">
        <f t="shared" si="4"/>
        <v>CCHQ</v>
      </c>
      <c r="C112" s="16" t="str">
        <f>IF(opérations[[#This Row],[CATEGORIE]]="PLACEMENT","LJMO","")</f>
        <v/>
      </c>
      <c r="D112" s="16" t="str">
        <f>IF(opérations[[#This Row],[TYPE DE COMPTE]]="CCHQ","05","")</f>
        <v>05</v>
      </c>
      <c r="E112" s="14">
        <f>IF(opérations[[#This Row],[DATE]]="","",IF(E111="INDEX",1,E111+1))</f>
        <v>100</v>
      </c>
      <c r="F112" s="14" t="str">
        <f>IF(opérations[[#This Row],[ECONOMIE]]="LJMO","04","")</f>
        <v/>
      </c>
      <c r="G112" s="14">
        <f>IF(opérations[[#This Row],[DATE]]="","",MONTH(opérations[[#This Row],[DATE]]))</f>
        <v>2</v>
      </c>
      <c r="H112" s="17" t="s">
        <v>45</v>
      </c>
      <c r="I112" s="14" t="str">
        <f>IF(opérations[[#This Row],[DESCRIPTION]]="","",IFERROR(VLOOKUP(opérations[[#This Row],[DESCRIPTION]],LISTE[],2,FALSE),""))</f>
        <v>DIVERS</v>
      </c>
      <c r="J112" s="18">
        <v>74.900000000000006</v>
      </c>
      <c r="K112" s="18">
        <v>0</v>
      </c>
      <c r="L112" s="17" t="str">
        <f>IF(opérations[[#This Row],[TYPE DE COMPTE]]="CCHQ","EUR","")</f>
        <v>EUR</v>
      </c>
      <c r="AB112"/>
      <c r="AC112"/>
      <c r="AD112"/>
      <c r="AE112"/>
      <c r="AF112"/>
    </row>
    <row r="113" spans="1:32" x14ac:dyDescent="0.25">
      <c r="A113" s="16">
        <v>43522</v>
      </c>
      <c r="B113" s="16" t="str">
        <f t="shared" si="4"/>
        <v>CCHQ</v>
      </c>
      <c r="C113" s="16" t="str">
        <f>IF(opérations[[#This Row],[CATEGORIE]]="PLACEMENT","LJMO","")</f>
        <v/>
      </c>
      <c r="D113" s="16" t="str">
        <f>IF(opérations[[#This Row],[TYPE DE COMPTE]]="CCHQ","05","")</f>
        <v>05</v>
      </c>
      <c r="E113" s="14">
        <f>IF(opérations[[#This Row],[DATE]]="","",IF(E112="INDEX",1,E112+1))</f>
        <v>101</v>
      </c>
      <c r="F113" s="14" t="str">
        <f>IF(opérations[[#This Row],[ECONOMIE]]="LJMO","04","")</f>
        <v/>
      </c>
      <c r="G113" s="14">
        <f>IF(opérations[[#This Row],[DATE]]="","",MONTH(opérations[[#This Row],[DATE]]))</f>
        <v>2</v>
      </c>
      <c r="H113" s="17" t="s">
        <v>139</v>
      </c>
      <c r="I113" s="14" t="str">
        <f>IF(opérations[[#This Row],[DESCRIPTION]]="","",IFERROR(VLOOKUP(opérations[[#This Row],[DESCRIPTION]],LISTE[],2,FALSE),""))</f>
        <v>LOISIRS</v>
      </c>
      <c r="J113" s="18">
        <v>3</v>
      </c>
      <c r="K113" s="18">
        <v>0</v>
      </c>
      <c r="L113" s="17" t="str">
        <f>IF(opérations[[#This Row],[TYPE DE COMPTE]]="CCHQ","EUR","")</f>
        <v>EUR</v>
      </c>
      <c r="AB113"/>
      <c r="AC113"/>
      <c r="AD113"/>
      <c r="AE113"/>
      <c r="AF113"/>
    </row>
    <row r="114" spans="1:32" x14ac:dyDescent="0.25">
      <c r="A114" s="16">
        <v>43522</v>
      </c>
      <c r="B114" s="16" t="str">
        <f t="shared" si="4"/>
        <v>CCHQ</v>
      </c>
      <c r="C114" s="16" t="str">
        <f>IF(opérations[[#This Row],[CATEGORIE]]="PLACEMENT","LJMO","")</f>
        <v/>
      </c>
      <c r="D114" s="16" t="str">
        <f>IF(opérations[[#This Row],[TYPE DE COMPTE]]="CCHQ","05","")</f>
        <v>05</v>
      </c>
      <c r="E114" s="14">
        <f>IF(opérations[[#This Row],[DATE]]="","",IF(E113="INDEX",1,E113+1))</f>
        <v>102</v>
      </c>
      <c r="F114" s="14" t="str">
        <f>IF(opérations[[#This Row],[ECONOMIE]]="LJMO","04","")</f>
        <v/>
      </c>
      <c r="G114" s="14">
        <f>IF(opérations[[#This Row],[DATE]]="","",MONTH(opérations[[#This Row],[DATE]]))</f>
        <v>2</v>
      </c>
      <c r="H114" s="17" t="s">
        <v>80</v>
      </c>
      <c r="I114" s="14" t="str">
        <f>IF(opérations[[#This Row],[DESCRIPTION]]="","",IFERROR(VLOOKUP(opérations[[#This Row],[DESCRIPTION]],LISTE[],2,FALSE),""))</f>
        <v>TRANSPORT</v>
      </c>
      <c r="J114" s="18">
        <v>30</v>
      </c>
      <c r="K114" s="18">
        <v>0</v>
      </c>
      <c r="L114" s="17" t="str">
        <f>IF(opérations[[#This Row],[TYPE DE COMPTE]]="CCHQ","EUR","")</f>
        <v>EUR</v>
      </c>
      <c r="AB114"/>
      <c r="AC114"/>
      <c r="AD114"/>
      <c r="AE114"/>
      <c r="AF114"/>
    </row>
    <row r="115" spans="1:32" x14ac:dyDescent="0.25">
      <c r="A115" s="13">
        <v>43525</v>
      </c>
      <c r="B115" s="13" t="str">
        <f t="shared" si="4"/>
        <v>CCHQ</v>
      </c>
      <c r="C115" s="13" t="str">
        <f>IF(opérations[[#This Row],[CATEGORIE]]="PLACEMENT","LJMO","")</f>
        <v>LJMO</v>
      </c>
      <c r="D115" s="13" t="str">
        <f>IF(opérations[[#This Row],[TYPE DE COMPTE]]="CCHQ","05","")</f>
        <v>05</v>
      </c>
      <c r="E115" s="14">
        <f>IF(opérations[[#This Row],[DATE]]="","",IF(E114="INDEX",1,E114+1))</f>
        <v>103</v>
      </c>
      <c r="F115" s="14" t="str">
        <f>IF(opérations[[#This Row],[ECONOMIE]]="LJMO","04","")</f>
        <v>04</v>
      </c>
      <c r="G115" s="14">
        <f>IF(opérations[[#This Row],[DATE]]="","",MONTH(opérations[[#This Row],[DATE]]))</f>
        <v>3</v>
      </c>
      <c r="H115" s="14" t="s">
        <v>127</v>
      </c>
      <c r="I115" s="14" t="str">
        <f>IF(opérations[[#This Row],[DESCRIPTION]]="","",IFERROR(VLOOKUP(opérations[[#This Row],[DESCRIPTION]],LISTE[],2,FALSE),""))</f>
        <v>PLACEMENT</v>
      </c>
      <c r="J115" s="15">
        <v>69.589999999999691</v>
      </c>
      <c r="K115" s="15">
        <v>0</v>
      </c>
      <c r="L115" s="17" t="str">
        <f>IF(opérations[[#This Row],[TYPE DE COMPTE]]="CCHQ","EUR","")</f>
        <v>EUR</v>
      </c>
      <c r="AB115"/>
      <c r="AC115"/>
      <c r="AD115"/>
      <c r="AE115"/>
      <c r="AF115"/>
    </row>
    <row r="116" spans="1:32" x14ac:dyDescent="0.25">
      <c r="A116" s="13">
        <v>43528</v>
      </c>
      <c r="B116" s="13" t="str">
        <f t="shared" si="4"/>
        <v>CCHQ</v>
      </c>
      <c r="C116" s="13" t="str">
        <f>IF(opérations[[#This Row],[CATEGORIE]]="PLACEMENT","LJMO","")</f>
        <v/>
      </c>
      <c r="D116" s="13" t="str">
        <f>IF(opérations[[#This Row],[TYPE DE COMPTE]]="CCHQ","05","")</f>
        <v>05</v>
      </c>
      <c r="E116" s="14">
        <f>IF(opérations[[#This Row],[DATE]]="","",IF(E115="INDEX",1,E115+1))</f>
        <v>104</v>
      </c>
      <c r="F116" s="14" t="str">
        <f>IF(opérations[[#This Row],[ECONOMIE]]="LJMO","04","")</f>
        <v/>
      </c>
      <c r="G116" s="14">
        <f>IF(opérations[[#This Row],[DATE]]="","",MONTH(opérations[[#This Row],[DATE]]))</f>
        <v>3</v>
      </c>
      <c r="H116" s="14" t="s">
        <v>107</v>
      </c>
      <c r="I116" s="14" t="str">
        <f>IF(opérations[[#This Row],[DESCRIPTION]]="","",IFERROR(VLOOKUP(opérations[[#This Row],[DESCRIPTION]],LISTE[],2,FALSE),""))</f>
        <v>COURSE</v>
      </c>
      <c r="J116" s="15">
        <v>13</v>
      </c>
      <c r="K116" s="15">
        <v>0</v>
      </c>
      <c r="L116" s="17" t="str">
        <f>IF(opérations[[#This Row],[TYPE DE COMPTE]]="CCHQ","EUR","")</f>
        <v>EUR</v>
      </c>
      <c r="AB116"/>
      <c r="AC116"/>
      <c r="AD116"/>
      <c r="AE116"/>
      <c r="AF116"/>
    </row>
    <row r="117" spans="1:32" x14ac:dyDescent="0.25">
      <c r="A117" s="16">
        <v>43528</v>
      </c>
      <c r="B117" s="16" t="str">
        <f t="shared" si="4"/>
        <v>CCHQ</v>
      </c>
      <c r="C117" s="16" t="str">
        <f>IF(opérations[[#This Row],[CATEGORIE]]="PLACEMENT","LJMO","")</f>
        <v/>
      </c>
      <c r="D117" s="16" t="str">
        <f>IF(opérations[[#This Row],[TYPE DE COMPTE]]="CCHQ","05","")</f>
        <v>05</v>
      </c>
      <c r="E117" s="17">
        <f>IF(opérations[[#This Row],[DATE]]="","",IF(E116="INDEX",1,E116+1))</f>
        <v>105</v>
      </c>
      <c r="F117" s="17" t="str">
        <f>IF(opérations[[#This Row],[ECONOMIE]]="LJMO","04","")</f>
        <v/>
      </c>
      <c r="G117" s="14">
        <f>IF(opérations[[#This Row],[DATE]]="","",MONTH(opérations[[#This Row],[DATE]]))</f>
        <v>3</v>
      </c>
      <c r="H117" s="17" t="s">
        <v>111</v>
      </c>
      <c r="I117" s="14" t="str">
        <f>IF(opérations[[#This Row],[DESCRIPTION]]="","",IFERROR(VLOOKUP(opérations[[#This Row],[DESCRIPTION]],LISTE[],2,FALSE),""))</f>
        <v>RESTAURATION</v>
      </c>
      <c r="J117" s="18">
        <v>23</v>
      </c>
      <c r="K117" s="18">
        <v>0</v>
      </c>
      <c r="L117" s="17" t="str">
        <f>IF(opérations[[#This Row],[TYPE DE COMPTE]]="CCHQ","EUR","")</f>
        <v>EUR</v>
      </c>
      <c r="AB117"/>
      <c r="AC117"/>
      <c r="AD117"/>
      <c r="AE117"/>
      <c r="AF117"/>
    </row>
    <row r="118" spans="1:32" x14ac:dyDescent="0.25">
      <c r="A118" s="16">
        <v>43528</v>
      </c>
      <c r="B118" s="16" t="str">
        <f t="shared" si="4"/>
        <v>CCHQ</v>
      </c>
      <c r="C118" s="16" t="str">
        <f>IF(opérations[[#This Row],[CATEGORIE]]="PLACEMENT","LJMO","")</f>
        <v/>
      </c>
      <c r="D118" s="16" t="str">
        <f>IF(opérations[[#This Row],[TYPE DE COMPTE]]="CCHQ","05","")</f>
        <v>05</v>
      </c>
      <c r="E118" s="17">
        <f>IF(opérations[[#This Row],[DATE]]="","",IF(E117="INDEX",1,E117+1))</f>
        <v>106</v>
      </c>
      <c r="F118" s="17" t="str">
        <f>IF(opérations[[#This Row],[ECONOMIE]]="LJMO","04","")</f>
        <v/>
      </c>
      <c r="G118" s="14">
        <f>IF(opérations[[#This Row],[DATE]]="","",MONTH(opérations[[#This Row],[DATE]]))</f>
        <v>3</v>
      </c>
      <c r="H118" s="17" t="s">
        <v>50</v>
      </c>
      <c r="I118" s="14" t="str">
        <f>IF(opérations[[#This Row],[DESCRIPTION]]="","",IFERROR(VLOOKUP(opérations[[#This Row],[DESCRIPTION]],LISTE[],2,FALSE),""))</f>
        <v>LOISIRS</v>
      </c>
      <c r="J118" s="18">
        <v>6.9</v>
      </c>
      <c r="K118" s="18">
        <v>0</v>
      </c>
      <c r="L118" s="17" t="str">
        <f>IF(opérations[[#This Row],[TYPE DE COMPTE]]="CCHQ","EUR","")</f>
        <v>EUR</v>
      </c>
      <c r="AB118"/>
      <c r="AC118"/>
      <c r="AD118"/>
      <c r="AE118"/>
      <c r="AF118"/>
    </row>
    <row r="119" spans="1:32" x14ac:dyDescent="0.25">
      <c r="A119" s="16">
        <v>43528</v>
      </c>
      <c r="B119" s="16" t="str">
        <f t="shared" si="4"/>
        <v>CCHQ</v>
      </c>
      <c r="C119" s="16" t="str">
        <f>IF(opérations[[#This Row],[CATEGORIE]]="PLACEMENT","LJMO","")</f>
        <v/>
      </c>
      <c r="D119" s="16" t="str">
        <f>IF(opérations[[#This Row],[TYPE DE COMPTE]]="CCHQ","05","")</f>
        <v>05</v>
      </c>
      <c r="E119" s="17">
        <f>IF(opérations[[#This Row],[DATE]]="","",IF(E118="INDEX",1,E118+1))</f>
        <v>107</v>
      </c>
      <c r="F119" s="17" t="str">
        <f>IF(opérations[[#This Row],[ECONOMIE]]="LJMO","04","")</f>
        <v/>
      </c>
      <c r="G119" s="14">
        <f>IF(opérations[[#This Row],[DATE]]="","",MONTH(opérations[[#This Row],[DATE]]))</f>
        <v>3</v>
      </c>
      <c r="H119" s="17" t="s">
        <v>69</v>
      </c>
      <c r="I119" s="14" t="str">
        <f>IF(opérations[[#This Row],[DESCRIPTION]]="","",IFERROR(VLOOKUP(opérations[[#This Row],[DESCRIPTION]],LISTE[],2,FALSE),""))</f>
        <v>FACTURE</v>
      </c>
      <c r="J119" s="18">
        <v>3.09</v>
      </c>
      <c r="K119" s="18">
        <v>0</v>
      </c>
      <c r="L119" s="17" t="str">
        <f>IF(opérations[[#This Row],[TYPE DE COMPTE]]="CCHQ","EUR","")</f>
        <v>EUR</v>
      </c>
      <c r="AB119"/>
      <c r="AC119"/>
      <c r="AD119"/>
      <c r="AE119"/>
      <c r="AF119"/>
    </row>
    <row r="120" spans="1:32" x14ac:dyDescent="0.25">
      <c r="A120" s="16">
        <v>43528</v>
      </c>
      <c r="B120" s="16" t="str">
        <f t="shared" si="4"/>
        <v>CCHQ</v>
      </c>
      <c r="C120" s="16" t="str">
        <f>IF(opérations[[#This Row],[CATEGORIE]]="PLACEMENT","LJMO","")</f>
        <v/>
      </c>
      <c r="D120" s="16" t="str">
        <f>IF(opérations[[#This Row],[TYPE DE COMPTE]]="CCHQ","05","")</f>
        <v>05</v>
      </c>
      <c r="E120" s="17">
        <f>IF(opérations[[#This Row],[DATE]]="","",IF(E119="INDEX",1,E119+1))</f>
        <v>108</v>
      </c>
      <c r="F120" s="17" t="str">
        <f>IF(opérations[[#This Row],[ECONOMIE]]="LJMO","04","")</f>
        <v/>
      </c>
      <c r="G120" s="14">
        <f>IF(opérations[[#This Row],[DATE]]="","",MONTH(opérations[[#This Row],[DATE]]))</f>
        <v>3</v>
      </c>
      <c r="H120" s="17" t="s">
        <v>48</v>
      </c>
      <c r="I120" s="14" t="str">
        <f>IF(opérations[[#This Row],[DESCRIPTION]]="","",IFERROR(VLOOKUP(opérations[[#This Row],[DESCRIPTION]],LISTE[],2,FALSE),""))</f>
        <v>FACTURE</v>
      </c>
      <c r="J120" s="18">
        <v>0.6</v>
      </c>
      <c r="K120" s="18">
        <v>0</v>
      </c>
      <c r="L120" s="17" t="str">
        <f>IF(opérations[[#This Row],[TYPE DE COMPTE]]="CCHQ","EUR","")</f>
        <v>EUR</v>
      </c>
      <c r="AB120"/>
      <c r="AC120"/>
      <c r="AD120"/>
      <c r="AE120"/>
      <c r="AF120"/>
    </row>
    <row r="121" spans="1:32" x14ac:dyDescent="0.25">
      <c r="A121" s="16">
        <v>43525</v>
      </c>
      <c r="B121" s="16" t="str">
        <f t="shared" si="4"/>
        <v>CCHQ</v>
      </c>
      <c r="C121" s="16" t="str">
        <f>IF(opérations[[#This Row],[CATEGORIE]]="PLACEMENT","LJMO","")</f>
        <v/>
      </c>
      <c r="D121" s="16" t="str">
        <f>IF(opérations[[#This Row],[TYPE DE COMPTE]]="CCHQ","05","")</f>
        <v>05</v>
      </c>
      <c r="E121" s="17">
        <f>IF(opérations[[#This Row],[DATE]]="","",IF(E120="INDEX",1,E120+1))</f>
        <v>109</v>
      </c>
      <c r="F121" s="17" t="str">
        <f>IF(opérations[[#This Row],[ECONOMIE]]="LJMO","04","")</f>
        <v/>
      </c>
      <c r="G121" s="14">
        <f>IF(opérations[[#This Row],[DATE]]="","",MONTH(opérations[[#This Row],[DATE]]))</f>
        <v>3</v>
      </c>
      <c r="H121" s="17" t="s">
        <v>161</v>
      </c>
      <c r="I121" s="14" t="str">
        <f>IF(opérations[[#This Row],[DESCRIPTION]]="","",IFERROR(VLOOKUP(opérations[[#This Row],[DESCRIPTION]],LISTE[],2,FALSE),""))</f>
        <v>RECU</v>
      </c>
      <c r="J121" s="18">
        <v>0</v>
      </c>
      <c r="K121" s="18">
        <v>80</v>
      </c>
      <c r="L121" s="17" t="str">
        <f>IF(opérations[[#This Row],[TYPE DE COMPTE]]="CCHQ","EUR","")</f>
        <v>EUR</v>
      </c>
      <c r="AB121"/>
      <c r="AC121"/>
      <c r="AD121"/>
      <c r="AE121"/>
      <c r="AF121"/>
    </row>
    <row r="122" spans="1:32" x14ac:dyDescent="0.25">
      <c r="A122" s="16">
        <v>43529</v>
      </c>
      <c r="B122" s="16" t="str">
        <f t="shared" si="4"/>
        <v>CCHQ</v>
      </c>
      <c r="C122" s="16" t="str">
        <f>IF(opérations[[#This Row],[CATEGORIE]]="PLACEMENT","LJMO","")</f>
        <v/>
      </c>
      <c r="D122" s="16" t="str">
        <f>IF(opérations[[#This Row],[TYPE DE COMPTE]]="CCHQ","05","")</f>
        <v>05</v>
      </c>
      <c r="E122" s="17">
        <f>IF(opérations[[#This Row],[DATE]]="","",IF(E121="INDEX",1,E121+1))</f>
        <v>110</v>
      </c>
      <c r="F122" s="17" t="str">
        <f>IF(opérations[[#This Row],[ECONOMIE]]="LJMO","04","")</f>
        <v/>
      </c>
      <c r="G122" s="14">
        <f>IF(opérations[[#This Row],[DATE]]="","",MONTH(opérations[[#This Row],[DATE]]))</f>
        <v>3</v>
      </c>
      <c r="H122" s="17" t="s">
        <v>137</v>
      </c>
      <c r="I122" s="14" t="str">
        <f>IF(opérations[[#This Row],[DESCRIPTION]]="","",IFERROR(VLOOKUP(opérations[[#This Row],[DESCRIPTION]],LISTE[],2,FALSE),""))</f>
        <v>SALAIRE</v>
      </c>
      <c r="J122" s="18">
        <v>0</v>
      </c>
      <c r="K122" s="18">
        <v>740.44</v>
      </c>
      <c r="L122" s="17" t="str">
        <f>IF(opérations[[#This Row],[TYPE DE COMPTE]]="CCHQ","EUR","")</f>
        <v>EUR</v>
      </c>
      <c r="AB122"/>
      <c r="AC122"/>
      <c r="AD122"/>
      <c r="AE122"/>
      <c r="AF122"/>
    </row>
    <row r="123" spans="1:32" x14ac:dyDescent="0.25">
      <c r="A123" s="16">
        <v>43529</v>
      </c>
      <c r="B123" s="16" t="str">
        <f t="shared" si="4"/>
        <v>CCHQ</v>
      </c>
      <c r="C123" s="16" t="str">
        <f>IF(opérations[[#This Row],[CATEGORIE]]="PLACEMENT","LJMO","")</f>
        <v/>
      </c>
      <c r="D123" s="16" t="str">
        <f>IF(opérations[[#This Row],[TYPE DE COMPTE]]="CCHQ","05","")</f>
        <v>05</v>
      </c>
      <c r="E123" s="17">
        <f>IF(opérations[[#This Row],[DATE]]="","",IF(E122="INDEX",1,E122+1))</f>
        <v>111</v>
      </c>
      <c r="F123" s="17" t="str">
        <f>IF(opérations[[#This Row],[ECONOMIE]]="LJMO","04","")</f>
        <v/>
      </c>
      <c r="G123" s="14">
        <f>IF(opérations[[#This Row],[DATE]]="","",MONTH(opérations[[#This Row],[DATE]]))</f>
        <v>3</v>
      </c>
      <c r="H123" s="17" t="s">
        <v>162</v>
      </c>
      <c r="I123" s="14" t="str">
        <f>IF(opérations[[#This Row],[DESCRIPTION]]="","",IFERROR(VLOOKUP(opérations[[#This Row],[DESCRIPTION]],LISTE[],2,FALSE),""))</f>
        <v>DIVERS</v>
      </c>
      <c r="J123" s="18">
        <v>5.79</v>
      </c>
      <c r="K123" s="18">
        <v>0</v>
      </c>
      <c r="L123" s="17" t="str">
        <f>IF(opérations[[#This Row],[TYPE DE COMPTE]]="CCHQ","EUR","")</f>
        <v>EUR</v>
      </c>
      <c r="AB123"/>
      <c r="AC123"/>
      <c r="AD123"/>
      <c r="AE123"/>
      <c r="AF123"/>
    </row>
    <row r="124" spans="1:32" x14ac:dyDescent="0.25">
      <c r="A124" s="16">
        <v>43529</v>
      </c>
      <c r="B124" s="16" t="str">
        <f t="shared" si="4"/>
        <v>CCHQ</v>
      </c>
      <c r="C124" s="16" t="str">
        <f>IF(opérations[[#This Row],[CATEGORIE]]="PLACEMENT","LJMO","")</f>
        <v/>
      </c>
      <c r="D124" s="16" t="str">
        <f>IF(opérations[[#This Row],[TYPE DE COMPTE]]="CCHQ","05","")</f>
        <v>05</v>
      </c>
      <c r="E124" s="17">
        <f>IF(opérations[[#This Row],[DATE]]="","",IF(E123="INDEX",1,E123+1))</f>
        <v>112</v>
      </c>
      <c r="F124" s="17" t="str">
        <f>IF(opérations[[#This Row],[ECONOMIE]]="LJMO","04","")</f>
        <v/>
      </c>
      <c r="G124" s="14">
        <f>IF(opérations[[#This Row],[DATE]]="","",MONTH(opérations[[#This Row],[DATE]]))</f>
        <v>3</v>
      </c>
      <c r="H124" s="17" t="s">
        <v>57</v>
      </c>
      <c r="I124" s="14" t="str">
        <f>IF(opérations[[#This Row],[DESCRIPTION]]="","",IFERROR(VLOOKUP(opérations[[#This Row],[DESCRIPTION]],LISTE[],2,FALSE),""))</f>
        <v>RESTAURATION</v>
      </c>
      <c r="J124" s="18">
        <v>5.2</v>
      </c>
      <c r="K124" s="18">
        <v>0</v>
      </c>
      <c r="L124" s="17" t="str">
        <f>IF(opérations[[#This Row],[TYPE DE COMPTE]]="CCHQ","EUR","")</f>
        <v>EUR</v>
      </c>
      <c r="AB124"/>
      <c r="AC124"/>
      <c r="AD124"/>
      <c r="AE124"/>
      <c r="AF124"/>
    </row>
    <row r="125" spans="1:32" x14ac:dyDescent="0.25">
      <c r="A125" s="16">
        <v>43530</v>
      </c>
      <c r="B125" s="16" t="str">
        <f t="shared" si="4"/>
        <v>CCHQ</v>
      </c>
      <c r="C125" s="16" t="str">
        <f>IF(opérations[[#This Row],[CATEGORIE]]="PLACEMENT","LJMO","")</f>
        <v/>
      </c>
      <c r="D125" s="16" t="str">
        <f>IF(opérations[[#This Row],[TYPE DE COMPTE]]="CCHQ","05","")</f>
        <v>05</v>
      </c>
      <c r="E125" s="17">
        <f>IF(opérations[[#This Row],[DATE]]="","",IF(E124="INDEX",1,E124+1))</f>
        <v>113</v>
      </c>
      <c r="F125" s="17" t="str">
        <f>IF(opérations[[#This Row],[ECONOMIE]]="LJMO","04","")</f>
        <v/>
      </c>
      <c r="G125" s="14">
        <f>IF(opérations[[#This Row],[DATE]]="","",MONTH(opérations[[#This Row],[DATE]]))</f>
        <v>3</v>
      </c>
      <c r="H125" s="17" t="s">
        <v>68</v>
      </c>
      <c r="I125" s="14" t="str">
        <f>IF(opérations[[#This Row],[DESCRIPTION]]="","",IFERROR(VLOOKUP(opérations[[#This Row],[DESCRIPTION]],LISTE[],2,FALSE),""))</f>
        <v>INFORMATIQUE</v>
      </c>
      <c r="J125" s="18">
        <v>41.07</v>
      </c>
      <c r="K125" s="18">
        <v>0</v>
      </c>
      <c r="L125" s="17" t="str">
        <f>IF(opérations[[#This Row],[TYPE DE COMPTE]]="CCHQ","EUR","")</f>
        <v>EUR</v>
      </c>
      <c r="AB125"/>
      <c r="AC125"/>
      <c r="AD125"/>
      <c r="AE125"/>
      <c r="AF125"/>
    </row>
    <row r="126" spans="1:32" x14ac:dyDescent="0.25">
      <c r="A126" s="16">
        <v>43531</v>
      </c>
      <c r="B126" s="16" t="str">
        <f t="shared" si="4"/>
        <v>CCHQ</v>
      </c>
      <c r="C126" s="16" t="str">
        <f>IF(opérations[[#This Row],[CATEGORIE]]="PLACEMENT","LJMO","")</f>
        <v/>
      </c>
      <c r="D126" s="16" t="str">
        <f>IF(opérations[[#This Row],[TYPE DE COMPTE]]="CCHQ","05","")</f>
        <v>05</v>
      </c>
      <c r="E126" s="17">
        <f>IF(opérations[[#This Row],[DATE]]="","",IF(E125="INDEX",1,E125+1))</f>
        <v>114</v>
      </c>
      <c r="F126" s="17" t="str">
        <f>IF(opérations[[#This Row],[ECONOMIE]]="LJMO","04","")</f>
        <v/>
      </c>
      <c r="G126" s="14">
        <f>IF(opérations[[#This Row],[DATE]]="","",MONTH(opérations[[#This Row],[DATE]]))</f>
        <v>3</v>
      </c>
      <c r="H126" s="17" t="s">
        <v>57</v>
      </c>
      <c r="I126" s="14" t="str">
        <f>IF(opérations[[#This Row],[DESCRIPTION]]="","",IFERROR(VLOOKUP(opérations[[#This Row],[DESCRIPTION]],LISTE[],2,FALSE),""))</f>
        <v>RESTAURATION</v>
      </c>
      <c r="J126" s="18">
        <v>8</v>
      </c>
      <c r="K126" s="18">
        <v>0</v>
      </c>
      <c r="L126" s="17" t="str">
        <f>IF(opérations[[#This Row],[TYPE DE COMPTE]]="CCHQ","EUR","")</f>
        <v>EUR</v>
      </c>
      <c r="AB126"/>
      <c r="AC126"/>
      <c r="AD126"/>
      <c r="AE126"/>
      <c r="AF126"/>
    </row>
    <row r="127" spans="1:32" x14ac:dyDescent="0.25">
      <c r="A127" s="16">
        <v>43532</v>
      </c>
      <c r="B127" s="16" t="str">
        <f t="shared" si="4"/>
        <v>CCHQ</v>
      </c>
      <c r="C127" s="16" t="str">
        <f>IF(opérations[[#This Row],[CATEGORIE]]="PLACEMENT","LJMO","")</f>
        <v/>
      </c>
      <c r="D127" s="16" t="str">
        <f>IF(opérations[[#This Row],[TYPE DE COMPTE]]="CCHQ","05","")</f>
        <v>05</v>
      </c>
      <c r="E127" s="17">
        <f>IF(opérations[[#This Row],[DATE]]="","",IF(E126="INDEX",1,E126+1))</f>
        <v>115</v>
      </c>
      <c r="F127" s="17" t="str">
        <f>IF(opérations[[#This Row],[ECONOMIE]]="LJMO","04","")</f>
        <v/>
      </c>
      <c r="G127" s="14">
        <f>IF(opérations[[#This Row],[DATE]]="","",MONTH(opérations[[#This Row],[DATE]]))</f>
        <v>3</v>
      </c>
      <c r="H127" s="17" t="s">
        <v>110</v>
      </c>
      <c r="I127" s="14" t="str">
        <f>IF(opérations[[#This Row],[DESCRIPTION]]="","",IFERROR(VLOOKUP(opérations[[#This Row],[DESCRIPTION]],LISTE[],2,FALSE),""))</f>
        <v>FACTURE</v>
      </c>
      <c r="J127" s="18">
        <v>280</v>
      </c>
      <c r="K127" s="18">
        <v>0</v>
      </c>
      <c r="L127" s="17" t="str">
        <f>IF(opérations[[#This Row],[TYPE DE COMPTE]]="CCHQ","EUR","")</f>
        <v>EUR</v>
      </c>
      <c r="AB127"/>
      <c r="AC127"/>
      <c r="AD127"/>
      <c r="AE127"/>
      <c r="AF127"/>
    </row>
    <row r="128" spans="1:32" x14ac:dyDescent="0.25">
      <c r="A128" s="16">
        <v>43532</v>
      </c>
      <c r="B128" s="16" t="str">
        <f t="shared" si="4"/>
        <v>CCHQ</v>
      </c>
      <c r="C128" s="16" t="str">
        <f>IF(opérations[[#This Row],[CATEGORIE]]="PLACEMENT","LJMO","")</f>
        <v/>
      </c>
      <c r="D128" s="16" t="str">
        <f>IF(opérations[[#This Row],[TYPE DE COMPTE]]="CCHQ","05","")</f>
        <v>05</v>
      </c>
      <c r="E128" s="17">
        <f>IF(opérations[[#This Row],[DATE]]="","",IF(E127="INDEX",1,E127+1))</f>
        <v>116</v>
      </c>
      <c r="F128" s="17" t="str">
        <f>IF(opérations[[#This Row],[ECONOMIE]]="LJMO","04","")</f>
        <v/>
      </c>
      <c r="G128" s="14">
        <f>IF(opérations[[#This Row],[DATE]]="","",MONTH(opérations[[#This Row],[DATE]]))</f>
        <v>3</v>
      </c>
      <c r="H128" s="17" t="s">
        <v>94</v>
      </c>
      <c r="I128" s="14" t="str">
        <f>IF(opérations[[#This Row],[DESCRIPTION]]="","",IFERROR(VLOOKUP(opérations[[#This Row],[DESCRIPTION]],LISTE[],2,FALSE),""))</f>
        <v>CREDIT</v>
      </c>
      <c r="J128" s="18">
        <v>44.34</v>
      </c>
      <c r="K128" s="18">
        <v>0</v>
      </c>
      <c r="L128" s="17" t="str">
        <f>IF(opérations[[#This Row],[TYPE DE COMPTE]]="CCHQ","EUR","")</f>
        <v>EUR</v>
      </c>
      <c r="AB128"/>
      <c r="AC128"/>
      <c r="AD128"/>
      <c r="AE128"/>
      <c r="AF128"/>
    </row>
    <row r="129" spans="1:32" x14ac:dyDescent="0.25">
      <c r="A129" s="16">
        <v>43533</v>
      </c>
      <c r="B129" s="16" t="str">
        <f t="shared" si="4"/>
        <v>CCHQ</v>
      </c>
      <c r="C129" s="16" t="str">
        <f>IF(opérations[[#This Row],[CATEGORIE]]="PLACEMENT","LJMO","")</f>
        <v/>
      </c>
      <c r="D129" s="16" t="str">
        <f>IF(opérations[[#This Row],[TYPE DE COMPTE]]="CCHQ","05","")</f>
        <v>05</v>
      </c>
      <c r="E129" s="17">
        <f>IF(opérations[[#This Row],[DATE]]="","",IF(E128="INDEX",1,E128+1))</f>
        <v>117</v>
      </c>
      <c r="F129" s="17" t="str">
        <f>IF(opérations[[#This Row],[ECONOMIE]]="LJMO","04","")</f>
        <v/>
      </c>
      <c r="G129" s="14">
        <f>IF(opérations[[#This Row],[DATE]]="","",MONTH(opérations[[#This Row],[DATE]]))</f>
        <v>3</v>
      </c>
      <c r="H129" s="17" t="s">
        <v>146</v>
      </c>
      <c r="I129" s="14" t="str">
        <f>IF(opérations[[#This Row],[DESCRIPTION]]="","",IFERROR(VLOOKUP(opérations[[#This Row],[DESCRIPTION]],LISTE[],2,FALSE),""))</f>
        <v>RECU</v>
      </c>
      <c r="J129" s="18">
        <v>0</v>
      </c>
      <c r="K129" s="18">
        <v>10</v>
      </c>
      <c r="L129" s="17" t="str">
        <f>IF(opérations[[#This Row],[TYPE DE COMPTE]]="CCHQ","EUR","")</f>
        <v>EUR</v>
      </c>
      <c r="AB129"/>
      <c r="AC129"/>
      <c r="AD129"/>
      <c r="AE129"/>
      <c r="AF129"/>
    </row>
    <row r="130" spans="1:32" x14ac:dyDescent="0.25">
      <c r="A130" s="16">
        <v>43534</v>
      </c>
      <c r="B130" s="16" t="str">
        <f t="shared" si="4"/>
        <v>CCHQ</v>
      </c>
      <c r="C130" s="16" t="str">
        <f>IF(opérations[[#This Row],[CATEGORIE]]="PLACEMENT","LJMO","")</f>
        <v/>
      </c>
      <c r="D130" s="16" t="str">
        <f>IF(opérations[[#This Row],[TYPE DE COMPTE]]="CCHQ","05","")</f>
        <v>05</v>
      </c>
      <c r="E130" s="17">
        <f>IF(opérations[[#This Row],[DATE]]="","",IF(E129="INDEX",1,E129+1))</f>
        <v>118</v>
      </c>
      <c r="F130" s="17" t="str">
        <f>IF(opérations[[#This Row],[ECONOMIE]]="LJMO","04","")</f>
        <v/>
      </c>
      <c r="G130" s="14">
        <f>IF(opérations[[#This Row],[DATE]]="","",MONTH(opérations[[#This Row],[DATE]]))</f>
        <v>3</v>
      </c>
      <c r="H130" s="17" t="s">
        <v>148</v>
      </c>
      <c r="I130" s="14" t="str">
        <f>IF(opérations[[#This Row],[DESCRIPTION]]="","",IFERROR(VLOOKUP(opérations[[#This Row],[DESCRIPTION]],LISTE[],2,FALSE),""))</f>
        <v>RETRAITLIVRET</v>
      </c>
      <c r="J130" s="18">
        <v>0</v>
      </c>
      <c r="K130" s="18">
        <v>188.47</v>
      </c>
      <c r="L130" s="17" t="str">
        <f>IF(opérations[[#This Row],[TYPE DE COMPTE]]="CCHQ","EUR","")</f>
        <v>EUR</v>
      </c>
      <c r="AB130"/>
      <c r="AC130"/>
      <c r="AD130"/>
      <c r="AE130"/>
      <c r="AF130"/>
    </row>
    <row r="131" spans="1:32" x14ac:dyDescent="0.25">
      <c r="A131" s="16">
        <v>43535</v>
      </c>
      <c r="B131" s="16" t="str">
        <f t="shared" si="4"/>
        <v>CCHQ</v>
      </c>
      <c r="C131" s="16" t="str">
        <f>IF(opérations[[#This Row],[CATEGORIE]]="PLACEMENT","LJMO","")</f>
        <v/>
      </c>
      <c r="D131" s="16" t="str">
        <f>IF(opérations[[#This Row],[TYPE DE COMPTE]]="CCHQ","05","")</f>
        <v>05</v>
      </c>
      <c r="E131" s="17">
        <f>IF(opérations[[#This Row],[DATE]]="","",IF(E130="INDEX",1,E130+1))</f>
        <v>119</v>
      </c>
      <c r="F131" s="17" t="str">
        <f>IF(opérations[[#This Row],[ECONOMIE]]="LJMO","04","")</f>
        <v/>
      </c>
      <c r="G131" s="14">
        <f>IF(opérations[[#This Row],[DATE]]="","",MONTH(opérations[[#This Row],[DATE]]))</f>
        <v>3</v>
      </c>
      <c r="H131" s="17" t="s">
        <v>144</v>
      </c>
      <c r="I131" s="14" t="str">
        <f>IF(opérations[[#This Row],[DESCRIPTION]]="","",IFERROR(VLOOKUP(opérations[[#This Row],[DESCRIPTION]],LISTE[],2,FALSE),""))</f>
        <v>RESTAURATION</v>
      </c>
      <c r="J131" s="18">
        <v>21.9</v>
      </c>
      <c r="K131" s="18">
        <v>0</v>
      </c>
      <c r="L131" s="17" t="str">
        <f>IF(opérations[[#This Row],[TYPE DE COMPTE]]="CCHQ","EUR","")</f>
        <v>EUR</v>
      </c>
      <c r="AB131"/>
      <c r="AC131"/>
      <c r="AD131"/>
      <c r="AE131"/>
      <c r="AF131"/>
    </row>
    <row r="132" spans="1:32" x14ac:dyDescent="0.25">
      <c r="A132" s="16">
        <v>43535</v>
      </c>
      <c r="B132" s="16" t="str">
        <f t="shared" si="4"/>
        <v>CCHQ</v>
      </c>
      <c r="C132" s="16" t="str">
        <f>IF(opérations[[#This Row],[CATEGORIE]]="PLACEMENT","LJMO","")</f>
        <v/>
      </c>
      <c r="D132" s="16" t="str">
        <f>IF(opérations[[#This Row],[TYPE DE COMPTE]]="CCHQ","05","")</f>
        <v>05</v>
      </c>
      <c r="E132" s="17">
        <f>IF(opérations[[#This Row],[DATE]]="","",IF(E131="INDEX",1,E131+1))</f>
        <v>120</v>
      </c>
      <c r="F132" s="17" t="str">
        <f>IF(opérations[[#This Row],[ECONOMIE]]="LJMO","04","")</f>
        <v/>
      </c>
      <c r="G132" s="14">
        <f>IF(opérations[[#This Row],[DATE]]="","",MONTH(opérations[[#This Row],[DATE]]))</f>
        <v>3</v>
      </c>
      <c r="H132" s="17" t="s">
        <v>62</v>
      </c>
      <c r="I132" s="14" t="str">
        <f>IF(opérations[[#This Row],[DESCRIPTION]]="","",IFERROR(VLOOKUP(opérations[[#This Row],[DESCRIPTION]],LISTE[],2,FALSE),""))</f>
        <v>COURSE</v>
      </c>
      <c r="J132" s="18">
        <v>12.46</v>
      </c>
      <c r="K132" s="18">
        <v>0</v>
      </c>
      <c r="L132" s="17" t="str">
        <f>IF(opérations[[#This Row],[TYPE DE COMPTE]]="CCHQ","EUR","")</f>
        <v>EUR</v>
      </c>
      <c r="AB132"/>
      <c r="AC132"/>
      <c r="AD132"/>
      <c r="AE132"/>
      <c r="AF132"/>
    </row>
    <row r="133" spans="1:32" x14ac:dyDescent="0.25">
      <c r="A133" s="16">
        <v>43535</v>
      </c>
      <c r="B133" s="16" t="str">
        <f t="shared" si="4"/>
        <v>CCHQ</v>
      </c>
      <c r="C133" s="16" t="str">
        <f>IF(opérations[[#This Row],[CATEGORIE]]="PLACEMENT","LJMO","")</f>
        <v/>
      </c>
      <c r="D133" s="16" t="str">
        <f>IF(opérations[[#This Row],[TYPE DE COMPTE]]="CCHQ","05","")</f>
        <v>05</v>
      </c>
      <c r="E133" s="17">
        <f>IF(opérations[[#This Row],[DATE]]="","",IF(E132="INDEX",1,E132+1))</f>
        <v>121</v>
      </c>
      <c r="F133" s="17" t="str">
        <f>IF(opérations[[#This Row],[ECONOMIE]]="LJMO","04","")</f>
        <v/>
      </c>
      <c r="G133" s="14">
        <f>IF(opérations[[#This Row],[DATE]]="","",MONTH(opérations[[#This Row],[DATE]]))</f>
        <v>3</v>
      </c>
      <c r="H133" s="17" t="s">
        <v>88</v>
      </c>
      <c r="I133" s="14" t="str">
        <f>IF(opérations[[#This Row],[DESCRIPTION]]="","",IFERROR(VLOOKUP(opérations[[#This Row],[DESCRIPTION]],LISTE[],2,FALSE),""))</f>
        <v>COURSE</v>
      </c>
      <c r="J133" s="18">
        <v>49.27</v>
      </c>
      <c r="K133" s="18">
        <v>0</v>
      </c>
      <c r="L133" s="17" t="str">
        <f>IF(opérations[[#This Row],[TYPE DE COMPTE]]="CCHQ","EUR","")</f>
        <v>EUR</v>
      </c>
      <c r="AB133"/>
      <c r="AC133"/>
      <c r="AD133"/>
      <c r="AE133"/>
      <c r="AF133"/>
    </row>
    <row r="134" spans="1:32" x14ac:dyDescent="0.25">
      <c r="A134" s="16">
        <v>43535</v>
      </c>
      <c r="B134" s="16" t="str">
        <f t="shared" si="4"/>
        <v>CCHQ</v>
      </c>
      <c r="C134" s="16" t="str">
        <f>IF(opérations[[#This Row],[CATEGORIE]]="PLACEMENT","LJMO","")</f>
        <v/>
      </c>
      <c r="D134" s="16" t="str">
        <f>IF(opérations[[#This Row],[TYPE DE COMPTE]]="CCHQ","05","")</f>
        <v>05</v>
      </c>
      <c r="E134" s="17">
        <f>IF(opérations[[#This Row],[DATE]]="","",IF(E133="INDEX",1,E133+1))</f>
        <v>122</v>
      </c>
      <c r="F134" s="17" t="str">
        <f>IF(opérations[[#This Row],[ECONOMIE]]="LJMO","04","")</f>
        <v/>
      </c>
      <c r="G134" s="14">
        <f>IF(opérations[[#This Row],[DATE]]="","",MONTH(opérations[[#This Row],[DATE]]))</f>
        <v>3</v>
      </c>
      <c r="H134" s="17" t="s">
        <v>142</v>
      </c>
      <c r="I134" s="14" t="str">
        <f>IF(opérations[[#This Row],[DESCRIPTION]]="","",IFERROR(VLOOKUP(opérations[[#This Row],[DESCRIPTION]],LISTE[],2,FALSE),""))</f>
        <v>TRANSPORT</v>
      </c>
      <c r="J134" s="18">
        <v>7</v>
      </c>
      <c r="K134" s="18">
        <v>0</v>
      </c>
      <c r="L134" s="17" t="str">
        <f>IF(opérations[[#This Row],[TYPE DE COMPTE]]="CCHQ","EUR","")</f>
        <v>EUR</v>
      </c>
      <c r="AB134"/>
      <c r="AC134"/>
      <c r="AD134"/>
      <c r="AE134"/>
      <c r="AF134"/>
    </row>
    <row r="135" spans="1:32" x14ac:dyDescent="0.25">
      <c r="A135" s="16">
        <v>43535</v>
      </c>
      <c r="B135" s="16" t="str">
        <f t="shared" si="4"/>
        <v>CCHQ</v>
      </c>
      <c r="C135" s="16" t="str">
        <f>IF(opérations[[#This Row],[CATEGORIE]]="PLACEMENT","LJMO","")</f>
        <v/>
      </c>
      <c r="D135" s="16" t="str">
        <f>IF(opérations[[#This Row],[TYPE DE COMPTE]]="CCHQ","05","")</f>
        <v>05</v>
      </c>
      <c r="E135" s="17">
        <f>IF(opérations[[#This Row],[DATE]]="","",IF(E134="INDEX",1,E134+1))</f>
        <v>123</v>
      </c>
      <c r="F135" s="17" t="str">
        <f>IF(opérations[[#This Row],[ECONOMIE]]="LJMO","04","")</f>
        <v/>
      </c>
      <c r="G135" s="14">
        <f>IF(opérations[[#This Row],[DATE]]="","",MONTH(opérations[[#This Row],[DATE]]))</f>
        <v>3</v>
      </c>
      <c r="H135" s="17" t="s">
        <v>143</v>
      </c>
      <c r="I135" s="14" t="str">
        <f>IF(opérations[[#This Row],[DESCRIPTION]]="","",IFERROR(VLOOKUP(opérations[[#This Row],[DESCRIPTION]],LISTE[],2,FALSE),""))</f>
        <v>TRANSPORT</v>
      </c>
      <c r="J135" s="18">
        <v>1.7</v>
      </c>
      <c r="K135" s="18">
        <v>0</v>
      </c>
      <c r="L135" s="17" t="str">
        <f>IF(opérations[[#This Row],[TYPE DE COMPTE]]="CCHQ","EUR","")</f>
        <v>EUR</v>
      </c>
      <c r="AB135"/>
      <c r="AC135"/>
      <c r="AD135"/>
      <c r="AE135"/>
      <c r="AF135"/>
    </row>
    <row r="136" spans="1:32" x14ac:dyDescent="0.25">
      <c r="A136" s="16">
        <v>43535</v>
      </c>
      <c r="B136" s="16" t="str">
        <f t="shared" si="4"/>
        <v>CCHQ</v>
      </c>
      <c r="C136" s="16" t="str">
        <f>IF(opérations[[#This Row],[CATEGORIE]]="PLACEMENT","LJMO","")</f>
        <v/>
      </c>
      <c r="D136" s="16" t="str">
        <f>IF(opérations[[#This Row],[TYPE DE COMPTE]]="CCHQ","05","")</f>
        <v>05</v>
      </c>
      <c r="E136" s="17">
        <f>IF(opérations[[#This Row],[DATE]]="","",IF(E135="INDEX",1,E135+1))</f>
        <v>124</v>
      </c>
      <c r="F136" s="17" t="str">
        <f>IF(opérations[[#This Row],[ECONOMIE]]="LJMO","04","")</f>
        <v/>
      </c>
      <c r="G136" s="14">
        <f>IF(opérations[[#This Row],[DATE]]="","",MONTH(opérations[[#This Row],[DATE]]))</f>
        <v>3</v>
      </c>
      <c r="H136" s="17" t="s">
        <v>143</v>
      </c>
      <c r="I136" s="14" t="str">
        <f>IF(opérations[[#This Row],[DESCRIPTION]]="","",IFERROR(VLOOKUP(opérations[[#This Row],[DESCRIPTION]],LISTE[],2,FALSE),""))</f>
        <v>TRANSPORT</v>
      </c>
      <c r="J136" s="18">
        <v>3.1</v>
      </c>
      <c r="K136" s="18">
        <v>0</v>
      </c>
      <c r="L136" s="17" t="str">
        <f>IF(opérations[[#This Row],[TYPE DE COMPTE]]="CCHQ","EUR","")</f>
        <v>EUR</v>
      </c>
      <c r="AB136"/>
      <c r="AC136"/>
      <c r="AD136"/>
      <c r="AE136"/>
      <c r="AF136"/>
    </row>
    <row r="137" spans="1:32" x14ac:dyDescent="0.25">
      <c r="A137" s="16">
        <v>43535</v>
      </c>
      <c r="B137" s="16" t="str">
        <f t="shared" si="4"/>
        <v>CCHQ</v>
      </c>
      <c r="C137" s="16" t="str">
        <f>IF(opérations[[#This Row],[CATEGORIE]]="PLACEMENT","LJMO","")</f>
        <v/>
      </c>
      <c r="D137" s="16" t="str">
        <f>IF(opérations[[#This Row],[TYPE DE COMPTE]]="CCHQ","05","")</f>
        <v>05</v>
      </c>
      <c r="E137" s="17">
        <f>IF(opérations[[#This Row],[DATE]]="","",IF(E136="INDEX",1,E136+1))</f>
        <v>125</v>
      </c>
      <c r="F137" s="17" t="str">
        <f>IF(opérations[[#This Row],[ECONOMIE]]="LJMO","04","")</f>
        <v/>
      </c>
      <c r="G137" s="14">
        <f>IF(opérations[[#This Row],[DATE]]="","",MONTH(opérations[[#This Row],[DATE]]))</f>
        <v>3</v>
      </c>
      <c r="H137" s="17" t="s">
        <v>155</v>
      </c>
      <c r="I137" s="14" t="str">
        <f>IF(opérations[[#This Row],[DESCRIPTION]]="","",IFERROR(VLOOKUP(opérations[[#This Row],[DESCRIPTION]],LISTE[],2,FALSE),""))</f>
        <v>VESTIMENTAIRE</v>
      </c>
      <c r="J137" s="18">
        <v>25.95</v>
      </c>
      <c r="K137" s="18">
        <v>0</v>
      </c>
      <c r="L137" s="17" t="str">
        <f>IF(opérations[[#This Row],[TYPE DE COMPTE]]="CCHQ","EUR","")</f>
        <v>EUR</v>
      </c>
      <c r="AB137"/>
      <c r="AC137"/>
      <c r="AD137"/>
      <c r="AE137"/>
      <c r="AF137"/>
    </row>
    <row r="138" spans="1:32" x14ac:dyDescent="0.25">
      <c r="A138" s="16">
        <v>43535</v>
      </c>
      <c r="B138" s="16" t="str">
        <f t="shared" si="4"/>
        <v>CCHQ</v>
      </c>
      <c r="C138" s="16" t="str">
        <f>IF(opérations[[#This Row],[CATEGORIE]]="PLACEMENT","LJMO","")</f>
        <v/>
      </c>
      <c r="D138" s="16" t="str">
        <f>IF(opérations[[#This Row],[TYPE DE COMPTE]]="CCHQ","05","")</f>
        <v>05</v>
      </c>
      <c r="E138" s="17">
        <f>IF(opérations[[#This Row],[DATE]]="","",IF(E137="INDEX",1,E137+1))</f>
        <v>126</v>
      </c>
      <c r="F138" s="17" t="str">
        <f>IF(opérations[[#This Row],[ECONOMIE]]="LJMO","04","")</f>
        <v/>
      </c>
      <c r="G138" s="14">
        <f>IF(opérations[[#This Row],[DATE]]="","",MONTH(opérations[[#This Row],[DATE]]))</f>
        <v>3</v>
      </c>
      <c r="H138" s="17" t="s">
        <v>155</v>
      </c>
      <c r="I138" s="14" t="str">
        <f>IF(opérations[[#This Row],[DESCRIPTION]]="","",IFERROR(VLOOKUP(opérations[[#This Row],[DESCRIPTION]],LISTE[],2,FALSE),""))</f>
        <v>VESTIMENTAIRE</v>
      </c>
      <c r="J138" s="18">
        <v>69.95</v>
      </c>
      <c r="K138" s="18">
        <v>0</v>
      </c>
      <c r="L138" s="17" t="str">
        <f>IF(opérations[[#This Row],[TYPE DE COMPTE]]="CCHQ","EUR","")</f>
        <v>EUR</v>
      </c>
      <c r="AB138"/>
      <c r="AC138"/>
      <c r="AD138"/>
      <c r="AE138"/>
      <c r="AF138"/>
    </row>
    <row r="139" spans="1:32" x14ac:dyDescent="0.25">
      <c r="A139" s="16">
        <v>43535</v>
      </c>
      <c r="B139" s="16" t="str">
        <f t="shared" si="4"/>
        <v>CCHQ</v>
      </c>
      <c r="C139" s="16" t="str">
        <f>IF(opérations[[#This Row],[CATEGORIE]]="PLACEMENT","LJMO","")</f>
        <v/>
      </c>
      <c r="D139" s="16" t="str">
        <f>IF(opérations[[#This Row],[TYPE DE COMPTE]]="CCHQ","05","")</f>
        <v>05</v>
      </c>
      <c r="E139" s="17">
        <f>IF(opérations[[#This Row],[DATE]]="","",IF(E138="INDEX",1,E138+1))</f>
        <v>127</v>
      </c>
      <c r="F139" s="17" t="str">
        <f>IF(opérations[[#This Row],[ECONOMIE]]="LJMO","04","")</f>
        <v/>
      </c>
      <c r="G139" s="14">
        <f>IF(opérations[[#This Row],[DATE]]="","",MONTH(opérations[[#This Row],[DATE]]))</f>
        <v>3</v>
      </c>
      <c r="H139" s="17" t="s">
        <v>92</v>
      </c>
      <c r="I139" s="14" t="str">
        <f>IF(opérations[[#This Row],[DESCRIPTION]]="","",IFERROR(VLOOKUP(opérations[[#This Row],[DESCRIPTION]],LISTE[],2,FALSE),""))</f>
        <v>VESTIMENTAIRE</v>
      </c>
      <c r="J139" s="18">
        <v>104.93</v>
      </c>
      <c r="K139" s="18">
        <v>0</v>
      </c>
      <c r="L139" s="17" t="str">
        <f>IF(opérations[[#This Row],[TYPE DE COMPTE]]="CCHQ","EUR","")</f>
        <v>EUR</v>
      </c>
      <c r="AB139"/>
      <c r="AC139"/>
      <c r="AD139"/>
      <c r="AE139"/>
      <c r="AF139"/>
    </row>
    <row r="140" spans="1:32" x14ac:dyDescent="0.25">
      <c r="A140" s="16">
        <v>43534</v>
      </c>
      <c r="B140" s="16" t="str">
        <f t="shared" si="4"/>
        <v>CCHQ</v>
      </c>
      <c r="C140" s="16" t="str">
        <f>IF(opérations[[#This Row],[CATEGORIE]]="PLACEMENT","LJMO","")</f>
        <v/>
      </c>
      <c r="D140" s="16" t="str">
        <f>IF(opérations[[#This Row],[TYPE DE COMPTE]]="CCHQ","05","")</f>
        <v>05</v>
      </c>
      <c r="E140" s="17">
        <f>IF(opérations[[#This Row],[DATE]]="","",IF(E139="INDEX",1,E139+1))</f>
        <v>128</v>
      </c>
      <c r="F140" s="17" t="str">
        <f>IF(opérations[[#This Row],[ECONOMIE]]="LJMO","04","")</f>
        <v/>
      </c>
      <c r="G140" s="14">
        <f>IF(opérations[[#This Row],[DATE]]="","",MONTH(opérations[[#This Row],[DATE]]))</f>
        <v>3</v>
      </c>
      <c r="H140" s="17" t="s">
        <v>122</v>
      </c>
      <c r="I140" s="14" t="str">
        <f>IF(opérations[[#This Row],[DESCRIPTION]]="","",IFERROR(VLOOKUP(opérations[[#This Row],[DESCRIPTION]],LISTE[],2,FALSE),""))</f>
        <v>CREDIT</v>
      </c>
      <c r="J140" s="18">
        <v>30</v>
      </c>
      <c r="K140" s="18">
        <v>0</v>
      </c>
      <c r="L140" s="17" t="str">
        <f>IF(opérations[[#This Row],[TYPE DE COMPTE]]="CCHQ","EUR","")</f>
        <v>EUR</v>
      </c>
      <c r="AB140"/>
      <c r="AC140"/>
      <c r="AD140"/>
      <c r="AE140"/>
      <c r="AF140"/>
    </row>
    <row r="141" spans="1:32" x14ac:dyDescent="0.25">
      <c r="A141" s="16">
        <v>43536</v>
      </c>
      <c r="B141" s="16" t="str">
        <f t="shared" ref="B141:B158" si="5">"CCHQ"</f>
        <v>CCHQ</v>
      </c>
      <c r="C141" s="16" t="str">
        <f>IF(opérations[[#This Row],[CATEGORIE]]="PLACEMENT","LJMO","")</f>
        <v/>
      </c>
      <c r="D141" s="16" t="str">
        <f>IF(opérations[[#This Row],[TYPE DE COMPTE]]="CCHQ","05","")</f>
        <v>05</v>
      </c>
      <c r="E141" s="17">
        <f>IF(opérations[[#This Row],[DATE]]="","",IF(E140="INDEX",1,E140+1))</f>
        <v>129</v>
      </c>
      <c r="F141" s="17" t="str">
        <f>IF(opérations[[#This Row],[ECONOMIE]]="LJMO","04","")</f>
        <v/>
      </c>
      <c r="G141" s="14">
        <f>IF(opérations[[#This Row],[DATE]]="","",MONTH(opérations[[#This Row],[DATE]]))</f>
        <v>3</v>
      </c>
      <c r="H141" s="17" t="s">
        <v>163</v>
      </c>
      <c r="I141" s="14" t="str">
        <f>IF(opérations[[#This Row],[DESCRIPTION]]="","",IFERROR(VLOOKUP(opérations[[#This Row],[DESCRIPTION]],LISTE[],2,FALSE),""))</f>
        <v>DIVERS</v>
      </c>
      <c r="J141" s="18">
        <v>11.7</v>
      </c>
      <c r="K141" s="18">
        <v>0</v>
      </c>
      <c r="L141" s="17" t="str">
        <f>IF(opérations[[#This Row],[TYPE DE COMPTE]]="CCHQ","EUR","")</f>
        <v>EUR</v>
      </c>
      <c r="AB141"/>
      <c r="AC141"/>
      <c r="AD141"/>
      <c r="AE141"/>
      <c r="AF141"/>
    </row>
    <row r="142" spans="1:32" x14ac:dyDescent="0.25">
      <c r="A142" s="16">
        <v>43536</v>
      </c>
      <c r="B142" s="16" t="str">
        <f t="shared" si="5"/>
        <v>CCHQ</v>
      </c>
      <c r="C142" s="16" t="str">
        <f>IF(opérations[[#This Row],[CATEGORIE]]="PLACEMENT","LJMO","")</f>
        <v/>
      </c>
      <c r="D142" s="16" t="str">
        <f>IF(opérations[[#This Row],[TYPE DE COMPTE]]="CCHQ","05","")</f>
        <v>05</v>
      </c>
      <c r="E142" s="17">
        <f>IF(opérations[[#This Row],[DATE]]="","",IF(E141="INDEX",1,E141+1))</f>
        <v>130</v>
      </c>
      <c r="F142" s="17" t="str">
        <f>IF(opérations[[#This Row],[ECONOMIE]]="LJMO","04","")</f>
        <v/>
      </c>
      <c r="G142" s="14">
        <f>IF(opérations[[#This Row],[DATE]]="","",MONTH(opérations[[#This Row],[DATE]]))</f>
        <v>3</v>
      </c>
      <c r="H142" s="17" t="s">
        <v>99</v>
      </c>
      <c r="I142" s="14" t="str">
        <f>IF(opérations[[#This Row],[DESCRIPTION]]="","",IFERROR(VLOOKUP(opérations[[#This Row],[DESCRIPTION]],LISTE[],2,FALSE),""))</f>
        <v>COURSE</v>
      </c>
      <c r="J142" s="18">
        <v>2.78</v>
      </c>
      <c r="K142" s="18">
        <v>0</v>
      </c>
      <c r="L142" s="17" t="str">
        <f>IF(opérations[[#This Row],[TYPE DE COMPTE]]="CCHQ","EUR","")</f>
        <v>EUR</v>
      </c>
      <c r="AB142"/>
      <c r="AC142"/>
      <c r="AD142"/>
      <c r="AE142"/>
      <c r="AF142"/>
    </row>
    <row r="143" spans="1:32" x14ac:dyDescent="0.25">
      <c r="A143" s="16">
        <v>43536</v>
      </c>
      <c r="B143" s="16" t="str">
        <f t="shared" si="5"/>
        <v>CCHQ</v>
      </c>
      <c r="C143" s="16" t="str">
        <f>IF(opérations[[#This Row],[CATEGORIE]]="PLACEMENT","LJMO","")</f>
        <v/>
      </c>
      <c r="D143" s="16" t="str">
        <f>IF(opérations[[#This Row],[TYPE DE COMPTE]]="CCHQ","05","")</f>
        <v>05</v>
      </c>
      <c r="E143" s="17">
        <f>IF(opérations[[#This Row],[DATE]]="","",IF(E142="INDEX",1,E142+1))</f>
        <v>131</v>
      </c>
      <c r="F143" s="17" t="str">
        <f>IF(opérations[[#This Row],[ECONOMIE]]="LJMO","04","")</f>
        <v/>
      </c>
      <c r="G143" s="14">
        <f>IF(opérations[[#This Row],[DATE]]="","",MONTH(opérations[[#This Row],[DATE]]))</f>
        <v>3</v>
      </c>
      <c r="H143" s="17" t="s">
        <v>62</v>
      </c>
      <c r="I143" s="14" t="str">
        <f>IF(opérations[[#This Row],[DESCRIPTION]]="","",IFERROR(VLOOKUP(opérations[[#This Row],[DESCRIPTION]],LISTE[],2,FALSE),""))</f>
        <v>COURSE</v>
      </c>
      <c r="J143" s="18">
        <v>12.67</v>
      </c>
      <c r="K143" s="18">
        <v>0</v>
      </c>
      <c r="L143" s="17" t="str">
        <f>IF(opérations[[#This Row],[TYPE DE COMPTE]]="CCHQ","EUR","")</f>
        <v>EUR</v>
      </c>
      <c r="AB143"/>
      <c r="AC143"/>
      <c r="AD143"/>
      <c r="AE143"/>
      <c r="AF143"/>
    </row>
    <row r="144" spans="1:32" x14ac:dyDescent="0.25">
      <c r="A144" s="16">
        <v>43537</v>
      </c>
      <c r="B144" s="16" t="str">
        <f t="shared" si="5"/>
        <v>CCHQ</v>
      </c>
      <c r="C144" s="16" t="str">
        <f>IF(opérations[[#This Row],[CATEGORIE]]="PLACEMENT","LJMO","")</f>
        <v/>
      </c>
      <c r="D144" s="16" t="str">
        <f>IF(opérations[[#This Row],[TYPE DE COMPTE]]="CCHQ","05","")</f>
        <v>05</v>
      </c>
      <c r="E144" s="17">
        <f>IF(opérations[[#This Row],[DATE]]="","",IF(E143="INDEX",1,E143+1))</f>
        <v>132</v>
      </c>
      <c r="F144" s="17" t="str">
        <f>IF(opérations[[#This Row],[ECONOMIE]]="LJMO","04","")</f>
        <v/>
      </c>
      <c r="G144" s="14">
        <f>IF(opérations[[#This Row],[DATE]]="","",MONTH(opérations[[#This Row],[DATE]]))</f>
        <v>3</v>
      </c>
      <c r="H144" s="17" t="s">
        <v>99</v>
      </c>
      <c r="I144" s="14" t="str">
        <f>IF(opérations[[#This Row],[DESCRIPTION]]="","",IFERROR(VLOOKUP(opérations[[#This Row],[DESCRIPTION]],LISTE[],2,FALSE),""))</f>
        <v>COURSE</v>
      </c>
      <c r="J144" s="18">
        <v>6.99</v>
      </c>
      <c r="K144" s="18">
        <v>0</v>
      </c>
      <c r="L144" s="17" t="str">
        <f>IF(opérations[[#This Row],[TYPE DE COMPTE]]="CCHQ","EUR","")</f>
        <v>EUR</v>
      </c>
      <c r="AB144"/>
      <c r="AC144"/>
      <c r="AD144"/>
      <c r="AE144"/>
      <c r="AF144"/>
    </row>
    <row r="145" spans="1:32" x14ac:dyDescent="0.25">
      <c r="A145" s="16">
        <v>43537</v>
      </c>
      <c r="B145" s="16" t="str">
        <f t="shared" si="5"/>
        <v>CCHQ</v>
      </c>
      <c r="C145" s="16" t="str">
        <f>IF(opérations[[#This Row],[CATEGORIE]]="PLACEMENT","LJMO","")</f>
        <v/>
      </c>
      <c r="D145" s="16" t="str">
        <f>IF(opérations[[#This Row],[TYPE DE COMPTE]]="CCHQ","05","")</f>
        <v>05</v>
      </c>
      <c r="E145" s="17">
        <f>IF(opérations[[#This Row],[DATE]]="","",IF(E144="INDEX",1,E144+1))</f>
        <v>133</v>
      </c>
      <c r="F145" s="17" t="str">
        <f>IF(opérations[[#This Row],[ECONOMIE]]="LJMO","04","")</f>
        <v/>
      </c>
      <c r="G145" s="14">
        <f>IF(opérations[[#This Row],[DATE]]="","",MONTH(opérations[[#This Row],[DATE]]))</f>
        <v>3</v>
      </c>
      <c r="H145" s="17" t="s">
        <v>67</v>
      </c>
      <c r="I145" s="14" t="str">
        <f>IF(opérations[[#This Row],[DESCRIPTION]]="","",IFERROR(VLOOKUP(opérations[[#This Row],[DESCRIPTION]],LISTE[],2,FALSE),""))</f>
        <v>PERSONNEL</v>
      </c>
      <c r="J145" s="18">
        <v>20</v>
      </c>
      <c r="K145" s="18">
        <v>0</v>
      </c>
      <c r="L145" s="17" t="str">
        <f>IF(opérations[[#This Row],[TYPE DE COMPTE]]="CCHQ","EUR","")</f>
        <v>EUR</v>
      </c>
      <c r="AB145"/>
      <c r="AC145"/>
      <c r="AD145"/>
      <c r="AE145"/>
      <c r="AF145"/>
    </row>
    <row r="146" spans="1:32" x14ac:dyDescent="0.25">
      <c r="A146" s="16">
        <v>43537</v>
      </c>
      <c r="B146" s="16" t="str">
        <f t="shared" si="5"/>
        <v>CCHQ</v>
      </c>
      <c r="C146" s="16" t="str">
        <f>IF(opérations[[#This Row],[CATEGORIE]]="PLACEMENT","LJMO","")</f>
        <v/>
      </c>
      <c r="D146" s="16" t="str">
        <f>IF(opérations[[#This Row],[TYPE DE COMPTE]]="CCHQ","05","")</f>
        <v>05</v>
      </c>
      <c r="E146" s="17">
        <f>IF(opérations[[#This Row],[DATE]]="","",IF(E145="INDEX",1,E145+1))</f>
        <v>134</v>
      </c>
      <c r="F146" s="17" t="str">
        <f>IF(opérations[[#This Row],[ECONOMIE]]="LJMO","04","")</f>
        <v/>
      </c>
      <c r="G146" s="14">
        <f>IF(opérations[[#This Row],[DATE]]="","",MONTH(opérations[[#This Row],[DATE]]))</f>
        <v>3</v>
      </c>
      <c r="H146" s="17" t="s">
        <v>93</v>
      </c>
      <c r="I146" s="14" t="str">
        <f>IF(opérations[[#This Row],[DESCRIPTION]]="","",IFERROR(VLOOKUP(opérations[[#This Row],[DESCRIPTION]],LISTE[],2,FALSE),""))</f>
        <v>RESTAURATION</v>
      </c>
      <c r="J146" s="18">
        <v>6.5</v>
      </c>
      <c r="K146" s="18">
        <v>0</v>
      </c>
      <c r="L146" s="17" t="str">
        <f>IF(opérations[[#This Row],[TYPE DE COMPTE]]="CCHQ","EUR","")</f>
        <v>EUR</v>
      </c>
      <c r="AB146"/>
      <c r="AC146"/>
      <c r="AD146"/>
      <c r="AE146"/>
      <c r="AF146"/>
    </row>
    <row r="147" spans="1:32" x14ac:dyDescent="0.25">
      <c r="A147" s="16">
        <v>43538</v>
      </c>
      <c r="B147" s="16" t="str">
        <f t="shared" si="5"/>
        <v>CCHQ</v>
      </c>
      <c r="C147" s="16" t="str">
        <f>IF(opérations[[#This Row],[CATEGORIE]]="PLACEMENT","LJMO","")</f>
        <v/>
      </c>
      <c r="D147" s="16" t="str">
        <f>IF(opérations[[#This Row],[TYPE DE COMPTE]]="CCHQ","05","")</f>
        <v>05</v>
      </c>
      <c r="E147" s="17">
        <f>IF(opérations[[#This Row],[DATE]]="","",IF(E146="INDEX",1,E146+1))</f>
        <v>135</v>
      </c>
      <c r="F147" s="17" t="str">
        <f>IF(opérations[[#This Row],[ECONOMIE]]="LJMO","04","")</f>
        <v/>
      </c>
      <c r="G147" s="14">
        <f>IF(opérations[[#This Row],[DATE]]="","",MONTH(opérations[[#This Row],[DATE]]))</f>
        <v>3</v>
      </c>
      <c r="H147" s="17" t="s">
        <v>99</v>
      </c>
      <c r="I147" s="14" t="str">
        <f>IF(opérations[[#This Row],[DESCRIPTION]]="","",IFERROR(VLOOKUP(opérations[[#This Row],[DESCRIPTION]],LISTE[],2,FALSE),""))</f>
        <v>COURSE</v>
      </c>
      <c r="J147" s="18">
        <v>3.28</v>
      </c>
      <c r="K147" s="18">
        <v>0</v>
      </c>
      <c r="L147" s="17" t="str">
        <f>IF(opérations[[#This Row],[TYPE DE COMPTE]]="CCHQ","EUR","")</f>
        <v>EUR</v>
      </c>
      <c r="AB147"/>
      <c r="AC147"/>
      <c r="AD147"/>
      <c r="AE147"/>
      <c r="AF147"/>
    </row>
    <row r="148" spans="1:32" x14ac:dyDescent="0.25">
      <c r="A148" s="16">
        <v>43539</v>
      </c>
      <c r="B148" s="16" t="str">
        <f t="shared" si="5"/>
        <v>CCHQ</v>
      </c>
      <c r="C148" s="16" t="str">
        <f>IF(opérations[[#This Row],[CATEGORIE]]="PLACEMENT","LJMO","")</f>
        <v/>
      </c>
      <c r="D148" s="16" t="str">
        <f>IF(opérations[[#This Row],[TYPE DE COMPTE]]="CCHQ","05","")</f>
        <v>05</v>
      </c>
      <c r="E148" s="17">
        <f>IF(opérations[[#This Row],[DATE]]="","",IF(E147="INDEX",1,E147+1))</f>
        <v>136</v>
      </c>
      <c r="F148" s="17" t="str">
        <f>IF(opérations[[#This Row],[ECONOMIE]]="LJMO","04","")</f>
        <v/>
      </c>
      <c r="G148" s="14">
        <f>IF(opérations[[#This Row],[DATE]]="","",MONTH(opérations[[#This Row],[DATE]]))</f>
        <v>3</v>
      </c>
      <c r="H148" s="17" t="s">
        <v>99</v>
      </c>
      <c r="I148" s="14" t="str">
        <f>IF(opérations[[#This Row],[DESCRIPTION]]="","",IFERROR(VLOOKUP(opérations[[#This Row],[DESCRIPTION]],LISTE[],2,FALSE),""))</f>
        <v>COURSE</v>
      </c>
      <c r="J148" s="18">
        <v>3.28</v>
      </c>
      <c r="K148" s="18">
        <v>0</v>
      </c>
      <c r="L148" s="17" t="str">
        <f>IF(opérations[[#This Row],[TYPE DE COMPTE]]="CCHQ","EUR","")</f>
        <v>EUR</v>
      </c>
      <c r="AB148"/>
      <c r="AC148"/>
      <c r="AD148"/>
      <c r="AE148"/>
      <c r="AF148"/>
    </row>
    <row r="149" spans="1:32" x14ac:dyDescent="0.25">
      <c r="A149" s="16">
        <v>43542</v>
      </c>
      <c r="B149" s="16" t="str">
        <f t="shared" si="5"/>
        <v>CCHQ</v>
      </c>
      <c r="C149" s="16" t="str">
        <f>IF(opérations[[#This Row],[CATEGORIE]]="PLACEMENT","LJMO","")</f>
        <v/>
      </c>
      <c r="D149" s="16" t="str">
        <f>IF(opérations[[#This Row],[TYPE DE COMPTE]]="CCHQ","05","")</f>
        <v>05</v>
      </c>
      <c r="E149" s="17">
        <f>IF(opérations[[#This Row],[DATE]]="","",IF(E148="INDEX",1,E148+1))</f>
        <v>137</v>
      </c>
      <c r="F149" s="17" t="str">
        <f>IF(opérations[[#This Row],[ECONOMIE]]="LJMO","04","")</f>
        <v/>
      </c>
      <c r="G149" s="14">
        <f>IF(opérations[[#This Row],[DATE]]="","",MONTH(opérations[[#This Row],[DATE]]))</f>
        <v>3</v>
      </c>
      <c r="H149" s="17" t="s">
        <v>49</v>
      </c>
      <c r="I149" s="14" t="str">
        <f>IF(opérations[[#This Row],[DESCRIPTION]]="","",IFERROR(VLOOKUP(opérations[[#This Row],[DESCRIPTION]],LISTE[],2,FALSE),""))</f>
        <v>FACTURE</v>
      </c>
      <c r="J149" s="18">
        <v>9.9</v>
      </c>
      <c r="K149" s="18">
        <v>0</v>
      </c>
      <c r="L149" s="17" t="str">
        <f>IF(opérations[[#This Row],[TYPE DE COMPTE]]="CCHQ","EUR","")</f>
        <v>EUR</v>
      </c>
      <c r="AB149"/>
      <c r="AC149"/>
      <c r="AD149"/>
      <c r="AE149"/>
      <c r="AF149"/>
    </row>
    <row r="150" spans="1:32" x14ac:dyDescent="0.25">
      <c r="A150" s="16">
        <v>43542</v>
      </c>
      <c r="B150" s="16" t="str">
        <f t="shared" si="5"/>
        <v>CCHQ</v>
      </c>
      <c r="C150" s="16" t="str">
        <f>IF(opérations[[#This Row],[CATEGORIE]]="PLACEMENT","LJMO","")</f>
        <v/>
      </c>
      <c r="D150" s="16" t="str">
        <f>IF(opérations[[#This Row],[TYPE DE COMPTE]]="CCHQ","05","")</f>
        <v>05</v>
      </c>
      <c r="E150" s="17">
        <f>IF(opérations[[#This Row],[DATE]]="","",IF(E149="INDEX",1,E149+1))</f>
        <v>138</v>
      </c>
      <c r="F150" s="17" t="str">
        <f>IF(opérations[[#This Row],[ECONOMIE]]="LJMO","04","")</f>
        <v/>
      </c>
      <c r="G150" s="14">
        <f>IF(opérations[[#This Row],[DATE]]="","",MONTH(opérations[[#This Row],[DATE]]))</f>
        <v>3</v>
      </c>
      <c r="H150" s="17" t="s">
        <v>157</v>
      </c>
      <c r="I150" s="14" t="str">
        <f>IF(opérations[[#This Row],[DESCRIPTION]]="","",IFERROR(VLOOKUP(opérations[[#This Row],[DESCRIPTION]],LISTE[],2,FALSE),""))</f>
        <v>RESTAURATION</v>
      </c>
      <c r="J150" s="18">
        <v>8.8000000000000007</v>
      </c>
      <c r="K150" s="18">
        <v>0</v>
      </c>
      <c r="L150" s="17" t="str">
        <f>IF(opérations[[#This Row],[TYPE DE COMPTE]]="CCHQ","EUR","")</f>
        <v>EUR</v>
      </c>
      <c r="AB150"/>
      <c r="AC150"/>
      <c r="AD150"/>
      <c r="AE150"/>
      <c r="AF150"/>
    </row>
    <row r="151" spans="1:32" x14ac:dyDescent="0.25">
      <c r="A151" s="16">
        <v>43542</v>
      </c>
      <c r="B151" s="16" t="str">
        <f t="shared" si="5"/>
        <v>CCHQ</v>
      </c>
      <c r="C151" s="16" t="str">
        <f>IF(opérations[[#This Row],[CATEGORIE]]="PLACEMENT","LJMO","")</f>
        <v/>
      </c>
      <c r="D151" s="16" t="str">
        <f>IF(opérations[[#This Row],[TYPE DE COMPTE]]="CCHQ","05","")</f>
        <v>05</v>
      </c>
      <c r="E151" s="17">
        <f>IF(opérations[[#This Row],[DATE]]="","",IF(E150="INDEX",1,E150+1))</f>
        <v>139</v>
      </c>
      <c r="F151" s="17" t="str">
        <f>IF(opérations[[#This Row],[ECONOMIE]]="LJMO","04","")</f>
        <v/>
      </c>
      <c r="G151" s="14">
        <f>IF(opérations[[#This Row],[DATE]]="","",MONTH(opérations[[#This Row],[DATE]]))</f>
        <v>3</v>
      </c>
      <c r="H151" s="17" t="s">
        <v>157</v>
      </c>
      <c r="I151" s="14" t="str">
        <f>IF(opérations[[#This Row],[DESCRIPTION]]="","",IFERROR(VLOOKUP(opérations[[#This Row],[DESCRIPTION]],LISTE[],2,FALSE),""))</f>
        <v>RESTAURATION</v>
      </c>
      <c r="J151" s="18">
        <v>13.7</v>
      </c>
      <c r="K151" s="18">
        <v>0</v>
      </c>
      <c r="L151" s="17" t="str">
        <f>IF(opérations[[#This Row],[TYPE DE COMPTE]]="CCHQ","EUR","")</f>
        <v>EUR</v>
      </c>
      <c r="AB151"/>
      <c r="AC151"/>
      <c r="AD151"/>
      <c r="AE151"/>
      <c r="AF151"/>
    </row>
    <row r="152" spans="1:32" x14ac:dyDescent="0.25">
      <c r="A152" s="16">
        <v>43542</v>
      </c>
      <c r="B152" s="16" t="str">
        <f t="shared" si="5"/>
        <v>CCHQ</v>
      </c>
      <c r="C152" s="16" t="str">
        <f>IF(opérations[[#This Row],[CATEGORIE]]="PLACEMENT","LJMO","")</f>
        <v/>
      </c>
      <c r="D152" s="16" t="str">
        <f>IF(opérations[[#This Row],[TYPE DE COMPTE]]="CCHQ","05","")</f>
        <v>05</v>
      </c>
      <c r="E152" s="17">
        <f>IF(opérations[[#This Row],[DATE]]="","",IF(E151="INDEX",1,E151+1))</f>
        <v>140</v>
      </c>
      <c r="F152" s="17" t="str">
        <f>IF(opérations[[#This Row],[ECONOMIE]]="LJMO","04","")</f>
        <v/>
      </c>
      <c r="G152" s="14">
        <f>IF(opérations[[#This Row],[DATE]]="","",MONTH(opérations[[#This Row],[DATE]]))</f>
        <v>3</v>
      </c>
      <c r="H152" s="17" t="s">
        <v>65</v>
      </c>
      <c r="I152" s="14" t="str">
        <f>IF(opérations[[#This Row],[DESCRIPTION]]="","",IFERROR(VLOOKUP(opérations[[#This Row],[DESCRIPTION]],LISTE[],2,FALSE),""))</f>
        <v>RESTAURATION</v>
      </c>
      <c r="J152" s="18">
        <v>15.9</v>
      </c>
      <c r="K152" s="18">
        <v>0</v>
      </c>
      <c r="L152" s="17" t="str">
        <f>IF(opérations[[#This Row],[TYPE DE COMPTE]]="CCHQ","EUR","")</f>
        <v>EUR</v>
      </c>
      <c r="AB152"/>
      <c r="AC152"/>
      <c r="AD152"/>
      <c r="AE152"/>
      <c r="AF152"/>
    </row>
    <row r="153" spans="1:32" x14ac:dyDescent="0.25">
      <c r="A153" s="16">
        <v>43542</v>
      </c>
      <c r="B153" s="16" t="str">
        <f t="shared" si="5"/>
        <v>CCHQ</v>
      </c>
      <c r="C153" s="16" t="str">
        <f>IF(opérations[[#This Row],[CATEGORIE]]="PLACEMENT","LJMO","")</f>
        <v/>
      </c>
      <c r="D153" s="16" t="str">
        <f>IF(opérations[[#This Row],[TYPE DE COMPTE]]="CCHQ","05","")</f>
        <v>05</v>
      </c>
      <c r="E153" s="17">
        <f>IF(opérations[[#This Row],[DATE]]="","",IF(E152="INDEX",1,E152+1))</f>
        <v>141</v>
      </c>
      <c r="F153" s="17" t="str">
        <f>IF(opérations[[#This Row],[ECONOMIE]]="LJMO","04","")</f>
        <v/>
      </c>
      <c r="G153" s="14">
        <f>IF(opérations[[#This Row],[DATE]]="","",MONTH(opérations[[#This Row],[DATE]]))</f>
        <v>3</v>
      </c>
      <c r="H153" s="17" t="s">
        <v>50</v>
      </c>
      <c r="I153" s="14" t="str">
        <f>IF(opérations[[#This Row],[DESCRIPTION]]="","",IFERROR(VLOOKUP(opérations[[#This Row],[DESCRIPTION]],LISTE[],2,FALSE),""))</f>
        <v>LOISIRS</v>
      </c>
      <c r="J153" s="18">
        <v>5.9</v>
      </c>
      <c r="K153" s="18">
        <v>0</v>
      </c>
      <c r="L153" s="17" t="str">
        <f>IF(opérations[[#This Row],[TYPE DE COMPTE]]="CCHQ","EUR","")</f>
        <v>EUR</v>
      </c>
      <c r="AB153"/>
      <c r="AC153"/>
      <c r="AD153"/>
      <c r="AE153"/>
      <c r="AF153"/>
    </row>
    <row r="154" spans="1:32" x14ac:dyDescent="0.25">
      <c r="A154" s="16">
        <v>43542</v>
      </c>
      <c r="B154" s="16" t="str">
        <f t="shared" si="5"/>
        <v>CCHQ</v>
      </c>
      <c r="C154" s="16" t="str">
        <f>IF(opérations[[#This Row],[CATEGORIE]]="PLACEMENT","LJMO","")</f>
        <v/>
      </c>
      <c r="D154" s="16" t="str">
        <f>IF(opérations[[#This Row],[TYPE DE COMPTE]]="CCHQ","05","")</f>
        <v>05</v>
      </c>
      <c r="E154" s="17">
        <f>IF(opérations[[#This Row],[DATE]]="","",IF(E153="INDEX",1,E153+1))</f>
        <v>142</v>
      </c>
      <c r="F154" s="17" t="str">
        <f>IF(opérations[[#This Row],[ECONOMIE]]="LJMO","04","")</f>
        <v/>
      </c>
      <c r="G154" s="14">
        <f>IF(opérations[[#This Row],[DATE]]="","",MONTH(opérations[[#This Row],[DATE]]))</f>
        <v>3</v>
      </c>
      <c r="H154" s="17" t="s">
        <v>112</v>
      </c>
      <c r="I154" s="14" t="str">
        <f>IF(opérations[[#This Row],[DESCRIPTION]]="","",IFERROR(VLOOKUP(opérations[[#This Row],[DESCRIPTION]],LISTE[],2,FALSE),""))</f>
        <v>FACTURE</v>
      </c>
      <c r="J154" s="18">
        <v>10.99</v>
      </c>
      <c r="K154" s="18">
        <v>0</v>
      </c>
      <c r="L154" s="17" t="str">
        <f>IF(opérations[[#This Row],[TYPE DE COMPTE]]="CCHQ","EUR","")</f>
        <v>EUR</v>
      </c>
      <c r="AB154"/>
      <c r="AC154"/>
      <c r="AD154"/>
      <c r="AE154"/>
      <c r="AF154"/>
    </row>
    <row r="155" spans="1:32" x14ac:dyDescent="0.25">
      <c r="A155" s="16">
        <v>43544</v>
      </c>
      <c r="B155" s="16" t="str">
        <f t="shared" si="5"/>
        <v>CCHQ</v>
      </c>
      <c r="C155" s="16" t="str">
        <f>IF(opérations[[#This Row],[CATEGORIE]]="PLACEMENT","LJMO","")</f>
        <v/>
      </c>
      <c r="D155" s="16" t="str">
        <f>IF(opérations[[#This Row],[TYPE DE COMPTE]]="CCHQ","05","")</f>
        <v>05</v>
      </c>
      <c r="E155" s="17">
        <f>IF(opérations[[#This Row],[DATE]]="","",IF(E154="INDEX",1,E154+1))</f>
        <v>143</v>
      </c>
      <c r="F155" s="17" t="str">
        <f>IF(opérations[[#This Row],[ECONOMIE]]="LJMO","04","")</f>
        <v/>
      </c>
      <c r="G155" s="14">
        <f>IF(opérations[[#This Row],[DATE]]="","",MONTH(opérations[[#This Row],[DATE]]))</f>
        <v>3</v>
      </c>
      <c r="H155" s="17" t="s">
        <v>46</v>
      </c>
      <c r="I155" s="14" t="str">
        <f>IF(opérations[[#This Row],[DESCRIPTION]]="","",IFERROR(VLOOKUP(opérations[[#This Row],[DESCRIPTION]],LISTE[],2,FALSE),""))</f>
        <v>FACTURE</v>
      </c>
      <c r="J155" s="18">
        <v>6.99</v>
      </c>
      <c r="K155" s="18">
        <v>0</v>
      </c>
      <c r="L155" s="17" t="str">
        <f>IF(opérations[[#This Row],[TYPE DE COMPTE]]="CCHQ","EUR","")</f>
        <v>EUR</v>
      </c>
      <c r="AB155"/>
      <c r="AC155"/>
      <c r="AD155"/>
      <c r="AE155"/>
      <c r="AF155"/>
    </row>
    <row r="156" spans="1:32" x14ac:dyDescent="0.25">
      <c r="A156" s="16">
        <v>43544</v>
      </c>
      <c r="B156" s="16" t="str">
        <f t="shared" si="5"/>
        <v>CCHQ</v>
      </c>
      <c r="C156" s="16" t="str">
        <f>IF(opérations[[#This Row],[CATEGORIE]]="PLACEMENT","LJMO","")</f>
        <v/>
      </c>
      <c r="D156" s="16" t="str">
        <f>IF(opérations[[#This Row],[TYPE DE COMPTE]]="CCHQ","05","")</f>
        <v>05</v>
      </c>
      <c r="E156" s="17">
        <f>IF(opérations[[#This Row],[DATE]]="","",IF(E155="INDEX",1,E155+1))</f>
        <v>144</v>
      </c>
      <c r="F156" s="17" t="str">
        <f>IF(opérations[[#This Row],[ECONOMIE]]="LJMO","04","")</f>
        <v/>
      </c>
      <c r="G156" s="14">
        <f>IF(opérations[[#This Row],[DATE]]="","",MONTH(opérations[[#This Row],[DATE]]))</f>
        <v>3</v>
      </c>
      <c r="H156" s="17" t="s">
        <v>158</v>
      </c>
      <c r="I156" s="14" t="str">
        <f>IF(opérations[[#This Row],[DESCRIPTION]]="","",IFERROR(VLOOKUP(opérations[[#This Row],[DESCRIPTION]],LISTE[],2,FALSE),""))</f>
        <v>CREDIT</v>
      </c>
      <c r="J156" s="18">
        <v>50.66</v>
      </c>
      <c r="K156" s="18">
        <v>0</v>
      </c>
      <c r="L156" s="17" t="str">
        <f>IF(opérations[[#This Row],[TYPE DE COMPTE]]="CCHQ","EUR","")</f>
        <v>EUR</v>
      </c>
      <c r="AB156"/>
      <c r="AC156"/>
      <c r="AD156"/>
      <c r="AE156"/>
      <c r="AF156"/>
    </row>
    <row r="157" spans="1:32" x14ac:dyDescent="0.25">
      <c r="A157" s="16">
        <v>43544</v>
      </c>
      <c r="B157" s="16" t="str">
        <f t="shared" si="5"/>
        <v>CCHQ</v>
      </c>
      <c r="C157" s="16" t="str">
        <f>IF(opérations[[#This Row],[CATEGORIE]]="PLACEMENT","LJMO","")</f>
        <v/>
      </c>
      <c r="D157" s="16" t="str">
        <f>IF(opérations[[#This Row],[TYPE DE COMPTE]]="CCHQ","05","")</f>
        <v>05</v>
      </c>
      <c r="E157" s="17">
        <f>IF(opérations[[#This Row],[DATE]]="","",IF(E156="INDEX",1,E156+1))</f>
        <v>145</v>
      </c>
      <c r="F157" s="17" t="str">
        <f>IF(opérations[[#This Row],[ECONOMIE]]="LJMO","04","")</f>
        <v/>
      </c>
      <c r="G157" s="14">
        <f>IF(opérations[[#This Row],[DATE]]="","",MONTH(opérations[[#This Row],[DATE]]))</f>
        <v>3</v>
      </c>
      <c r="H157" s="17" t="s">
        <v>157</v>
      </c>
      <c r="I157" s="14" t="str">
        <f>IF(opérations[[#This Row],[DESCRIPTION]]="","",IFERROR(VLOOKUP(opérations[[#This Row],[DESCRIPTION]],LISTE[],2,FALSE),""))</f>
        <v>RESTAURATION</v>
      </c>
      <c r="J157" s="18">
        <v>15.9</v>
      </c>
      <c r="K157" s="18">
        <v>0</v>
      </c>
      <c r="L157" s="17" t="str">
        <f>IF(opérations[[#This Row],[TYPE DE COMPTE]]="CCHQ","EUR","")</f>
        <v>EUR</v>
      </c>
      <c r="AB157"/>
      <c r="AC157"/>
      <c r="AD157"/>
      <c r="AE157"/>
      <c r="AF157"/>
    </row>
    <row r="158" spans="1:32" x14ac:dyDescent="0.25">
      <c r="A158" s="16">
        <v>43545</v>
      </c>
      <c r="B158" s="16" t="str">
        <f t="shared" si="5"/>
        <v>CCHQ</v>
      </c>
      <c r="C158" s="16" t="str">
        <f>IF(opérations[[#This Row],[CATEGORIE]]="PLACEMENT","LJMO","")</f>
        <v/>
      </c>
      <c r="D158" s="16" t="str">
        <f>IF(opérations[[#This Row],[TYPE DE COMPTE]]="CCHQ","05","")</f>
        <v>05</v>
      </c>
      <c r="E158" s="17">
        <f>IF(opérations[[#This Row],[DATE]]="","",IF(E157="INDEX",1,E157+1))</f>
        <v>146</v>
      </c>
      <c r="F158" s="17" t="str">
        <f>IF(opérations[[#This Row],[ECONOMIE]]="LJMO","04","")</f>
        <v/>
      </c>
      <c r="G158" s="14">
        <f>IF(opérations[[#This Row],[DATE]]="","",MONTH(opérations[[#This Row],[DATE]]))</f>
        <v>3</v>
      </c>
      <c r="H158" s="17" t="s">
        <v>57</v>
      </c>
      <c r="I158" s="14" t="str">
        <f>IF(opérations[[#This Row],[DESCRIPTION]]="","",IFERROR(VLOOKUP(opérations[[#This Row],[DESCRIPTION]],LISTE[],2,FALSE),""))</f>
        <v>RESTAURATION</v>
      </c>
      <c r="J158" s="18">
        <v>1.7</v>
      </c>
      <c r="K158" s="18">
        <v>0</v>
      </c>
      <c r="L158" s="17" t="str">
        <f>IF(opérations[[#This Row],[TYPE DE COMPTE]]="CCHQ","EUR","")</f>
        <v>EUR</v>
      </c>
      <c r="AB158"/>
      <c r="AC158"/>
      <c r="AD158"/>
      <c r="AE158"/>
      <c r="AF158"/>
    </row>
    <row r="159" spans="1:32" x14ac:dyDescent="0.25">
      <c r="AB159"/>
      <c r="AC159"/>
      <c r="AD159"/>
      <c r="AE159"/>
      <c r="AF159"/>
    </row>
  </sheetData>
  <pageMargins left="0.7" right="0.7" top="0.75" bottom="0.75" header="0.3" footer="0.3"/>
  <pageSetup paperSize="9" orientation="portrait" horizontalDpi="4294967293" r:id="rId2"/>
  <drawing r:id="rId3"/>
  <tableParts count="4"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53152-9E35-4C51-AB1B-9347E44BDB03}">
  <sheetPr codeName="Feuil5"/>
  <dimension ref="A1:X40"/>
  <sheetViews>
    <sheetView zoomScaleNormal="100" workbookViewId="0">
      <selection activeCell="K32" sqref="K32"/>
    </sheetView>
  </sheetViews>
  <sheetFormatPr baseColWidth="10" defaultRowHeight="15" x14ac:dyDescent="0.25"/>
  <cols>
    <col min="1" max="1" width="10.42578125" style="26" customWidth="1"/>
    <col min="2" max="3" width="11.42578125" style="26"/>
    <col min="4" max="4" width="13" style="26" bestFit="1" customWidth="1"/>
    <col min="5" max="19" width="11.42578125" style="26"/>
    <col min="20" max="20" width="16.42578125" style="26" customWidth="1"/>
    <col min="21" max="21" width="11.42578125" style="26"/>
    <col min="22" max="22" width="11.5703125" style="26" customWidth="1"/>
    <col min="23" max="23" width="10.28515625" style="26" customWidth="1"/>
    <col min="24" max="16384" width="11.42578125" style="26"/>
  </cols>
  <sheetData>
    <row r="1" spans="1:23" x14ac:dyDescent="0.25">
      <c r="B1" s="28" t="s">
        <v>175</v>
      </c>
      <c r="C1" s="33" t="s">
        <v>174</v>
      </c>
      <c r="D1" s="33"/>
      <c r="U1" s="33" t="s">
        <v>173</v>
      </c>
      <c r="V1" s="33"/>
      <c r="W1" s="33"/>
    </row>
    <row r="2" spans="1:23" x14ac:dyDescent="0.25">
      <c r="A2" s="27"/>
      <c r="B2" s="34" t="s">
        <v>172</v>
      </c>
      <c r="C2" s="34"/>
      <c r="D2" s="27">
        <v>43560</v>
      </c>
      <c r="U2" s="35">
        <v>43560</v>
      </c>
      <c r="V2" s="35"/>
      <c r="W2" s="35"/>
    </row>
    <row r="19" spans="23:24" x14ac:dyDescent="0.25">
      <c r="W19" s="29"/>
      <c r="X19" s="29"/>
    </row>
    <row r="20" spans="23:24" x14ac:dyDescent="0.25">
      <c r="W20" s="29"/>
      <c r="X20" s="29"/>
    </row>
    <row r="21" spans="23:24" x14ac:dyDescent="0.25">
      <c r="W21" s="29"/>
      <c r="X21" s="29"/>
    </row>
    <row r="22" spans="23:24" x14ac:dyDescent="0.25">
      <c r="W22" s="29"/>
      <c r="X22" s="29"/>
    </row>
    <row r="23" spans="23:24" x14ac:dyDescent="0.25">
      <c r="W23" s="29"/>
      <c r="X23" s="29"/>
    </row>
    <row r="24" spans="23:24" x14ac:dyDescent="0.25">
      <c r="W24" s="29"/>
      <c r="X24" s="29"/>
    </row>
    <row r="30" spans="23:24" x14ac:dyDescent="0.25">
      <c r="X30" s="29"/>
    </row>
    <row r="31" spans="23:24" x14ac:dyDescent="0.25">
      <c r="X31" s="29"/>
    </row>
    <row r="32" spans="23:24" x14ac:dyDescent="0.25">
      <c r="X32" s="29"/>
    </row>
    <row r="33" spans="1:24" x14ac:dyDescent="0.25">
      <c r="X33" s="29"/>
    </row>
    <row r="38" spans="1:24" x14ac:dyDescent="0.25">
      <c r="A38" s="29"/>
      <c r="B38" s="29"/>
      <c r="D38" s="29"/>
      <c r="E38" s="29"/>
    </row>
    <row r="39" spans="1:24" x14ac:dyDescent="0.25">
      <c r="A39" s="29"/>
      <c r="B39" s="29"/>
      <c r="D39" s="29"/>
      <c r="E39" s="29"/>
    </row>
    <row r="40" spans="1:24" ht="16.5" customHeight="1" x14ac:dyDescent="0.25"/>
  </sheetData>
  <mergeCells count="4">
    <mergeCell ref="C1:D1"/>
    <mergeCell ref="B2:C2"/>
    <mergeCell ref="U1:W1"/>
    <mergeCell ref="U2:W2"/>
  </mergeCells>
  <pageMargins left="0.7" right="0.7" top="0.75" bottom="0.75" header="0.3" footer="0.3"/>
  <pageSetup paperSize="9" scale="31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502C5-D7CC-4682-A546-D1B9BAA5E44D}">
  <sheetPr codeName="Feuil6"/>
  <dimension ref="B7:W39"/>
  <sheetViews>
    <sheetView workbookViewId="0">
      <selection activeCell="K32" sqref="K32"/>
    </sheetView>
  </sheetViews>
  <sheetFormatPr baseColWidth="10" defaultRowHeight="15" x14ac:dyDescent="0.25"/>
  <cols>
    <col min="1" max="1" width="6.85546875" style="29" customWidth="1"/>
    <col min="2" max="2" width="15.7109375" style="29" customWidth="1"/>
    <col min="3" max="3" width="13.42578125" style="29" customWidth="1"/>
    <col min="4" max="6" width="11.42578125" style="29"/>
    <col min="7" max="7" width="10.7109375" style="29" customWidth="1"/>
    <col min="8" max="16384" width="11.42578125" style="29"/>
  </cols>
  <sheetData>
    <row r="7" spans="2:12" x14ac:dyDescent="0.25">
      <c r="H7" s="26"/>
    </row>
    <row r="8" spans="2:12" x14ac:dyDescent="0.25">
      <c r="H8" s="26"/>
    </row>
    <row r="9" spans="2:12" x14ac:dyDescent="0.25">
      <c r="H9" s="26"/>
    </row>
    <row r="10" spans="2:12" x14ac:dyDescent="0.25">
      <c r="H10" s="26"/>
    </row>
    <row r="11" spans="2:12" x14ac:dyDescent="0.25">
      <c r="G11" s="26"/>
      <c r="H11" s="26"/>
      <c r="K11" s="26"/>
      <c r="L11" s="26"/>
    </row>
    <row r="12" spans="2:12" x14ac:dyDescent="0.25">
      <c r="G12" s="26"/>
      <c r="H12" s="26"/>
      <c r="K12" s="26"/>
      <c r="L12" s="26"/>
    </row>
    <row r="13" spans="2:12" x14ac:dyDescent="0.25">
      <c r="B13" s="36" t="s">
        <v>176</v>
      </c>
      <c r="C13" s="36"/>
      <c r="D13" s="36" t="s">
        <v>177</v>
      </c>
      <c r="E13" s="36"/>
      <c r="F13" s="36" t="s">
        <v>178</v>
      </c>
      <c r="G13" s="36"/>
      <c r="H13" s="36" t="s">
        <v>179</v>
      </c>
      <c r="I13" s="36"/>
      <c r="K13" s="26"/>
      <c r="L13" s="26"/>
    </row>
    <row r="14" spans="2:12" x14ac:dyDescent="0.25">
      <c r="B14" s="36"/>
      <c r="C14" s="36"/>
      <c r="D14" s="36"/>
      <c r="E14" s="36"/>
      <c r="F14" s="36"/>
      <c r="G14" s="36"/>
      <c r="H14" s="36"/>
      <c r="I14" s="36"/>
      <c r="K14" s="26"/>
      <c r="L14" s="26"/>
    </row>
    <row r="15" spans="2:12" x14ac:dyDescent="0.25">
      <c r="B15" s="36"/>
      <c r="C15" s="36"/>
      <c r="D15" s="36"/>
      <c r="E15" s="36"/>
      <c r="F15" s="36"/>
      <c r="G15" s="36"/>
      <c r="H15" s="36"/>
      <c r="I15" s="36"/>
      <c r="K15" s="26"/>
      <c r="L15" s="26"/>
    </row>
    <row r="16" spans="2:12" x14ac:dyDescent="0.25">
      <c r="B16" s="36"/>
      <c r="C16" s="36"/>
      <c r="D16" s="36"/>
      <c r="E16" s="36"/>
      <c r="F16" s="36"/>
      <c r="G16" s="36"/>
      <c r="H16" s="36"/>
      <c r="I16" s="36"/>
      <c r="K16" s="26"/>
      <c r="L16" s="26"/>
    </row>
    <row r="17" spans="2:23" x14ac:dyDescent="0.25">
      <c r="B17" s="36"/>
      <c r="C17" s="36"/>
      <c r="D17" s="36"/>
      <c r="E17" s="36"/>
      <c r="F17" s="36"/>
      <c r="G17" s="36"/>
      <c r="H17" s="36"/>
      <c r="I17" s="36"/>
      <c r="K17" s="26"/>
      <c r="L17" s="26"/>
    </row>
    <row r="18" spans="2:23" x14ac:dyDescent="0.25">
      <c r="B18" s="36"/>
      <c r="C18" s="36"/>
      <c r="D18" s="36"/>
      <c r="E18" s="36"/>
      <c r="F18" s="36"/>
      <c r="G18" s="36"/>
      <c r="H18" s="36"/>
      <c r="I18" s="36"/>
      <c r="K18" s="26"/>
      <c r="L18" s="26"/>
    </row>
    <row r="19" spans="2:23" x14ac:dyDescent="0.25">
      <c r="B19" s="36"/>
      <c r="C19" s="36"/>
      <c r="D19" s="36"/>
      <c r="E19" s="36"/>
      <c r="F19" s="36"/>
      <c r="G19" s="36"/>
      <c r="H19" s="36"/>
      <c r="I19" s="36"/>
      <c r="J19" s="26"/>
      <c r="K19" s="26"/>
      <c r="L19" s="26"/>
    </row>
    <row r="20" spans="2:23" x14ac:dyDescent="0.25">
      <c r="B20" s="36"/>
      <c r="C20" s="36"/>
      <c r="D20" s="36"/>
      <c r="E20" s="36"/>
      <c r="F20" s="36"/>
      <c r="G20" s="36"/>
      <c r="H20" s="36"/>
      <c r="I20" s="36"/>
      <c r="J20" s="26"/>
      <c r="K20" s="26"/>
      <c r="L20" s="26"/>
    </row>
    <row r="21" spans="2:23" x14ac:dyDescent="0.25">
      <c r="B21" s="36"/>
      <c r="C21" s="36"/>
      <c r="D21" s="36"/>
      <c r="E21" s="36"/>
      <c r="F21" s="36"/>
      <c r="G21" s="36"/>
      <c r="H21" s="36"/>
      <c r="I21" s="36"/>
      <c r="J21" s="26"/>
      <c r="K21" s="26"/>
      <c r="L21" s="26"/>
      <c r="T21" s="26"/>
      <c r="U21" s="26"/>
      <c r="V21" s="26"/>
      <c r="W21" s="26"/>
    </row>
    <row r="22" spans="2:23" x14ac:dyDescent="0.25">
      <c r="B22" s="36"/>
      <c r="C22" s="36"/>
      <c r="D22" s="36"/>
      <c r="E22" s="36"/>
      <c r="F22" s="36"/>
      <c r="G22" s="36"/>
      <c r="H22" s="36"/>
      <c r="I22" s="36"/>
      <c r="J22" s="26"/>
      <c r="K22" s="26"/>
      <c r="L22" s="26"/>
      <c r="T22" s="26"/>
      <c r="W22" s="26"/>
    </row>
    <row r="23" spans="2:23" x14ac:dyDescent="0.25">
      <c r="B23" s="36"/>
      <c r="C23" s="36"/>
      <c r="D23" s="36"/>
      <c r="E23" s="36"/>
      <c r="F23" s="36"/>
      <c r="G23" s="36"/>
      <c r="H23" s="36"/>
      <c r="I23" s="36"/>
      <c r="J23" s="26"/>
      <c r="K23" s="26"/>
      <c r="L23" s="26"/>
      <c r="T23" s="26"/>
      <c r="W23" s="26"/>
    </row>
    <row r="24" spans="2:23" x14ac:dyDescent="0.25">
      <c r="B24" s="36"/>
      <c r="C24" s="36"/>
      <c r="D24" s="36"/>
      <c r="E24" s="36"/>
      <c r="F24" s="36"/>
      <c r="G24" s="36"/>
      <c r="H24" s="36"/>
      <c r="I24" s="36"/>
      <c r="J24" s="26"/>
      <c r="K24" s="26"/>
      <c r="L24" s="26"/>
      <c r="T24" s="26"/>
      <c r="W24" s="26"/>
    </row>
    <row r="25" spans="2:23" x14ac:dyDescent="0.25">
      <c r="B25" s="36"/>
      <c r="C25" s="36"/>
      <c r="D25" s="36"/>
      <c r="E25" s="36"/>
      <c r="F25" s="36"/>
      <c r="G25" s="36"/>
      <c r="H25" s="36"/>
      <c r="I25" s="36"/>
      <c r="J25" s="26"/>
      <c r="K25" s="26"/>
      <c r="L25" s="26"/>
      <c r="T25" s="26"/>
      <c r="W25" s="26"/>
    </row>
    <row r="26" spans="2:23" x14ac:dyDescent="0.25">
      <c r="B26" s="36"/>
      <c r="C26" s="36"/>
      <c r="D26" s="36"/>
      <c r="E26" s="36"/>
      <c r="F26" s="36"/>
      <c r="G26" s="36"/>
      <c r="H26" s="36"/>
      <c r="I26" s="36"/>
      <c r="J26" s="26"/>
      <c r="K26" s="26"/>
      <c r="L26" s="26"/>
      <c r="T26" s="26"/>
      <c r="W26" s="26"/>
    </row>
    <row r="27" spans="2:23" x14ac:dyDescent="0.25">
      <c r="I27" s="26"/>
      <c r="J27" s="26"/>
      <c r="K27" s="26"/>
      <c r="L27" s="26"/>
    </row>
    <row r="28" spans="2:23" x14ac:dyDescent="0.25">
      <c r="I28" s="26"/>
      <c r="J28" s="26"/>
      <c r="K28" s="26"/>
      <c r="L28" s="26"/>
    </row>
    <row r="29" spans="2:23" x14ac:dyDescent="0.25">
      <c r="I29" s="26"/>
      <c r="J29" s="26"/>
      <c r="K29" s="26"/>
      <c r="L29" s="26"/>
    </row>
    <row r="30" spans="2:23" x14ac:dyDescent="0.25">
      <c r="G30" s="26"/>
      <c r="H30" s="26"/>
      <c r="I30" s="26"/>
      <c r="J30" s="26"/>
      <c r="K30" s="26"/>
      <c r="L30" s="26"/>
    </row>
    <row r="31" spans="2:23" x14ac:dyDescent="0.25">
      <c r="G31" s="26"/>
      <c r="H31" s="26"/>
      <c r="I31" s="26"/>
      <c r="J31" s="26"/>
      <c r="K31" s="26"/>
      <c r="L31" s="26"/>
    </row>
    <row r="32" spans="2:23" x14ac:dyDescent="0.25">
      <c r="G32" s="26"/>
      <c r="H32" s="26"/>
      <c r="I32" s="26"/>
      <c r="J32" s="26"/>
      <c r="K32" s="26"/>
      <c r="L32" s="26"/>
    </row>
    <row r="33" spans="3:8" x14ac:dyDescent="0.25">
      <c r="G33" s="26"/>
      <c r="H33" s="26"/>
    </row>
    <row r="34" spans="3:8" x14ac:dyDescent="0.25">
      <c r="G34" s="26"/>
      <c r="H34" s="26"/>
    </row>
    <row r="35" spans="3:8" x14ac:dyDescent="0.25">
      <c r="C35" s="26"/>
      <c r="F35" s="26"/>
      <c r="G35" s="26"/>
      <c r="H35" s="26"/>
    </row>
    <row r="36" spans="3:8" x14ac:dyDescent="0.25">
      <c r="G36" s="26"/>
      <c r="H36" s="26"/>
    </row>
    <row r="37" spans="3:8" x14ac:dyDescent="0.25">
      <c r="G37" s="26"/>
      <c r="H37" s="26"/>
    </row>
    <row r="38" spans="3:8" x14ac:dyDescent="0.25">
      <c r="C38" s="26"/>
      <c r="F38" s="26"/>
      <c r="G38" s="26"/>
      <c r="H38" s="26"/>
    </row>
    <row r="39" spans="3:8" x14ac:dyDescent="0.25">
      <c r="G39" s="26"/>
      <c r="H39" s="26"/>
    </row>
  </sheetData>
  <mergeCells count="28">
    <mergeCell ref="B25:C26"/>
    <mergeCell ref="D25:E26"/>
    <mergeCell ref="F25:G26"/>
    <mergeCell ref="H25:I26"/>
    <mergeCell ref="B21:C22"/>
    <mergeCell ref="D21:E22"/>
    <mergeCell ref="F21:G22"/>
    <mergeCell ref="H21:I22"/>
    <mergeCell ref="B23:C24"/>
    <mergeCell ref="D23:E24"/>
    <mergeCell ref="F23:G24"/>
    <mergeCell ref="H23:I24"/>
    <mergeCell ref="B17:C18"/>
    <mergeCell ref="D17:E18"/>
    <mergeCell ref="F17:G18"/>
    <mergeCell ref="H17:I18"/>
    <mergeCell ref="B19:C20"/>
    <mergeCell ref="D19:E20"/>
    <mergeCell ref="F19:G20"/>
    <mergeCell ref="H19:I20"/>
    <mergeCell ref="B13:C14"/>
    <mergeCell ref="D13:E14"/>
    <mergeCell ref="F13:G14"/>
    <mergeCell ref="H13:I14"/>
    <mergeCell ref="B15:C16"/>
    <mergeCell ref="D15:E16"/>
    <mergeCell ref="F15:G16"/>
    <mergeCell ref="H15:I1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Drop Down 1">
              <controlPr defaultSize="0" autoLine="0" autoPict="0" macro="[0]!Zonecombinée16_QuandChangement">
                <anchor moveWithCells="1">
                  <from>
                    <xdr:col>10</xdr:col>
                    <xdr:colOff>66675</xdr:colOff>
                    <xdr:row>12</xdr:row>
                    <xdr:rowOff>0</xdr:rowOff>
                  </from>
                  <to>
                    <xdr:col>15</xdr:col>
                    <xdr:colOff>542925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3C9C-78DF-4CD1-8412-C389B5B267C7}">
  <sheetPr codeName="Feuil7"/>
  <dimension ref="A1:T38"/>
  <sheetViews>
    <sheetView workbookViewId="0">
      <selection activeCell="K32" sqref="K32"/>
    </sheetView>
  </sheetViews>
  <sheetFormatPr baseColWidth="10" defaultRowHeight="15" x14ac:dyDescent="0.25"/>
  <sheetData>
    <row r="1" spans="1:20" x14ac:dyDescent="0.25">
      <c r="A1" s="26"/>
      <c r="B1" s="29"/>
      <c r="C1" s="29"/>
      <c r="D1" s="29"/>
      <c r="E1" s="29"/>
      <c r="F1" s="29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A2" s="26"/>
      <c r="B2" s="29"/>
      <c r="C2" s="29"/>
      <c r="D2" s="29"/>
      <c r="E2" s="29"/>
      <c r="F2" s="29"/>
      <c r="G2" s="26"/>
      <c r="H2" s="29"/>
      <c r="I2" s="29"/>
      <c r="J2" s="29"/>
      <c r="K2" s="29"/>
      <c r="L2" s="29"/>
      <c r="M2" s="29"/>
      <c r="N2" s="29"/>
      <c r="O2" s="29"/>
      <c r="P2" s="29"/>
      <c r="Q2" s="26"/>
      <c r="R2" s="26"/>
      <c r="S2" s="26"/>
      <c r="T2" s="26"/>
    </row>
    <row r="3" spans="1:20" x14ac:dyDescent="0.25">
      <c r="A3" s="26"/>
      <c r="B3" s="29"/>
      <c r="C3" s="29"/>
      <c r="D3" s="29"/>
      <c r="E3" s="29"/>
      <c r="F3" s="29"/>
      <c r="G3" s="26"/>
      <c r="H3" s="29"/>
      <c r="I3" s="29"/>
      <c r="J3" s="29"/>
      <c r="K3" s="29"/>
      <c r="L3" s="29"/>
      <c r="M3" s="29"/>
      <c r="N3" s="29"/>
      <c r="O3" s="29"/>
      <c r="P3" s="29"/>
      <c r="Q3" s="26"/>
      <c r="R3" s="26"/>
      <c r="S3" s="26"/>
      <c r="T3" s="26"/>
    </row>
    <row r="4" spans="1:20" x14ac:dyDescent="0.25">
      <c r="A4" s="26"/>
      <c r="B4" s="29"/>
      <c r="C4" s="29"/>
      <c r="D4" s="29"/>
      <c r="E4" s="29"/>
      <c r="F4" s="29"/>
      <c r="G4" s="26"/>
      <c r="H4" s="29"/>
      <c r="I4" s="29"/>
      <c r="J4" s="29"/>
      <c r="K4" s="29"/>
      <c r="L4" s="29"/>
      <c r="M4" s="29"/>
      <c r="N4" s="29"/>
      <c r="O4" s="29"/>
      <c r="P4" s="29"/>
      <c r="Q4" s="26"/>
      <c r="R4" s="26"/>
      <c r="S4" s="26"/>
      <c r="T4" s="26"/>
    </row>
    <row r="5" spans="1:20" x14ac:dyDescent="0.25">
      <c r="A5" s="26"/>
      <c r="B5" s="29"/>
      <c r="C5" s="29"/>
      <c r="D5" s="29"/>
      <c r="E5" s="29"/>
      <c r="F5" s="29"/>
      <c r="G5" s="26"/>
      <c r="H5" s="29"/>
      <c r="I5" s="29"/>
      <c r="J5" s="29"/>
      <c r="K5" s="29"/>
      <c r="L5" s="29"/>
      <c r="M5" s="29"/>
      <c r="N5" s="29"/>
      <c r="O5" s="29"/>
      <c r="P5" s="29"/>
      <c r="Q5" s="26"/>
      <c r="R5" s="26"/>
      <c r="S5" s="26"/>
      <c r="T5" s="26"/>
    </row>
    <row r="6" spans="1:20" x14ac:dyDescent="0.25">
      <c r="A6" s="26"/>
      <c r="B6" s="29"/>
      <c r="C6" s="29"/>
      <c r="D6" s="29"/>
      <c r="E6" s="29"/>
      <c r="F6" s="29"/>
      <c r="G6" s="26"/>
      <c r="H6" s="29"/>
      <c r="I6" s="29"/>
      <c r="J6" s="29"/>
      <c r="K6" s="29"/>
      <c r="L6" s="29"/>
      <c r="M6" s="29"/>
      <c r="N6" s="29"/>
      <c r="O6" s="29"/>
      <c r="P6" s="29"/>
      <c r="Q6" s="26"/>
      <c r="R6" s="26"/>
      <c r="S6" s="26"/>
      <c r="T6" s="26"/>
    </row>
    <row r="7" spans="1:20" x14ac:dyDescent="0.25">
      <c r="A7" s="26"/>
      <c r="B7" s="29"/>
      <c r="C7" s="29"/>
      <c r="D7" s="29"/>
      <c r="E7" s="29"/>
      <c r="F7" s="29"/>
      <c r="G7" s="26"/>
      <c r="H7" s="29"/>
      <c r="I7" s="29"/>
      <c r="J7" s="29"/>
      <c r="K7" s="29"/>
      <c r="L7" s="29"/>
      <c r="M7" s="29"/>
      <c r="N7" s="29"/>
      <c r="O7" s="29"/>
      <c r="P7" s="29"/>
      <c r="Q7" s="26"/>
      <c r="R7" s="26"/>
      <c r="S7" s="29"/>
      <c r="T7" s="29"/>
    </row>
    <row r="8" spans="1:20" x14ac:dyDescent="0.25">
      <c r="A8" s="26"/>
      <c r="B8" s="29"/>
      <c r="C8" s="29"/>
      <c r="D8" s="29"/>
      <c r="E8" s="29"/>
      <c r="F8" s="29"/>
      <c r="G8" s="26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</row>
    <row r="9" spans="1:20" x14ac:dyDescent="0.25">
      <c r="A9" s="26"/>
      <c r="B9" s="29"/>
      <c r="C9" s="29"/>
      <c r="D9" s="29"/>
      <c r="E9" s="29"/>
      <c r="F9" s="29"/>
      <c r="G9" s="26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1:20" x14ac:dyDescent="0.25">
      <c r="A10" s="26"/>
      <c r="B10" s="29"/>
      <c r="C10" s="29"/>
      <c r="D10" s="29"/>
      <c r="E10" s="29"/>
      <c r="F10" s="29"/>
      <c r="G10" s="26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1:20" x14ac:dyDescent="0.25">
      <c r="A11" s="26"/>
      <c r="B11" s="29"/>
      <c r="C11" s="29"/>
      <c r="D11" s="29"/>
      <c r="E11" s="29"/>
      <c r="F11" s="29"/>
      <c r="G11" s="26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</row>
    <row r="12" spans="1:20" x14ac:dyDescent="0.25">
      <c r="A12" s="26"/>
      <c r="B12" s="29"/>
      <c r="C12" s="29"/>
      <c r="D12" s="29"/>
      <c r="E12" s="29"/>
      <c r="F12" s="29"/>
      <c r="G12" s="26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</row>
    <row r="13" spans="1:20" x14ac:dyDescent="0.25">
      <c r="A13" s="26"/>
      <c r="B13" s="29"/>
      <c r="C13" s="29"/>
      <c r="D13" s="29"/>
      <c r="E13" s="29"/>
      <c r="F13" s="29"/>
      <c r="G13" s="26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</row>
    <row r="14" spans="1:20" x14ac:dyDescent="0.25">
      <c r="A14" s="26"/>
      <c r="B14" s="29"/>
      <c r="C14" s="29"/>
      <c r="D14" s="29"/>
      <c r="E14" s="29"/>
      <c r="F14" s="29"/>
      <c r="G14" s="26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</row>
    <row r="15" spans="1:20" x14ac:dyDescent="0.25">
      <c r="A15" s="26"/>
      <c r="B15" s="29"/>
      <c r="C15" s="29"/>
      <c r="D15" s="29"/>
      <c r="E15" s="29"/>
      <c r="F15" s="29"/>
      <c r="G15" s="26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</row>
    <row r="16" spans="1:20" x14ac:dyDescent="0.25">
      <c r="A16" s="26"/>
      <c r="B16" s="29"/>
      <c r="C16" s="29"/>
      <c r="D16" s="29"/>
      <c r="E16" s="29"/>
      <c r="F16" s="29"/>
      <c r="G16" s="26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</row>
    <row r="17" spans="1:20" x14ac:dyDescent="0.25">
      <c r="A17" s="26"/>
      <c r="B17" s="29"/>
      <c r="C17" s="29"/>
      <c r="D17" s="26"/>
      <c r="E17" s="26"/>
      <c r="F17" s="26"/>
      <c r="G17" s="26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</row>
    <row r="18" spans="1:20" x14ac:dyDescent="0.25">
      <c r="A18" s="26"/>
      <c r="B18" s="29"/>
      <c r="C18" s="29"/>
      <c r="D18" s="26"/>
      <c r="E18" s="29"/>
      <c r="F18" s="29"/>
      <c r="G18" s="26"/>
      <c r="H18" s="29"/>
      <c r="I18" s="29"/>
      <c r="J18" s="29"/>
      <c r="K18" s="29"/>
      <c r="L18" s="29"/>
      <c r="M18" s="29"/>
      <c r="N18" s="29"/>
      <c r="O18" s="29"/>
      <c r="P18" s="29"/>
      <c r="Q18" s="26"/>
      <c r="R18" s="26"/>
      <c r="S18" s="26"/>
      <c r="T18" s="26"/>
    </row>
    <row r="19" spans="1:20" x14ac:dyDescent="0.25">
      <c r="A19" s="26"/>
      <c r="B19" s="29"/>
      <c r="C19" s="29"/>
      <c r="D19" s="26"/>
      <c r="E19" s="29"/>
      <c r="F19" s="29"/>
      <c r="G19" s="26"/>
      <c r="H19" s="29"/>
      <c r="I19" s="29"/>
      <c r="J19" s="29"/>
      <c r="K19" s="29"/>
      <c r="L19" s="29"/>
      <c r="M19" s="29"/>
      <c r="N19" s="29"/>
      <c r="O19" s="29"/>
      <c r="P19" s="29"/>
      <c r="Q19" s="26"/>
      <c r="R19" s="26"/>
      <c r="S19" s="26"/>
      <c r="T19" s="26"/>
    </row>
    <row r="20" spans="1:20" x14ac:dyDescent="0.25">
      <c r="A20" s="26"/>
      <c r="B20" s="29"/>
      <c r="C20" s="29"/>
      <c r="D20" s="26"/>
      <c r="E20" s="29"/>
      <c r="F20" s="29"/>
      <c r="G20" s="26"/>
      <c r="H20" s="29"/>
      <c r="I20" s="29"/>
      <c r="J20" s="29"/>
      <c r="K20" s="29"/>
      <c r="L20" s="29"/>
      <c r="M20" s="29"/>
      <c r="N20" s="29"/>
      <c r="O20" s="29"/>
      <c r="P20" s="29"/>
      <c r="Q20" s="26"/>
      <c r="R20" s="26"/>
      <c r="S20" s="26"/>
      <c r="T20" s="26"/>
    </row>
    <row r="21" spans="1:20" x14ac:dyDescent="0.25">
      <c r="A21" s="26"/>
      <c r="B21" s="29"/>
      <c r="C21" s="29"/>
      <c r="D21" s="26"/>
      <c r="E21" s="29"/>
      <c r="F21" s="29"/>
      <c r="G21" s="26"/>
      <c r="H21" s="29"/>
      <c r="I21" s="29"/>
      <c r="J21" s="29"/>
      <c r="K21" s="29"/>
      <c r="L21" s="29"/>
      <c r="M21" s="29"/>
      <c r="N21" s="29"/>
      <c r="O21" s="29"/>
      <c r="P21" s="29"/>
      <c r="Q21" s="26"/>
      <c r="R21" s="26"/>
      <c r="S21" s="26"/>
      <c r="T21" s="26"/>
    </row>
    <row r="22" spans="1:20" x14ac:dyDescent="0.25">
      <c r="A22" s="26"/>
      <c r="B22" s="29"/>
      <c r="C22" s="29"/>
      <c r="D22" s="26"/>
      <c r="E22" s="29"/>
      <c r="F22" s="29"/>
      <c r="G22" s="26"/>
      <c r="H22" s="29"/>
      <c r="I22" s="29"/>
      <c r="J22" s="29"/>
      <c r="K22" s="29"/>
      <c r="L22" s="29"/>
      <c r="M22" s="29"/>
      <c r="N22" s="29"/>
      <c r="O22" s="29"/>
      <c r="P22" s="29"/>
      <c r="Q22" s="26"/>
      <c r="R22" s="26"/>
      <c r="S22" s="26"/>
      <c r="T22" s="26"/>
    </row>
    <row r="23" spans="1:20" x14ac:dyDescent="0.25">
      <c r="A23" s="26"/>
      <c r="B23" s="26"/>
      <c r="C23" s="26"/>
      <c r="D23" s="26"/>
      <c r="E23" s="26"/>
      <c r="F23" s="26"/>
      <c r="G23" s="26"/>
      <c r="H23" s="29"/>
      <c r="I23" s="29"/>
      <c r="J23" s="29"/>
      <c r="K23" s="29"/>
      <c r="L23" s="29"/>
      <c r="M23" s="29"/>
      <c r="N23" s="29"/>
      <c r="O23" s="29"/>
      <c r="P23" s="29"/>
      <c r="Q23" s="26"/>
      <c r="R23" s="26"/>
      <c r="S23" s="26"/>
      <c r="T23" s="26"/>
    </row>
    <row r="24" spans="1:20" x14ac:dyDescent="0.25">
      <c r="A24" s="26"/>
      <c r="B24" s="26"/>
      <c r="C24" s="26"/>
      <c r="D24" s="26"/>
      <c r="E24" s="26"/>
      <c r="F24" s="26"/>
      <c r="G24" s="26"/>
      <c r="H24" s="29"/>
      <c r="I24" s="29"/>
      <c r="J24" s="29"/>
      <c r="K24" s="29"/>
      <c r="L24" s="29"/>
      <c r="M24" s="29"/>
      <c r="N24" s="29"/>
      <c r="O24" s="29"/>
      <c r="P24" s="29"/>
      <c r="Q24" s="26"/>
      <c r="R24" s="26"/>
      <c r="S24" s="26"/>
      <c r="T24" s="26"/>
    </row>
    <row r="25" spans="1:20" x14ac:dyDescent="0.25">
      <c r="H25" s="29"/>
      <c r="I25" s="29"/>
      <c r="J25" s="29"/>
      <c r="K25" s="29"/>
      <c r="L25" s="29"/>
      <c r="M25" s="29"/>
      <c r="N25" s="29"/>
      <c r="O25" s="29"/>
      <c r="P25" s="29"/>
    </row>
    <row r="26" spans="1:20" x14ac:dyDescent="0.25">
      <c r="H26" s="29"/>
      <c r="I26" s="29"/>
      <c r="J26" s="29"/>
      <c r="K26" s="29"/>
      <c r="L26" s="29"/>
      <c r="M26" s="29"/>
      <c r="N26" s="29"/>
      <c r="O26" s="29"/>
      <c r="P26" s="29"/>
    </row>
    <row r="27" spans="1:20" x14ac:dyDescent="0.25">
      <c r="H27" s="29"/>
      <c r="I27" s="29"/>
      <c r="J27" s="29"/>
      <c r="K27" s="29"/>
      <c r="L27" s="29"/>
      <c r="M27" s="29"/>
      <c r="N27" s="29"/>
      <c r="O27" s="29"/>
      <c r="P27" s="29"/>
    </row>
    <row r="28" spans="1:20" x14ac:dyDescent="0.25">
      <c r="H28" s="29"/>
      <c r="I28" s="29"/>
      <c r="J28" s="29"/>
      <c r="K28" s="29"/>
      <c r="L28" s="29"/>
      <c r="M28" s="29"/>
      <c r="N28" s="29"/>
      <c r="O28" s="29"/>
      <c r="P28" s="29"/>
    </row>
    <row r="29" spans="1:20" x14ac:dyDescent="0.25">
      <c r="H29" s="29"/>
      <c r="I29" s="29"/>
      <c r="J29" s="29"/>
      <c r="K29" s="29"/>
      <c r="L29" s="29"/>
      <c r="M29" s="29"/>
      <c r="N29" s="29"/>
      <c r="O29" s="29"/>
      <c r="P29" s="29"/>
    </row>
    <row r="30" spans="1:20" x14ac:dyDescent="0.25">
      <c r="H30" s="29"/>
      <c r="I30" s="29"/>
      <c r="J30" s="29"/>
      <c r="K30" s="29"/>
      <c r="L30" s="29"/>
      <c r="M30" s="29"/>
      <c r="N30" s="29"/>
      <c r="O30" s="29"/>
      <c r="P30" s="29"/>
    </row>
    <row r="31" spans="1:20" x14ac:dyDescent="0.25">
      <c r="H31" s="29"/>
      <c r="I31" s="29"/>
      <c r="J31" s="29"/>
      <c r="K31" s="29"/>
      <c r="L31" s="29"/>
      <c r="M31" s="29"/>
      <c r="N31" s="29"/>
      <c r="O31" s="29"/>
      <c r="P31" s="29"/>
    </row>
    <row r="32" spans="1:20" x14ac:dyDescent="0.25">
      <c r="H32" s="29"/>
      <c r="I32" s="29"/>
      <c r="J32" s="29"/>
      <c r="K32" s="29"/>
      <c r="L32" s="29"/>
      <c r="M32" s="29"/>
      <c r="N32" s="29"/>
      <c r="O32" s="29"/>
      <c r="P32" s="29"/>
    </row>
    <row r="33" spans="8:16" x14ac:dyDescent="0.25">
      <c r="H33" s="29"/>
      <c r="I33" s="29"/>
      <c r="J33" s="29"/>
      <c r="K33" s="29"/>
      <c r="L33" s="29"/>
      <c r="M33" s="29"/>
      <c r="N33" s="29"/>
      <c r="O33" s="29"/>
      <c r="P33" s="29"/>
    </row>
    <row r="34" spans="8:16" x14ac:dyDescent="0.25">
      <c r="H34" s="29"/>
      <c r="I34" s="29"/>
      <c r="J34" s="29"/>
      <c r="K34" s="29"/>
      <c r="L34" s="29"/>
      <c r="M34" s="29"/>
      <c r="N34" s="29"/>
      <c r="O34" s="29"/>
      <c r="P34" s="29"/>
    </row>
    <row r="35" spans="8:16" x14ac:dyDescent="0.25">
      <c r="H35" s="29"/>
      <c r="I35" s="29"/>
      <c r="J35" s="29"/>
      <c r="K35" s="29"/>
      <c r="L35" s="29"/>
      <c r="M35" s="29"/>
      <c r="N35" s="29"/>
      <c r="O35" s="29"/>
      <c r="P35" s="29"/>
    </row>
    <row r="36" spans="8:16" x14ac:dyDescent="0.25">
      <c r="H36" s="29"/>
      <c r="I36" s="29"/>
      <c r="J36" s="29"/>
      <c r="K36" s="29"/>
      <c r="L36" s="29"/>
      <c r="M36" s="29"/>
      <c r="N36" s="29"/>
      <c r="O36" s="29"/>
      <c r="P36" s="29"/>
    </row>
    <row r="37" spans="8:16" x14ac:dyDescent="0.25">
      <c r="H37" s="29"/>
      <c r="I37" s="29"/>
      <c r="J37" s="29"/>
      <c r="K37" s="29"/>
      <c r="L37" s="29"/>
      <c r="M37" s="29"/>
      <c r="N37" s="29"/>
      <c r="O37" s="29"/>
      <c r="P37" s="29"/>
    </row>
    <row r="38" spans="8:16" x14ac:dyDescent="0.25">
      <c r="H38" s="29"/>
      <c r="I38" s="29"/>
      <c r="J38" s="29"/>
      <c r="K38" s="29"/>
      <c r="L38" s="29"/>
      <c r="M38" s="29"/>
      <c r="N38" s="29"/>
      <c r="O38" s="29"/>
      <c r="P38" s="2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LISTING</vt:lpstr>
      <vt:lpstr>CATEGORIE</vt:lpstr>
      <vt:lpstr>TABLEAU DE CALCUL</vt:lpstr>
      <vt:lpstr>Accueil</vt:lpstr>
      <vt:lpstr>Feuil2</vt:lpstr>
      <vt:lpstr>Feuil4</vt:lpstr>
      <vt:lpstr>'TABLEAU DE CALCUL'!Criteres</vt:lpstr>
      <vt:lpstr>critères</vt:lpstr>
      <vt:lpstr>'TABLEAU DE CALCUL'!Extraire</vt:lpstr>
      <vt:lpstr>mois</vt:lpstr>
      <vt:lpstr>operationscategorie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cp:revision/>
  <cp:lastPrinted>2019-04-08T19:21:03Z</cp:lastPrinted>
  <dcterms:created xsi:type="dcterms:W3CDTF">2018-07-28T12:39:13Z</dcterms:created>
  <dcterms:modified xsi:type="dcterms:W3CDTF">2019-04-09T08:47:59Z</dcterms:modified>
</cp:coreProperties>
</file>