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ontoux\Documents\Pricing\One-To-One\Exemple\"/>
    </mc:Choice>
  </mc:AlternateContent>
  <bookViews>
    <workbookView xWindow="0" yWindow="0" windowWidth="23040" windowHeight="9216"/>
  </bookViews>
  <sheets>
    <sheet name="Base_Extraction" sheetId="1" r:id="rId1"/>
  </sheets>
  <externalReferences>
    <externalReference r:id="rId2"/>
  </externalReferences>
  <definedNames>
    <definedName name="_xlnm._FilterDatabase" localSheetId="0" hidden="1">Base_Extraction!$A$18:$AV$18</definedName>
    <definedName name="Famille_Produit">[1]Feuil4!$G$2:$G$11</definedName>
    <definedName name="Sous_Direction">[1]base_Départ_Unique!$T$1:$X$1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H19" i="1" l="1"/>
  <c r="BH20" i="1"/>
  <c r="BH21" i="1"/>
  <c r="BH22" i="1"/>
  <c r="BH23" i="1"/>
  <c r="BH24" i="1"/>
  <c r="BH25" i="1"/>
  <c r="BH26" i="1"/>
  <c r="BH27" i="1"/>
  <c r="BH28" i="1"/>
  <c r="BH29" i="1"/>
  <c r="BH30" i="1"/>
  <c r="BH31" i="1"/>
  <c r="BH32" i="1"/>
  <c r="BH33" i="1"/>
  <c r="BH34" i="1"/>
  <c r="BH35" i="1"/>
  <c r="BH36" i="1"/>
  <c r="BH37" i="1"/>
  <c r="BH38" i="1"/>
  <c r="BH39" i="1"/>
  <c r="BH40" i="1"/>
  <c r="BH41" i="1"/>
  <c r="BH42" i="1"/>
  <c r="BH43" i="1"/>
  <c r="BH44" i="1"/>
  <c r="BH45" i="1"/>
  <c r="BH46" i="1"/>
  <c r="BH47" i="1"/>
  <c r="BH48" i="1"/>
  <c r="BG19" i="1"/>
  <c r="BG20" i="1"/>
  <c r="BG21" i="1"/>
  <c r="BG22" i="1"/>
  <c r="BG23" i="1"/>
  <c r="BG24" i="1"/>
  <c r="BG25" i="1"/>
  <c r="BG26" i="1"/>
  <c r="BG27" i="1"/>
  <c r="BG28" i="1"/>
  <c r="BG29" i="1"/>
  <c r="BG30" i="1"/>
  <c r="BG31" i="1"/>
  <c r="BG32" i="1"/>
  <c r="BG33" i="1"/>
  <c r="BG34" i="1"/>
  <c r="BG35" i="1"/>
  <c r="BG36" i="1"/>
  <c r="BG37" i="1"/>
  <c r="BG38" i="1"/>
  <c r="BG39" i="1"/>
  <c r="BG40" i="1"/>
  <c r="BG41" i="1"/>
  <c r="BG42" i="1"/>
  <c r="BG43" i="1"/>
  <c r="BG44" i="1"/>
  <c r="BG45" i="1"/>
  <c r="BG46" i="1"/>
  <c r="BG47" i="1"/>
  <c r="BG48" i="1"/>
  <c r="BF32" i="1"/>
  <c r="BE32" i="1"/>
  <c r="BD32" i="1"/>
  <c r="BC32" i="1"/>
  <c r="BB32" i="1"/>
  <c r="M13" i="1"/>
  <c r="L13" i="1"/>
  <c r="K13" i="1"/>
  <c r="G13" i="1"/>
  <c r="F13" i="1" a="1"/>
  <c r="H13" i="1" a="1"/>
  <c r="E13" i="1" a="1"/>
  <c r="I13" i="1" a="1"/>
  <c r="BI48" i="1" l="1"/>
  <c r="BI44" i="1"/>
  <c r="BI40" i="1"/>
  <c r="BI36" i="1"/>
  <c r="BI32" i="1"/>
  <c r="BI28" i="1"/>
  <c r="BI24" i="1"/>
  <c r="BI20" i="1"/>
  <c r="BI46" i="1"/>
  <c r="BI42" i="1"/>
  <c r="BI38" i="1"/>
  <c r="BI34" i="1"/>
  <c r="BI30" i="1"/>
  <c r="BI26" i="1"/>
  <c r="BI22" i="1"/>
  <c r="BI47" i="1"/>
  <c r="BI43" i="1"/>
  <c r="BI39" i="1"/>
  <c r="BI35" i="1"/>
  <c r="BI31" i="1"/>
  <c r="BI27" i="1"/>
  <c r="BI23" i="1"/>
  <c r="BI19" i="1"/>
  <c r="BI45" i="1"/>
  <c r="BI41" i="1"/>
  <c r="BI37" i="1"/>
  <c r="BI33" i="1"/>
  <c r="BI29" i="1"/>
  <c r="BI25" i="1"/>
  <c r="BI21" i="1"/>
  <c r="N13" i="1"/>
  <c r="I13" i="1"/>
  <c r="E13" i="1"/>
  <c r="H13" i="1"/>
  <c r="F13" i="1"/>
  <c r="J13" i="1" a="1"/>
  <c r="J13" i="1" l="1"/>
</calcChain>
</file>

<file path=xl/sharedStrings.xml><?xml version="1.0" encoding="utf-8"?>
<sst xmlns="http://schemas.openxmlformats.org/spreadsheetml/2006/main" count="982" uniqueCount="165">
  <si>
    <t>Base Extraction</t>
  </si>
  <si>
    <t>MM France Nord</t>
  </si>
  <si>
    <t>Nombre Client</t>
  </si>
  <si>
    <t>Nombre Contrat</t>
  </si>
  <si>
    <t>VE</t>
  </si>
  <si>
    <t>Nbre Négociation à la Hausse</t>
  </si>
  <si>
    <t>Nbre Négociation à la Baisse</t>
  </si>
  <si>
    <t>Nbre Négociation</t>
  </si>
  <si>
    <t>Total Gain/Perte
Commission</t>
  </si>
  <si>
    <t>Total Gain/Perte
Frais De livraison</t>
  </si>
  <si>
    <t>Total Gain/Perte
Remise</t>
  </si>
  <si>
    <t>Total</t>
  </si>
  <si>
    <t>Contrat au 31 décembre 2017</t>
  </si>
  <si>
    <t>Conditions Actuelles</t>
  </si>
  <si>
    <t>Données 2017</t>
  </si>
  <si>
    <t>Prestations en hausse</t>
  </si>
  <si>
    <t>Prestations en Baisse</t>
  </si>
  <si>
    <t>Sous-Direction (n+4)</t>
  </si>
  <si>
    <t>Equipe (n+3)</t>
  </si>
  <si>
    <t>Commercial (n+2)</t>
  </si>
  <si>
    <t>Portefeuille (n+1)</t>
  </si>
  <si>
    <t>Secteur (n)</t>
  </si>
  <si>
    <t>Code Groupe</t>
  </si>
  <si>
    <t>Nom</t>
  </si>
  <si>
    <t>Grand Compte Décentralisé/Centralisé ?</t>
  </si>
  <si>
    <t>Responsable Grand Compte</t>
  </si>
  <si>
    <t>Code CRM</t>
  </si>
  <si>
    <t>Raison Sociale</t>
  </si>
  <si>
    <t>Date de début du dernier contrat</t>
  </si>
  <si>
    <t>Code article</t>
  </si>
  <si>
    <t>Nom de l’article</t>
  </si>
  <si>
    <t>Code Produit</t>
  </si>
  <si>
    <t>Nom du Produit</t>
  </si>
  <si>
    <t>Famille</t>
  </si>
  <si>
    <t>Date de dernier RDV</t>
  </si>
  <si>
    <t>Date dernière Opportunité</t>
  </si>
  <si>
    <t>Numéro Opportunité</t>
  </si>
  <si>
    <t>Statut Opportunité</t>
  </si>
  <si>
    <t>Barème</t>
  </si>
  <si>
    <t>Commission</t>
  </si>
  <si>
    <t>Unité commission</t>
  </si>
  <si>
    <t>Frais de port</t>
  </si>
  <si>
    <t>Minimum Commission</t>
  </si>
  <si>
    <t>Remise VE</t>
  </si>
  <si>
    <t>Date de renégociation</t>
  </si>
  <si>
    <t>Commission Actuelle</t>
  </si>
  <si>
    <t>Unité commission Actuelle</t>
  </si>
  <si>
    <t>Frais de port Actuelle</t>
  </si>
  <si>
    <t>Minimum Commission Actuelle</t>
  </si>
  <si>
    <t>Remise VE Actuelle</t>
  </si>
  <si>
    <t>Volume d'Emission Brut (VE Brut)</t>
  </si>
  <si>
    <t>Nb Titres</t>
  </si>
  <si>
    <t>Nb d'envoi</t>
  </si>
  <si>
    <t>VF Moyenne</t>
  </si>
  <si>
    <t>Montant Commission Brut HT</t>
  </si>
  <si>
    <t>Montant de la remise HT (sur VE)</t>
  </si>
  <si>
    <t>Montant Frais Livraison Brut HT</t>
  </si>
  <si>
    <t>Commission (Hausse)</t>
  </si>
  <si>
    <t>Frais de Port (Hausse)</t>
  </si>
  <si>
    <t>Min Commission (Hausse)</t>
  </si>
  <si>
    <t>Remise 2017 (Hausse)</t>
  </si>
  <si>
    <t>Commission (Baisse)</t>
  </si>
  <si>
    <t>Frais de Port (Baisse)</t>
  </si>
  <si>
    <t>Min Commission (Baisse)</t>
  </si>
  <si>
    <t>Remise 2017 (Baisse)</t>
  </si>
  <si>
    <t>Direction Bis</t>
  </si>
  <si>
    <t>Rénégociation 2017</t>
  </si>
  <si>
    <t>Commission différenciel</t>
  </si>
  <si>
    <t>Frais de port différenciel</t>
  </si>
  <si>
    <t>Remise VE Différenciel</t>
  </si>
  <si>
    <t>Condition</t>
  </si>
  <si>
    <t>MEC Remise</t>
  </si>
  <si>
    <t>Semestre</t>
  </si>
  <si>
    <t>Annee</t>
  </si>
  <si>
    <t>Codage</t>
  </si>
  <si>
    <t>Codage Hausse</t>
  </si>
  <si>
    <t>Codage Baisse</t>
  </si>
  <si>
    <t>Codage Négociation</t>
  </si>
  <si>
    <t>MM Nord Est</t>
  </si>
  <si>
    <t>PTF_623</t>
  </si>
  <si>
    <t>623 - MM NORD EST</t>
  </si>
  <si>
    <t>Non Grand Compte</t>
  </si>
  <si>
    <t>Perdue</t>
  </si>
  <si>
    <t/>
  </si>
  <si>
    <t>%</t>
  </si>
  <si>
    <t>€</t>
  </si>
  <si>
    <t>Gagnée</t>
  </si>
  <si>
    <t>S1</t>
  </si>
  <si>
    <t>En cours</t>
  </si>
  <si>
    <t>A la Hausse</t>
  </si>
  <si>
    <t>OUI</t>
  </si>
  <si>
    <t>MM IDF Est</t>
  </si>
  <si>
    <t>PTF_602</t>
  </si>
  <si>
    <t>602 - MM IDF EST</t>
  </si>
  <si>
    <t>PTF_604</t>
  </si>
  <si>
    <t>604 - MM IDF EST</t>
  </si>
  <si>
    <t>PTF_601</t>
  </si>
  <si>
    <t>601 - MM IDF EST</t>
  </si>
  <si>
    <t>A la Baisse</t>
  </si>
  <si>
    <t>PTF_605</t>
  </si>
  <si>
    <t>605 - MM IDF EST</t>
  </si>
  <si>
    <t>A</t>
  </si>
  <si>
    <t>M</t>
  </si>
  <si>
    <t>S</t>
  </si>
  <si>
    <t>B</t>
  </si>
  <si>
    <t>C</t>
  </si>
  <si>
    <t>D</t>
  </si>
  <si>
    <t>E</t>
  </si>
  <si>
    <t>F</t>
  </si>
  <si>
    <t>T</t>
  </si>
  <si>
    <t>N</t>
  </si>
  <si>
    <t>R</t>
  </si>
  <si>
    <t>G</t>
  </si>
  <si>
    <t>H</t>
  </si>
  <si>
    <t>L</t>
  </si>
  <si>
    <t>CHE</t>
  </si>
  <si>
    <t>I</t>
  </si>
  <si>
    <t>J</t>
  </si>
  <si>
    <t>K</t>
  </si>
  <si>
    <t>O</t>
  </si>
  <si>
    <t>P</t>
  </si>
  <si>
    <t>Q</t>
  </si>
  <si>
    <t>U</t>
  </si>
  <si>
    <t>V</t>
  </si>
  <si>
    <t>W</t>
  </si>
  <si>
    <t>X</t>
  </si>
  <si>
    <t>Y</t>
  </si>
  <si>
    <t>Z</t>
  </si>
  <si>
    <t>AA</t>
  </si>
  <si>
    <t>AB</t>
  </si>
  <si>
    <t>AC</t>
  </si>
  <si>
    <t>AD</t>
  </si>
  <si>
    <t>1973_A</t>
  </si>
  <si>
    <t>5835_A</t>
  </si>
  <si>
    <t>29325_A</t>
  </si>
  <si>
    <t>50567_A</t>
  </si>
  <si>
    <t>68379_A</t>
  </si>
  <si>
    <t>76270_A</t>
  </si>
  <si>
    <t>81548_A</t>
  </si>
  <si>
    <t>101773_A</t>
  </si>
  <si>
    <t>110807_A</t>
  </si>
  <si>
    <t>111351_A</t>
  </si>
  <si>
    <t>132010_A</t>
  </si>
  <si>
    <t>132391_A</t>
  </si>
  <si>
    <t>140386_A</t>
  </si>
  <si>
    <t>188789_A</t>
  </si>
  <si>
    <t>207986_A</t>
  </si>
  <si>
    <t>220068_A</t>
  </si>
  <si>
    <t>223354_A</t>
  </si>
  <si>
    <t>228665_A</t>
  </si>
  <si>
    <t>292896_A</t>
  </si>
  <si>
    <t>586149_A</t>
  </si>
  <si>
    <t>965731_A</t>
  </si>
  <si>
    <t>3012168_A</t>
  </si>
  <si>
    <t>3068027_A</t>
  </si>
  <si>
    <t>3853724_A</t>
  </si>
  <si>
    <t>3959516_B</t>
  </si>
  <si>
    <t>4523275_B</t>
  </si>
  <si>
    <t>4588577_B</t>
  </si>
  <si>
    <t>4677807_B</t>
  </si>
  <si>
    <t>4707502_B</t>
  </si>
  <si>
    <t>MA</t>
  </si>
  <si>
    <t>GH</t>
  </si>
  <si>
    <t>LE</t>
  </si>
  <si>
    <t>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</si>
</sst>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#,##0.00\ &quot;€&quot;"/>
    <numFmt numFmtId="165" formatCode="#,##0\ &quot;€&quot;"/>
    <numFmt numFmtId="166" formatCode="[&gt;0]\ \+#,##0\ &quot;€&quot;;[&lt;0]\ \-#,##0\ &quot;€&quot;;General"/>
    <numFmt numFmtId="167" formatCode="m/d/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0"/>
      <color theme="1"/>
      <name val="ACS FONT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9"/>
      <color theme="1"/>
      <name val="Arial"/>
      <family val="2"/>
    </font>
    <font>
      <b/>
      <sz val="9"/>
      <name val="Arial"/>
      <family val="2"/>
    </font>
    <font>
      <b/>
      <sz val="9"/>
      <color theme="1"/>
      <name val="Arial"/>
    </font>
  </fonts>
  <fills count="10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D52B1E"/>
        <bgColor indexed="64"/>
      </patternFill>
    </fill>
    <fill>
      <patternFill patternType="solid">
        <fgColor rgb="FF0B64A0"/>
        <bgColor rgb="FFFFFFFF"/>
      </patternFill>
    </fill>
    <fill>
      <patternFill patternType="solid">
        <fgColor theme="7" tint="0.39997558519241921"/>
        <bgColor rgb="FFFFFFFF"/>
      </patternFill>
    </fill>
    <fill>
      <patternFill patternType="solid">
        <fgColor rgb="FFFFC000"/>
        <bgColor rgb="FFFFFFFF"/>
      </patternFill>
    </fill>
    <fill>
      <patternFill patternType="solid">
        <fgColor rgb="FF00B050"/>
        <bgColor rgb="FFFFFFFF"/>
      </patternFill>
    </fill>
    <fill>
      <patternFill patternType="solid">
        <fgColor rgb="FFD52B1E"/>
        <bgColor rgb="FFFFFFFF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877A6"/>
      </left>
      <right/>
      <top style="thin">
        <color rgb="FF3877A6"/>
      </top>
      <bottom style="thin">
        <color rgb="FF3877A6"/>
      </bottom>
      <diagonal/>
    </border>
    <border>
      <left/>
      <right/>
      <top style="thin">
        <color rgb="FF3877A6"/>
      </top>
      <bottom style="thin">
        <color rgb="FF3877A6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877A6"/>
      </left>
      <right style="thin">
        <color rgb="FF3877A6"/>
      </right>
      <top style="thin">
        <color rgb="FF3877A6"/>
      </top>
      <bottom style="thin">
        <color rgb="FFA5A5B1"/>
      </bottom>
      <diagonal/>
    </border>
    <border>
      <left/>
      <right/>
      <top style="thin">
        <color rgb="FF3877A6"/>
      </top>
      <bottom style="thin">
        <color rgb="FFA5A5B1"/>
      </bottom>
      <diagonal/>
    </border>
    <border>
      <left style="thin">
        <color rgb="FF3877A6"/>
      </left>
      <right/>
      <top style="thin">
        <color rgb="FF3877A6"/>
      </top>
      <bottom style="thin">
        <color rgb="FFA5A5B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7">
    <xf numFmtId="0" fontId="0" fillId="0" borderId="0" xfId="0"/>
    <xf numFmtId="0" fontId="4" fillId="0" borderId="0" xfId="0" applyFont="1"/>
    <xf numFmtId="0" fontId="3" fillId="0" borderId="0" xfId="0" applyFont="1"/>
    <xf numFmtId="14" fontId="0" fillId="0" borderId="0" xfId="0" applyNumberFormat="1"/>
    <xf numFmtId="164" fontId="0" fillId="0" borderId="0" xfId="0" applyNumberFormat="1"/>
    <xf numFmtId="0" fontId="5" fillId="2" borderId="0" xfId="0" applyFont="1" applyFill="1" applyAlignment="1">
      <alignment horizontal="center" vertical="center"/>
    </xf>
    <xf numFmtId="49" fontId="0" fillId="0" borderId="0" xfId="0" applyNumberFormat="1"/>
    <xf numFmtId="165" fontId="0" fillId="0" borderId="0" xfId="0" applyNumberFormat="1"/>
    <xf numFmtId="3" fontId="0" fillId="0" borderId="0" xfId="0" applyNumberFormat="1"/>
    <xf numFmtId="0" fontId="5" fillId="3" borderId="1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horizontal="center" vertical="center"/>
    </xf>
    <xf numFmtId="3" fontId="6" fillId="0" borderId="2" xfId="0" applyNumberFormat="1" applyFont="1" applyBorder="1" applyAlignment="1">
      <alignment horizontal="center" vertical="center"/>
    </xf>
    <xf numFmtId="165" fontId="6" fillId="0" borderId="2" xfId="0" applyNumberFormat="1" applyFont="1" applyBorder="1" applyAlignment="1">
      <alignment horizontal="center" vertical="center"/>
    </xf>
    <xf numFmtId="166" fontId="6" fillId="0" borderId="2" xfId="0" applyNumberFormat="1" applyFont="1" applyBorder="1" applyAlignment="1">
      <alignment horizontal="center" vertical="center"/>
    </xf>
    <xf numFmtId="166" fontId="6" fillId="0" borderId="3" xfId="0" applyNumberFormat="1" applyFont="1" applyBorder="1" applyAlignment="1">
      <alignment horizontal="center" vertical="center"/>
    </xf>
    <xf numFmtId="0" fontId="0" fillId="0" borderId="0" xfId="0" applyNumberFormat="1"/>
    <xf numFmtId="0" fontId="0" fillId="0" borderId="0" xfId="0" applyAlignment="1">
      <alignment horizontal="center" vertical="center"/>
    </xf>
    <xf numFmtId="167" fontId="0" fillId="0" borderId="0" xfId="0" applyNumberFormat="1"/>
    <xf numFmtId="14" fontId="0" fillId="0" borderId="0" xfId="0" quotePrefix="1" applyNumberFormat="1"/>
    <xf numFmtId="0" fontId="0" fillId="0" borderId="0" xfId="0" quotePrefix="1"/>
    <xf numFmtId="164" fontId="7" fillId="4" borderId="4" xfId="0" applyNumberFormat="1" applyFont="1" applyFill="1" applyBorder="1" applyAlignment="1">
      <alignment horizontal="center" vertical="center" wrapText="1"/>
    </xf>
    <xf numFmtId="164" fontId="7" fillId="4" borderId="5" xfId="0" applyNumberFormat="1" applyFont="1" applyFill="1" applyBorder="1" applyAlignment="1">
      <alignment horizontal="center" vertical="center" wrapText="1"/>
    </xf>
    <xf numFmtId="49" fontId="8" fillId="5" borderId="6" xfId="0" applyNumberFormat="1" applyFont="1" applyFill="1" applyBorder="1" applyAlignment="1">
      <alignment horizontal="center" vertical="center" wrapText="1"/>
    </xf>
    <xf numFmtId="49" fontId="8" fillId="5" borderId="7" xfId="0" applyNumberFormat="1" applyFont="1" applyFill="1" applyBorder="1" applyAlignment="1">
      <alignment horizontal="center" vertical="center" wrapText="1"/>
    </xf>
    <xf numFmtId="49" fontId="8" fillId="5" borderId="8" xfId="0" applyNumberFormat="1" applyFont="1" applyFill="1" applyBorder="1" applyAlignment="1">
      <alignment horizontal="center" vertical="center" wrapText="1"/>
    </xf>
    <xf numFmtId="49" fontId="8" fillId="6" borderId="6" xfId="0" applyNumberFormat="1" applyFont="1" applyFill="1" applyBorder="1" applyAlignment="1">
      <alignment horizontal="center" vertical="center" wrapText="1"/>
    </xf>
    <xf numFmtId="49" fontId="8" fillId="6" borderId="7" xfId="0" applyNumberFormat="1" applyFont="1" applyFill="1" applyBorder="1" applyAlignment="1">
      <alignment horizontal="center" vertical="center" wrapText="1"/>
    </xf>
    <xf numFmtId="49" fontId="8" fillId="6" borderId="8" xfId="0" applyNumberFormat="1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49" fontId="7" fillId="4" borderId="10" xfId="0" applyNumberFormat="1" applyFont="1" applyFill="1" applyBorder="1" applyAlignment="1">
      <alignment horizontal="left" vertical="center" wrapText="1"/>
    </xf>
    <xf numFmtId="165" fontId="7" fillId="4" borderId="11" xfId="0" applyNumberFormat="1" applyFont="1" applyFill="1" applyBorder="1" applyAlignment="1">
      <alignment horizontal="left" vertical="center" wrapText="1"/>
    </xf>
    <xf numFmtId="14" fontId="7" fillId="4" borderId="11" xfId="0" applyNumberFormat="1" applyFont="1" applyFill="1" applyBorder="1" applyAlignment="1">
      <alignment horizontal="left" vertical="center" wrapText="1"/>
    </xf>
    <xf numFmtId="164" fontId="7" fillId="4" borderId="10" xfId="0" applyNumberFormat="1" applyFont="1" applyFill="1" applyBorder="1" applyAlignment="1">
      <alignment horizontal="left" vertical="center" wrapText="1"/>
    </xf>
    <xf numFmtId="164" fontId="7" fillId="4" borderId="12" xfId="0" applyNumberFormat="1" applyFont="1" applyFill="1" applyBorder="1" applyAlignment="1">
      <alignment horizontal="left" vertical="center" wrapText="1"/>
    </xf>
    <xf numFmtId="165" fontId="9" fillId="5" borderId="6" xfId="0" applyNumberFormat="1" applyFont="1" applyFill="1" applyBorder="1" applyAlignment="1">
      <alignment horizontal="left" vertical="center" wrapText="1"/>
    </xf>
    <xf numFmtId="165" fontId="9" fillId="5" borderId="7" xfId="0" applyNumberFormat="1" applyFont="1" applyFill="1" applyBorder="1" applyAlignment="1">
      <alignment horizontal="left" vertical="center" wrapText="1"/>
    </xf>
    <xf numFmtId="165" fontId="9" fillId="5" borderId="13" xfId="0" applyNumberFormat="1" applyFont="1" applyFill="1" applyBorder="1" applyAlignment="1">
      <alignment horizontal="left" vertical="center" wrapText="1"/>
    </xf>
    <xf numFmtId="165" fontId="9" fillId="5" borderId="14" xfId="0" applyNumberFormat="1" applyFont="1" applyFill="1" applyBorder="1" applyAlignment="1">
      <alignment horizontal="left" vertical="center" wrapText="1"/>
    </xf>
    <xf numFmtId="165" fontId="9" fillId="6" borderId="6" xfId="0" applyNumberFormat="1" applyFont="1" applyFill="1" applyBorder="1" applyAlignment="1">
      <alignment horizontal="left" vertical="center" wrapText="1"/>
    </xf>
    <xf numFmtId="3" fontId="9" fillId="6" borderId="7" xfId="0" applyNumberFormat="1" applyFont="1" applyFill="1" applyBorder="1" applyAlignment="1">
      <alignment horizontal="left" vertical="center" wrapText="1"/>
    </xf>
    <xf numFmtId="165" fontId="9" fillId="6" borderId="7" xfId="0" applyNumberFormat="1" applyFont="1" applyFill="1" applyBorder="1" applyAlignment="1">
      <alignment horizontal="left" vertical="center" wrapText="1"/>
    </xf>
    <xf numFmtId="165" fontId="9" fillId="6" borderId="8" xfId="0" applyNumberFormat="1" applyFont="1" applyFill="1" applyBorder="1" applyAlignment="1">
      <alignment horizontal="left" vertical="center" wrapText="1"/>
    </xf>
    <xf numFmtId="165" fontId="8" fillId="7" borderId="15" xfId="0" applyNumberFormat="1" applyFont="1" applyFill="1" applyBorder="1" applyAlignment="1">
      <alignment horizontal="left" vertical="center" wrapText="1"/>
    </xf>
    <xf numFmtId="165" fontId="8" fillId="7" borderId="13" xfId="0" applyNumberFormat="1" applyFont="1" applyFill="1" applyBorder="1" applyAlignment="1">
      <alignment horizontal="left" vertical="center" wrapText="1"/>
    </xf>
    <xf numFmtId="165" fontId="8" fillId="7" borderId="14" xfId="0" applyNumberFormat="1" applyFont="1" applyFill="1" applyBorder="1" applyAlignment="1">
      <alignment horizontal="left" vertical="center" wrapText="1"/>
    </xf>
    <xf numFmtId="165" fontId="8" fillId="8" borderId="15" xfId="0" applyNumberFormat="1" applyFont="1" applyFill="1" applyBorder="1" applyAlignment="1">
      <alignment horizontal="left" vertical="center" wrapText="1"/>
    </xf>
    <xf numFmtId="165" fontId="8" fillId="8" borderId="13" xfId="0" applyNumberFormat="1" applyFont="1" applyFill="1" applyBorder="1" applyAlignment="1">
      <alignment horizontal="left" vertical="center" wrapText="1"/>
    </xf>
    <xf numFmtId="165" fontId="8" fillId="8" borderId="14" xfId="0" applyNumberFormat="1" applyFont="1" applyFill="1" applyBorder="1" applyAlignment="1">
      <alignment horizontal="left" vertical="center" wrapText="1"/>
    </xf>
    <xf numFmtId="165" fontId="8" fillId="8" borderId="0" xfId="0" applyNumberFormat="1" applyFont="1" applyFill="1" applyBorder="1" applyAlignment="1">
      <alignment horizontal="left" vertical="center" wrapText="1"/>
    </xf>
    <xf numFmtId="165" fontId="8" fillId="8" borderId="0" xfId="0" applyNumberFormat="1" applyFont="1" applyFill="1" applyAlignment="1">
      <alignment horizontal="left" vertical="center" wrapText="1"/>
    </xf>
    <xf numFmtId="165" fontId="10" fillId="8" borderId="0" xfId="0" applyNumberFormat="1" applyFont="1" applyFill="1" applyAlignment="1">
      <alignment horizontal="left" vertical="center" wrapText="1"/>
    </xf>
    <xf numFmtId="10" fontId="0" fillId="0" borderId="0" xfId="1" applyNumberFormat="1" applyFont="1"/>
    <xf numFmtId="10" fontId="0" fillId="0" borderId="0" xfId="0" applyNumberFormat="1"/>
    <xf numFmtId="49" fontId="0" fillId="9" borderId="0" xfId="0" applyNumberFormat="1" applyFill="1"/>
  </cellXfs>
  <cellStyles count="2">
    <cellStyle name="Normal" xfId="0" builtinId="0"/>
    <cellStyle name="Pourcentage" xfId="1" builtinId="5"/>
  </cellStyles>
  <dxfs count="56">
    <dxf>
      <numFmt numFmtId="0" formatCode="General"/>
    </dxf>
    <dxf>
      <numFmt numFmtId="0" formatCode="General"/>
    </dxf>
    <dxf>
      <numFmt numFmtId="0" formatCode="General"/>
    </dxf>
    <dxf>
      <numFmt numFmtId="30" formatCode="@"/>
    </dxf>
    <dxf>
      <numFmt numFmtId="30" formatCode="@"/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b/>
        <i val="0"/>
        <color rgb="FFFF0000"/>
      </font>
    </dxf>
    <dxf>
      <font>
        <b/>
        <i val="0"/>
        <color theme="9" tint="-0.24994659260841701"/>
      </font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165" formatCode="#,##0\ &quot;€&quot;"/>
    </dxf>
    <dxf>
      <numFmt numFmtId="3" formatCode="#,##0"/>
    </dxf>
    <dxf>
      <numFmt numFmtId="3" formatCode="#,##0"/>
    </dxf>
    <dxf>
      <numFmt numFmtId="165" formatCode="#,##0\ &quot;€&quot;"/>
    </dxf>
    <dxf>
      <numFmt numFmtId="14" formatCode="0.00%"/>
    </dxf>
    <dxf>
      <numFmt numFmtId="164" formatCode="#,##0.00\ &quot;€&quot;"/>
    </dxf>
    <dxf>
      <numFmt numFmtId="164" formatCode="#,##0.00\ &quot;€&quot;"/>
    </dxf>
    <dxf>
      <numFmt numFmtId="30" formatCode="@"/>
    </dxf>
    <dxf>
      <numFmt numFmtId="164" formatCode="#,##0.00\ &quot;€&quot;"/>
    </dxf>
    <dxf>
      <numFmt numFmtId="19" formatCode="dd/mm/yyyy"/>
    </dxf>
    <dxf>
      <numFmt numFmtId="14" formatCode="0.00%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164" formatCode="#,##0.00\ &quot;€&quot;"/>
    </dxf>
    <dxf>
      <numFmt numFmtId="0" formatCode="General"/>
    </dxf>
    <dxf>
      <numFmt numFmtId="0" formatCode="General"/>
    </dxf>
    <dxf>
      <numFmt numFmtId="19" formatCode="dd/mm/yyyy"/>
    </dxf>
    <dxf>
      <numFmt numFmtId="19" formatCode="dd/mm/yyyy"/>
    </dxf>
    <dxf>
      <numFmt numFmtId="30" formatCode="@"/>
    </dxf>
    <dxf>
      <numFmt numFmtId="30" formatCode="@"/>
    </dxf>
    <dxf>
      <numFmt numFmtId="19" formatCode="dd/mm/yyyy"/>
    </dxf>
    <dxf>
      <numFmt numFmtId="30" formatCode="@"/>
    </dxf>
    <dxf>
      <numFmt numFmtId="30" formatCode="@"/>
    </dxf>
    <dxf>
      <numFmt numFmtId="30" formatCode="@"/>
    </dxf>
    <dxf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Arial"/>
        <scheme val="none"/>
      </font>
      <numFmt numFmtId="165" formatCode="#,##0\ &quot;€&quot;"/>
      <fill>
        <patternFill patternType="solid">
          <fgColor rgb="FFFFFFFF"/>
          <bgColor rgb="FFD52B1E"/>
        </patternFill>
      </fill>
      <alignment horizontal="left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ontoux/Documents/Pricing/One-To-One/Outils_one_to_one/One-To-One_18072018_Contrat_2017_Evolution_V8_Sans_TK_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Action"/>
      <sheetName val="Opportunité"/>
      <sheetName val="Contrat"/>
      <sheetName val="RFA"/>
      <sheetName val="Base_RFA"/>
      <sheetName val="Base_Extraction"/>
      <sheetName val="TCD_Prod_Calcul"/>
      <sheetName val="TCD_Cont_Calcul"/>
      <sheetName val="Fichier_Base_Article"/>
      <sheetName val="TOP_50"/>
      <sheetName val="Projection_CDG"/>
      <sheetName val="Trait_Base_Extraction"/>
      <sheetName val="Base_Activité"/>
      <sheetName val="Base_Opportunité"/>
      <sheetName val="Base_Contrat"/>
      <sheetName val="Feuil4"/>
      <sheetName val="Fichier_Base"/>
      <sheetName val="base_Départ_Unique"/>
    </sheetNames>
    <definedNames>
      <definedName name="Feuille_Accueil"/>
      <definedName name="Feuille_Action"/>
      <definedName name="Feuille_Contrat"/>
      <definedName name="Feuille_Opportunité"/>
      <definedName name="Feuille_RFA"/>
      <definedName name="Top_50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>
        <row r="2">
          <cell r="G2" t="str">
            <v>TR</v>
          </cell>
        </row>
        <row r="3">
          <cell r="G3" t="str">
            <v>CTR</v>
          </cell>
        </row>
        <row r="4">
          <cell r="G4" t="str">
            <v>TK</v>
          </cell>
        </row>
        <row r="5">
          <cell r="G5" t="str">
            <v>CESU</v>
          </cell>
        </row>
        <row r="6">
          <cell r="G6" t="str">
            <v>TS</v>
          </cell>
        </row>
        <row r="7">
          <cell r="G7" t="str">
            <v>TTP</v>
          </cell>
        </row>
        <row r="8">
          <cell r="G8" t="str">
            <v>TFP</v>
          </cell>
        </row>
        <row r="9">
          <cell r="G9" t="str">
            <v>CLEANWAY</v>
          </cell>
        </row>
        <row r="10">
          <cell r="G10" t="str">
            <v>Domiphone</v>
          </cell>
        </row>
        <row r="11">
          <cell r="G11" t="str">
            <v>Serving Collectivités</v>
          </cell>
        </row>
      </sheetData>
      <sheetData sheetId="17" refreshError="1"/>
      <sheetData sheetId="18">
        <row r="1">
          <cell r="T1" t="str">
            <v>Grands Comptes</v>
          </cell>
          <cell r="U1" t="str">
            <v>MM France Nord</v>
          </cell>
          <cell r="V1" t="str">
            <v>MM France Sud</v>
          </cell>
          <cell r="W1" t="str">
            <v>Secteur Public</v>
          </cell>
          <cell r="X1" t="str">
            <v>MM Dirco</v>
          </cell>
        </row>
      </sheetData>
    </sheetDataSet>
  </externalBook>
</externalLink>
</file>

<file path=xl/tables/table1.xml><?xml version="1.0" encoding="utf-8"?>
<table xmlns="http://schemas.openxmlformats.org/spreadsheetml/2006/main" id="1" name="Tableau_Client" displayName="Tableau_Client" ref="A18:BI48" totalsRowShown="0" headerRowDxfId="55">
  <autoFilter ref="A18:BI48"/>
  <tableColumns count="61">
    <tableColumn id="1" name="Sous-Direction (n+4)"/>
    <tableColumn id="2" name="Equipe (n+3)"/>
    <tableColumn id="3" name="Commercial (n+2)"/>
    <tableColumn id="4" name="Portefeuille (n+1)"/>
    <tableColumn id="5" name="Secteur (n)"/>
    <tableColumn id="6" name="Code Groupe"/>
    <tableColumn id="7" name="Nom" dataDxfId="54"/>
    <tableColumn id="8" name="Grand Compte Décentralisé/Centralisé ?" dataDxfId="53"/>
    <tableColumn id="44" name="Responsable Grand Compte" dataDxfId="52"/>
    <tableColumn id="9" name="Code CRM"/>
    <tableColumn id="10" name="Raison Sociale" dataDxfId="51"/>
    <tableColumn id="11" name="Date de début du dernier contrat" dataDxfId="50"/>
    <tableColumn id="12" name="Code article" dataDxfId="49"/>
    <tableColumn id="13" name="Nom de l’article" dataDxfId="48"/>
    <tableColumn id="14" name="Code Produit"/>
    <tableColumn id="15" name="Nom du Produit" dataDxfId="4"/>
    <tableColumn id="16" name="Famille" dataDxfId="3"/>
    <tableColumn id="48" name="Date de dernier RDV" dataDxfId="47"/>
    <tableColumn id="55" name="Date dernière Opportunité" dataDxfId="46"/>
    <tableColumn id="56" name="Numéro Opportunité" dataDxfId="45"/>
    <tableColumn id="57" name="Statut Opportunité" dataDxfId="44"/>
    <tableColumn id="17" name="Barème" dataDxfId="43"/>
    <tableColumn id="18" name="Commission" dataDxfId="42"/>
    <tableColumn id="19" name="Unité commission" dataDxfId="41"/>
    <tableColumn id="20" name="Frais de port" dataDxfId="40"/>
    <tableColumn id="21" name="Minimum Commission" dataDxfId="39"/>
    <tableColumn id="22" name="Remise VE" dataDxfId="38"/>
    <tableColumn id="45" name="Date de renégociation" dataDxfId="37"/>
    <tableColumn id="30" name="Commission Actuelle" dataDxfId="36"/>
    <tableColumn id="46" name="Unité commission Actuelle" dataDxfId="35"/>
    <tableColumn id="31" name="Frais de port Actuelle" dataDxfId="34"/>
    <tableColumn id="32" name="Minimum Commission Actuelle" dataDxfId="33"/>
    <tableColumn id="33" name="Remise VE Actuelle" dataDxfId="32"/>
    <tableColumn id="23" name="Volume d'Emission Brut (VE Brut)" dataDxfId="31"/>
    <tableColumn id="24" name="Nb Titres" dataDxfId="30"/>
    <tableColumn id="25" name="Nb d'envoi" dataDxfId="29"/>
    <tableColumn id="26" name="VF Moyenne" dataDxfId="28"/>
    <tableColumn id="27" name="Montant Commission Brut HT" dataDxfId="27"/>
    <tableColumn id="28" name="Montant de la remise HT (sur VE)" dataDxfId="26"/>
    <tableColumn id="29" name="Montant Frais Livraison Brut HT" dataDxfId="25"/>
    <tableColumn id="34" name="Commission (Hausse)"/>
    <tableColumn id="35" name="Frais de Port (Hausse)"/>
    <tableColumn id="36" name="Min Commission (Hausse)"/>
    <tableColumn id="37" name="Remise 2017 (Hausse)"/>
    <tableColumn id="38" name="Commission (Baisse)"/>
    <tableColumn id="39" name="Frais de Port (Baisse)"/>
    <tableColumn id="40" name="Min Commission (Baisse)"/>
    <tableColumn id="41" name="Remise 2017 (Baisse)"/>
    <tableColumn id="47" name="Direction Bis"/>
    <tableColumn id="43" name="Rénégociation 2017"/>
    <tableColumn id="51" name="Commission différenciel"/>
    <tableColumn id="50" name="Frais de port différenciel"/>
    <tableColumn id="49" name="Remise VE Différenciel"/>
    <tableColumn id="42" name="Condition" dataDxfId="24">
      <calculatedColumnFormula>IF(AND(Tableau_Client[[#This Row],[Volume d''Emission Brut (VE Brut)]]&lt;&gt;"",OR(Tableau_Client[[#This Row],[Commission]]=0,Tableau_Client[[#This Row],[Commission]]=0,Tableau_Client[[#This Row],[Frais de port]]=0,AND(Tableau_Client[[#This Row],[Remise VE]]&lt;&gt;0,Tableau_Client[[#This Row],[Remise VE]]&lt;&gt;""))),1,0)</calculatedColumnFormula>
    </tableColumn>
    <tableColumn id="52" name="MEC Remise">
      <calculatedColumnFormula>IF(AND(Tableau_Client[[#This Row],[Remise VE]]&lt;&gt;0,Tableau_Client[[#This Row],[Remise VE]]&lt;&gt;""),1,0)</calculatedColumnFormula>
    </tableColumn>
    <tableColumn id="53" name="Semestre" dataDxfId="23">
      <calculatedColumnFormula>IF(Tableau_Client[[#This Row],[Date de renégociation]]="","",IF(MONTH(Tableau_Client[[#This Row],[Date de renégociation]])&lt;7,"S1","S2"))</calculatedColumnFormula>
    </tableColumn>
    <tableColumn id="54" name="Annee" dataDxfId="22">
      <calculatedColumnFormula>IF(Tableau_Client[[#This Row],[Date de renégociation]]="","",YEAR(Tableau_Client[[#This Row],[Date de renégociation]]))</calculatedColumnFormula>
    </tableColumn>
    <tableColumn id="58" name="Codage" dataDxfId="21">
      <calculatedColumnFormula>Tableau_Client[[#This Row],[Code CRM]]&amp;"_"&amp;Tableau_Client[[#This Row],[Famille]]</calculatedColumnFormula>
    </tableColumn>
    <tableColumn id="59" name="Codage Hausse" dataDxfId="2">
      <calculatedColumnFormula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calculatedColumnFormula>
    </tableColumn>
    <tableColumn id="60" name="Codage Baisse" dataDxfId="1">
      <calculatedColumnFormula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calculatedColumnFormula>
    </tableColumn>
    <tableColumn id="61" name="Codage Négociation" dataDxfId="0">
      <calculatedColumnFormula>IF(AND(Tableau_Client[[#This Row],[Codage Hausse]]="",Tableau_Client[[#This Row],[Codage Baisse]]=""),"",Tableau_Client[[#This Row],[Codage]]&amp;"_"&amp;1)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BI48"/>
  <sheetViews>
    <sheetView showGridLines="0" tabSelected="1" zoomScale="60" zoomScaleNormal="60" workbookViewId="0">
      <selection activeCell="P11" sqref="P11"/>
    </sheetView>
  </sheetViews>
  <sheetFormatPr baseColWidth="10" defaultRowHeight="14.4" x14ac:dyDescent="0.3"/>
  <cols>
    <col min="1" max="1" width="20.88671875" customWidth="1"/>
    <col min="2" max="2" width="14.33203125" bestFit="1" customWidth="1"/>
    <col min="3" max="3" width="18.21875" customWidth="1"/>
    <col min="4" max="4" width="17.77734375" customWidth="1"/>
    <col min="5" max="5" width="15.21875" customWidth="1"/>
    <col min="6" max="6" width="16.21875" customWidth="1"/>
    <col min="7" max="7" width="15.6640625" customWidth="1"/>
    <col min="8" max="8" width="20.77734375" customWidth="1"/>
    <col min="9" max="9" width="20" customWidth="1"/>
    <col min="10" max="10" width="19.21875" customWidth="1"/>
    <col min="11" max="11" width="21.21875" customWidth="1"/>
    <col min="12" max="12" width="26.44140625" customWidth="1"/>
    <col min="13" max="13" width="13.21875" customWidth="1"/>
    <col min="14" max="14" width="13.88671875" customWidth="1"/>
    <col min="15" max="15" width="14.21875" customWidth="1"/>
    <col min="16" max="16" width="16.44140625" customWidth="1"/>
    <col min="18" max="18" width="11.5546875" style="3"/>
    <col min="19" max="21" width="17.77734375" customWidth="1"/>
    <col min="22" max="22" width="11.109375" style="4" customWidth="1"/>
    <col min="23" max="23" width="13.44140625" style="4" customWidth="1"/>
    <col min="24" max="24" width="18.21875" style="4" customWidth="1"/>
    <col min="25" max="25" width="13.88671875" style="4" customWidth="1"/>
    <col min="26" max="26" width="15.77734375" style="4" customWidth="1"/>
    <col min="27" max="27" width="12.33203125" style="4" customWidth="1"/>
    <col min="28" max="28" width="15.44140625" customWidth="1"/>
    <col min="29" max="29" width="12.77734375" customWidth="1"/>
    <col min="30" max="30" width="16.88671875" customWidth="1"/>
    <col min="31" max="31" width="14.88671875" customWidth="1"/>
    <col min="32" max="32" width="12.77734375" customWidth="1"/>
    <col min="33" max="33" width="13.33203125" customWidth="1"/>
    <col min="34" max="34" width="18.5546875" hidden="1" customWidth="1"/>
    <col min="35" max="35" width="11.5546875" hidden="1" customWidth="1"/>
    <col min="36" max="36" width="18.77734375" hidden="1" customWidth="1"/>
    <col min="37" max="37" width="13.6640625" hidden="1" customWidth="1"/>
    <col min="38" max="38" width="28.109375" hidden="1" customWidth="1"/>
    <col min="39" max="39" width="31.6640625" hidden="1" customWidth="1"/>
    <col min="40" max="40" width="30.44140625" hidden="1" customWidth="1"/>
    <col min="41" max="41" width="13.44140625" customWidth="1"/>
    <col min="45" max="45" width="14.44140625" customWidth="1"/>
    <col min="46" max="46" width="15" customWidth="1"/>
    <col min="47" max="47" width="17.21875" customWidth="1"/>
    <col min="48" max="49" width="13.44140625" customWidth="1"/>
    <col min="50" max="53" width="16.33203125" customWidth="1"/>
    <col min="54" max="54" width="14.44140625" customWidth="1"/>
    <col min="55" max="55" width="15" customWidth="1"/>
    <col min="56" max="56" width="13.5546875" customWidth="1"/>
    <col min="57" max="57" width="10.77734375" customWidth="1"/>
    <col min="58" max="58" width="22.109375" customWidth="1"/>
    <col min="59" max="60" width="11.5546875" customWidth="1"/>
    <col min="61" max="61" width="15.109375" customWidth="1"/>
  </cols>
  <sheetData>
    <row r="1" spans="1:53" ht="24.6" x14ac:dyDescent="0.4">
      <c r="A1" s="1" t="s">
        <v>0</v>
      </c>
      <c r="C1" s="2">
        <v>3773</v>
      </c>
    </row>
    <row r="2" spans="1:53" ht="59.4" customHeight="1" x14ac:dyDescent="0.3"/>
    <row r="3" spans="1:53" ht="34.200000000000003" customHeight="1" x14ac:dyDescent="0.3"/>
    <row r="4" spans="1:53" ht="20.399999999999999" customHeight="1" x14ac:dyDescent="0.3">
      <c r="A4" s="5" t="s">
        <v>1</v>
      </c>
    </row>
    <row r="5" spans="1:53" ht="70.2" customHeight="1" x14ac:dyDescent="0.3"/>
    <row r="7" spans="1:53" ht="16.8" customHeight="1" x14ac:dyDescent="0.3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S7" s="6"/>
      <c r="T7" s="6"/>
      <c r="U7" s="6"/>
      <c r="AB7" s="6"/>
      <c r="AC7" s="6"/>
      <c r="AD7" s="6"/>
      <c r="AE7" s="6"/>
      <c r="AF7" s="6"/>
      <c r="AG7" s="6"/>
      <c r="AH7" s="7"/>
      <c r="AI7" s="8"/>
      <c r="AJ7" s="8"/>
      <c r="AK7" s="7"/>
      <c r="AL7" s="7"/>
      <c r="AM7" s="7"/>
      <c r="AN7" s="7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</row>
    <row r="8" spans="1:53" x14ac:dyDescent="0.3">
      <c r="G8" s="6"/>
      <c r="H8" s="6"/>
      <c r="I8" s="6"/>
      <c r="K8" s="6"/>
      <c r="L8" s="3"/>
      <c r="M8" s="6"/>
      <c r="N8" s="6"/>
      <c r="P8" s="6"/>
      <c r="Q8" s="6"/>
      <c r="S8" s="6"/>
      <c r="T8" s="6"/>
      <c r="U8" s="6"/>
      <c r="AB8" s="6"/>
      <c r="AH8" s="7"/>
      <c r="AI8" s="8"/>
      <c r="AJ8" s="8"/>
      <c r="AK8" s="7"/>
      <c r="AL8" s="7"/>
      <c r="AM8" s="7"/>
      <c r="AN8" s="7"/>
    </row>
    <row r="9" spans="1:53" x14ac:dyDescent="0.3">
      <c r="G9" s="6"/>
      <c r="H9" s="6"/>
      <c r="I9" s="6"/>
      <c r="K9" s="6"/>
      <c r="L9" s="3"/>
      <c r="M9" s="6"/>
      <c r="N9" s="6"/>
      <c r="P9" s="6"/>
      <c r="Q9" s="6"/>
      <c r="S9" s="6"/>
      <c r="T9" s="6"/>
      <c r="U9" s="6"/>
      <c r="AB9" s="6"/>
      <c r="AH9" s="7"/>
      <c r="AI9" s="8"/>
      <c r="AJ9" s="8"/>
      <c r="AK9" s="7"/>
      <c r="AL9" s="7"/>
      <c r="AM9" s="7"/>
      <c r="AN9" s="7"/>
    </row>
    <row r="10" spans="1:53" x14ac:dyDescent="0.3">
      <c r="G10" s="6"/>
      <c r="H10" s="6"/>
      <c r="I10" s="6"/>
      <c r="K10" s="6"/>
      <c r="L10" s="3"/>
      <c r="M10" s="6"/>
      <c r="N10" s="6"/>
      <c r="P10" s="6"/>
      <c r="Q10" s="6"/>
      <c r="S10" s="6"/>
      <c r="T10" s="6"/>
      <c r="U10" s="6"/>
      <c r="AB10" s="6"/>
      <c r="AH10" s="7"/>
      <c r="AI10" s="8"/>
      <c r="AJ10" s="8"/>
      <c r="AK10" s="7"/>
      <c r="AL10" s="7"/>
      <c r="AM10" s="7"/>
      <c r="AN10" s="7"/>
    </row>
    <row r="11" spans="1:53" ht="101.4" customHeight="1" thickBot="1" x14ac:dyDescent="0.35">
      <c r="G11" s="6"/>
      <c r="H11" s="6"/>
      <c r="I11" s="6"/>
      <c r="K11" s="6"/>
      <c r="L11" s="3"/>
      <c r="M11" s="6"/>
      <c r="N11" s="6"/>
      <c r="P11" s="6"/>
      <c r="Q11" s="6"/>
      <c r="S11" s="6"/>
      <c r="T11" s="6"/>
      <c r="U11" s="6"/>
      <c r="AB11" s="6"/>
      <c r="AH11" s="7"/>
      <c r="AI11" s="8"/>
      <c r="AJ11" s="8"/>
      <c r="AK11" s="7"/>
      <c r="AL11" s="7"/>
      <c r="AM11" s="7"/>
      <c r="AN11" s="7"/>
    </row>
    <row r="12" spans="1:53" ht="54.6" thickBot="1" x14ac:dyDescent="0.35">
      <c r="E12" s="9" t="s">
        <v>2</v>
      </c>
      <c r="F12" s="10" t="s">
        <v>3</v>
      </c>
      <c r="G12" s="10" t="s">
        <v>4</v>
      </c>
      <c r="H12" s="10" t="s">
        <v>5</v>
      </c>
      <c r="I12" s="10" t="s">
        <v>6</v>
      </c>
      <c r="J12" s="10" t="s">
        <v>7</v>
      </c>
      <c r="K12" s="10" t="s">
        <v>8</v>
      </c>
      <c r="L12" s="10" t="s">
        <v>9</v>
      </c>
      <c r="M12" s="10" t="s">
        <v>10</v>
      </c>
      <c r="N12" s="11" t="s">
        <v>11</v>
      </c>
      <c r="O12" s="3"/>
      <c r="P12" s="6"/>
      <c r="Q12" s="6"/>
      <c r="R12"/>
      <c r="S12" s="6"/>
      <c r="T12" s="6"/>
      <c r="U12" s="3"/>
      <c r="V12" s="6"/>
      <c r="W12" s="6"/>
      <c r="X12" s="6"/>
      <c r="AB12" s="4"/>
      <c r="AC12" s="4"/>
      <c r="AD12" s="4"/>
      <c r="AE12" s="6"/>
      <c r="AK12" s="7"/>
      <c r="AL12" s="8"/>
      <c r="AM12" s="8"/>
      <c r="AN12" s="7"/>
      <c r="AO12" s="7"/>
      <c r="AP12" s="7"/>
      <c r="AQ12" s="7"/>
    </row>
    <row r="13" spans="1:53" ht="60.6" customHeight="1" thickBot="1" x14ac:dyDescent="0.35">
      <c r="E13" s="12">
        <f t="array" aca="1" ref="E13" ca="1">SUM(1*(FREQUENCY(IF(SUBTOTAL(3,OFFSET(J18,ROW(Tableau_Client[Code CRM])-ROW(J18),,1)),MATCH(Tableau_Client[Code CRM],Tableau_Client[Code CRM],0)),ROW(INDIRECT("1:"&amp;(ROWS(Tableau_Client[Code CRM])+19))))&gt;0))</f>
        <v>30</v>
      </c>
      <c r="F13" s="13">
        <f t="array" aca="1" ref="F13" ca="1">SUM(1*(FREQUENCY(IF(SUBTOTAL(3,OFFSET(BF18,ROW(Tableau_Client[Codage])-ROW(BF18),,1)),MATCH(Tableau_Client[Codage],Tableau_Client[Codage],0)),ROW(INDIRECT("1:"&amp;(ROWS(Tableau_Client[Codage])+19))))&gt;0))</f>
        <v>30</v>
      </c>
      <c r="G13" s="14">
        <f>SUBTOTAL(9,Tableau_Client[Volume d''Emission Brut (VE Brut)])</f>
        <v>11796854.1</v>
      </c>
      <c r="H13" s="13">
        <f t="array" aca="1" ref="H13" ca="1">SUM(1*(FREQUENCY(IF(SUBTOTAL(3,OFFSET(BG18,ROW(Tableau_Client[Codage Hausse])-ROW(BG18),,1)),MATCH(Tableau_Client[Codage Hausse],Tableau_Client[Codage Hausse],0)),ROW(INDIRECT("1:"&amp;(ROWS(Tableau_Client[Codage Hausse])+19))))&gt;0))</f>
        <v>25</v>
      </c>
      <c r="I13" s="13">
        <f t="array" aca="1" ref="I13" ca="1">SUM(1*(FREQUENCY(IF(SUBTOTAL(3,OFFSET(BH18,ROW(Tableau_Client[Codage Baisse])-ROW(BH18),,1)),MATCH(Tableau_Client[Codage Baisse],Tableau_Client[Codage Baisse],0)),ROW(INDIRECT("1:"&amp;(ROWS(Tableau_Client[Codage Baisse])+19))))&gt;0))</f>
        <v>5</v>
      </c>
      <c r="J13" s="13">
        <f t="array" aca="1" ref="J13" ca="1">SUM(1*(FREQUENCY(IF(SUBTOTAL(3,OFFSET(BI18,ROW(Tableau_Client[Codage Négociation])-ROW(BI18),,1)),MATCH(Tableau_Client[Codage Négociation],Tableau_Client[Codage Négociation],0)),ROW(INDIRECT("1:"&amp;(ROWS(Tableau_Client[Codage Négociation])))))&gt;0))</f>
        <v>29</v>
      </c>
      <c r="K13" s="15">
        <f>SUBTOTAL(9,Tableau_Client[Commission différenciel])</f>
        <v>28719</v>
      </c>
      <c r="L13" s="15">
        <f>SUBTOTAL(9,Tableau_Client[Frais de port différenciel])</f>
        <v>14458</v>
      </c>
      <c r="M13" s="15" t="str">
        <f>IF(SUBTOTAL(9,Tableau_Client[Remise VE Différenciel])=0,"",SUBTOTAL(9,Tableau_Client[Remise VE Différenciel]))</f>
        <v/>
      </c>
      <c r="N13" s="16">
        <f>SUM(K13:M13)</f>
        <v>43177</v>
      </c>
      <c r="O13" s="3"/>
      <c r="P13" s="6"/>
      <c r="Q13" s="6"/>
      <c r="R13"/>
      <c r="S13" s="6"/>
      <c r="T13" s="6"/>
      <c r="U13" s="3"/>
      <c r="V13" s="6"/>
      <c r="W13" s="6"/>
      <c r="X13" s="6"/>
      <c r="AB13" s="4"/>
      <c r="AC13" s="4"/>
      <c r="AD13" s="4"/>
      <c r="AE13" s="6"/>
      <c r="AK13" s="7"/>
      <c r="AL13" s="8"/>
      <c r="AM13" s="8"/>
      <c r="AN13" s="7"/>
      <c r="AO13" s="7"/>
      <c r="AP13" s="7"/>
      <c r="AQ13" s="7"/>
    </row>
    <row r="14" spans="1:53" ht="34.200000000000003" customHeight="1" x14ac:dyDescent="0.3">
      <c r="G14" s="6"/>
      <c r="H14" s="6"/>
      <c r="I14" s="17"/>
      <c r="J14" s="18"/>
      <c r="K14" s="6"/>
      <c r="L14" s="3"/>
      <c r="M14" s="6"/>
      <c r="N14" s="6"/>
      <c r="P14" s="6"/>
      <c r="Q14" s="6"/>
      <c r="S14" s="6"/>
      <c r="T14" s="6"/>
      <c r="U14" s="6"/>
      <c r="AB14" s="6"/>
      <c r="AH14" s="7"/>
      <c r="AI14" s="8"/>
      <c r="AJ14" s="8"/>
      <c r="AK14" s="7"/>
      <c r="AL14" s="7"/>
      <c r="AM14" s="7"/>
      <c r="AN14" s="7"/>
    </row>
    <row r="15" spans="1:53" x14ac:dyDescent="0.3">
      <c r="G15" s="6"/>
      <c r="H15" s="6"/>
      <c r="I15" s="6"/>
      <c r="K15" s="6"/>
      <c r="L15" s="3"/>
      <c r="M15" s="6"/>
      <c r="N15" s="6"/>
      <c r="P15" s="6"/>
      <c r="Q15" s="6"/>
      <c r="S15" s="6"/>
      <c r="T15" s="6"/>
      <c r="U15" s="6"/>
      <c r="AB15" s="6"/>
      <c r="AH15" s="7"/>
      <c r="AI15" s="8"/>
      <c r="AJ15" s="8"/>
      <c r="AK15" s="7"/>
      <c r="AL15" s="7"/>
      <c r="AM15" s="7"/>
      <c r="AN15" s="7"/>
    </row>
    <row r="16" spans="1:53" x14ac:dyDescent="0.3">
      <c r="G16" s="6"/>
      <c r="H16" s="6"/>
      <c r="I16" s="6"/>
      <c r="K16" s="6"/>
      <c r="L16" s="19"/>
      <c r="M16" s="6"/>
      <c r="N16" s="6"/>
      <c r="P16" s="6"/>
      <c r="Q16" s="6"/>
      <c r="S16" s="6"/>
      <c r="T16" s="6"/>
      <c r="U16" s="6"/>
      <c r="AB16" s="6"/>
      <c r="AH16" s="7"/>
      <c r="AI16" s="8"/>
      <c r="AJ16" s="8"/>
      <c r="AK16" s="7"/>
      <c r="AL16" s="7"/>
      <c r="AM16" s="7"/>
      <c r="AN16" s="7"/>
    </row>
    <row r="17" spans="1:61" x14ac:dyDescent="0.3">
      <c r="R17" s="20"/>
      <c r="S17" s="21"/>
      <c r="V17" s="22" t="s">
        <v>12</v>
      </c>
      <c r="W17" s="23"/>
      <c r="X17" s="23"/>
      <c r="Y17" s="23"/>
      <c r="Z17" s="23"/>
      <c r="AA17" s="23"/>
      <c r="AB17" s="24" t="s">
        <v>13</v>
      </c>
      <c r="AC17" s="25"/>
      <c r="AD17" s="25"/>
      <c r="AE17" s="25"/>
      <c r="AF17" s="25"/>
      <c r="AG17" s="26"/>
      <c r="AH17" s="27" t="s">
        <v>14</v>
      </c>
      <c r="AI17" s="28"/>
      <c r="AJ17" s="28"/>
      <c r="AK17" s="28"/>
      <c r="AL17" s="28"/>
      <c r="AM17" s="28"/>
      <c r="AN17" s="29"/>
      <c r="AO17" s="30" t="s">
        <v>15</v>
      </c>
      <c r="AP17" s="30"/>
      <c r="AQ17" s="30"/>
      <c r="AR17" s="30"/>
      <c r="AS17" s="31" t="s">
        <v>16</v>
      </c>
      <c r="AT17" s="31"/>
      <c r="AU17" s="31"/>
      <c r="AV17" s="31"/>
    </row>
    <row r="18" spans="1:61" ht="36" x14ac:dyDescent="0.3">
      <c r="A18" s="32" t="s">
        <v>17</v>
      </c>
      <c r="B18" s="32" t="s">
        <v>18</v>
      </c>
      <c r="C18" s="32" t="s">
        <v>19</v>
      </c>
      <c r="D18" s="32" t="s">
        <v>20</v>
      </c>
      <c r="E18" s="32" t="s">
        <v>21</v>
      </c>
      <c r="F18" s="32" t="s">
        <v>22</v>
      </c>
      <c r="G18" s="32" t="s">
        <v>23</v>
      </c>
      <c r="H18" s="32" t="s">
        <v>24</v>
      </c>
      <c r="I18" s="32" t="s">
        <v>25</v>
      </c>
      <c r="J18" s="32" t="s">
        <v>26</v>
      </c>
      <c r="K18" s="32" t="s">
        <v>27</v>
      </c>
      <c r="L18" s="32" t="s">
        <v>28</v>
      </c>
      <c r="M18" s="32" t="s">
        <v>29</v>
      </c>
      <c r="N18" s="32" t="s">
        <v>30</v>
      </c>
      <c r="O18" s="32" t="s">
        <v>31</v>
      </c>
      <c r="P18" s="32" t="s">
        <v>32</v>
      </c>
      <c r="Q18" s="33" t="s">
        <v>33</v>
      </c>
      <c r="R18" s="34" t="s">
        <v>34</v>
      </c>
      <c r="S18" s="33" t="s">
        <v>35</v>
      </c>
      <c r="T18" s="33" t="s">
        <v>36</v>
      </c>
      <c r="U18" s="33" t="s">
        <v>37</v>
      </c>
      <c r="V18" s="35" t="s">
        <v>38</v>
      </c>
      <c r="W18" s="35" t="s">
        <v>39</v>
      </c>
      <c r="X18" s="35" t="s">
        <v>40</v>
      </c>
      <c r="Y18" s="35" t="s">
        <v>41</v>
      </c>
      <c r="Z18" s="35" t="s">
        <v>42</v>
      </c>
      <c r="AA18" s="36" t="s">
        <v>43</v>
      </c>
      <c r="AB18" s="37" t="s">
        <v>44</v>
      </c>
      <c r="AC18" s="38" t="s">
        <v>45</v>
      </c>
      <c r="AD18" s="39" t="s">
        <v>46</v>
      </c>
      <c r="AE18" s="39" t="s">
        <v>47</v>
      </c>
      <c r="AF18" s="39" t="s">
        <v>48</v>
      </c>
      <c r="AG18" s="40" t="s">
        <v>49</v>
      </c>
      <c r="AH18" s="41" t="s">
        <v>50</v>
      </c>
      <c r="AI18" s="42" t="s">
        <v>51</v>
      </c>
      <c r="AJ18" s="42" t="s">
        <v>52</v>
      </c>
      <c r="AK18" s="43" t="s">
        <v>53</v>
      </c>
      <c r="AL18" s="43" t="s">
        <v>54</v>
      </c>
      <c r="AM18" s="43" t="s">
        <v>55</v>
      </c>
      <c r="AN18" s="44" t="s">
        <v>56</v>
      </c>
      <c r="AO18" s="45" t="s">
        <v>57</v>
      </c>
      <c r="AP18" s="46" t="s">
        <v>58</v>
      </c>
      <c r="AQ18" s="46" t="s">
        <v>59</v>
      </c>
      <c r="AR18" s="47" t="s">
        <v>60</v>
      </c>
      <c r="AS18" s="48" t="s">
        <v>61</v>
      </c>
      <c r="AT18" s="49" t="s">
        <v>62</v>
      </c>
      <c r="AU18" s="49" t="s">
        <v>63</v>
      </c>
      <c r="AV18" s="50" t="s">
        <v>64</v>
      </c>
      <c r="AW18" s="51" t="s">
        <v>65</v>
      </c>
      <c r="AX18" s="51" t="s">
        <v>66</v>
      </c>
      <c r="AY18" s="51" t="s">
        <v>67</v>
      </c>
      <c r="AZ18" s="51" t="s">
        <v>68</v>
      </c>
      <c r="BA18" s="51" t="s">
        <v>69</v>
      </c>
      <c r="BB18" s="52" t="s">
        <v>70</v>
      </c>
      <c r="BC18" s="52" t="s">
        <v>71</v>
      </c>
      <c r="BD18" s="52" t="s">
        <v>72</v>
      </c>
      <c r="BE18" s="52" t="s">
        <v>73</v>
      </c>
      <c r="BF18" s="52" t="s">
        <v>74</v>
      </c>
      <c r="BG18" s="52" t="s">
        <v>75</v>
      </c>
      <c r="BH18" s="52" t="s">
        <v>76</v>
      </c>
      <c r="BI18" s="53" t="s">
        <v>77</v>
      </c>
    </row>
    <row r="19" spans="1:61" x14ac:dyDescent="0.3">
      <c r="A19" s="6" t="s">
        <v>1</v>
      </c>
      <c r="B19" s="6" t="s">
        <v>78</v>
      </c>
      <c r="C19" s="6" t="s">
        <v>115</v>
      </c>
      <c r="D19" s="6" t="s">
        <v>79</v>
      </c>
      <c r="E19" s="6" t="s">
        <v>80</v>
      </c>
      <c r="G19" s="6"/>
      <c r="H19" s="6" t="s">
        <v>81</v>
      </c>
      <c r="I19" s="6"/>
      <c r="J19">
        <v>1973</v>
      </c>
      <c r="K19" s="6" t="s">
        <v>101</v>
      </c>
      <c r="L19" s="3">
        <v>42989</v>
      </c>
      <c r="M19" s="6">
        <v>1</v>
      </c>
      <c r="N19" s="6" t="s">
        <v>101</v>
      </c>
      <c r="O19">
        <v>1</v>
      </c>
      <c r="P19" s="6" t="s">
        <v>101</v>
      </c>
      <c r="Q19" s="6" t="s">
        <v>101</v>
      </c>
      <c r="R19" s="3">
        <v>43256</v>
      </c>
      <c r="S19" s="3" t="s">
        <v>83</v>
      </c>
      <c r="T19" s="17" t="s">
        <v>83</v>
      </c>
      <c r="U19" s="17" t="s">
        <v>83</v>
      </c>
      <c r="V19" s="4" t="s">
        <v>83</v>
      </c>
      <c r="W19" s="54">
        <v>0</v>
      </c>
      <c r="X19" s="4" t="s">
        <v>84</v>
      </c>
      <c r="Y19" s="4">
        <v>0</v>
      </c>
      <c r="Z19" s="4">
        <v>0</v>
      </c>
      <c r="AA19" s="55"/>
      <c r="AB19" s="3" t="s">
        <v>83</v>
      </c>
      <c r="AC19" s="4" t="s">
        <v>83</v>
      </c>
      <c r="AD19" s="6" t="s">
        <v>83</v>
      </c>
      <c r="AE19" s="4" t="s">
        <v>83</v>
      </c>
      <c r="AF19" s="4" t="s">
        <v>83</v>
      </c>
      <c r="AG19" s="55" t="s">
        <v>83</v>
      </c>
      <c r="AH19" s="7">
        <v>548128</v>
      </c>
      <c r="AI19" s="8">
        <v>68516</v>
      </c>
      <c r="AJ19" s="8">
        <v>41</v>
      </c>
      <c r="AK19" s="7">
        <v>40</v>
      </c>
      <c r="AL19" s="7">
        <v>0</v>
      </c>
      <c r="AM19" s="7">
        <v>0</v>
      </c>
      <c r="AN19" s="7">
        <v>0</v>
      </c>
      <c r="AO19" t="s">
        <v>83</v>
      </c>
      <c r="AP19" t="s">
        <v>83</v>
      </c>
      <c r="AQ19" t="s">
        <v>83</v>
      </c>
      <c r="AR19" t="s">
        <v>83</v>
      </c>
      <c r="AS19" t="s">
        <v>83</v>
      </c>
      <c r="AT19" t="s">
        <v>83</v>
      </c>
      <c r="AU19" t="s">
        <v>83</v>
      </c>
      <c r="AV19" t="s">
        <v>83</v>
      </c>
      <c r="AW19" s="6" t="s">
        <v>1</v>
      </c>
      <c r="AX19" t="s">
        <v>83</v>
      </c>
      <c r="AY19" s="7" t="s">
        <v>83</v>
      </c>
      <c r="AZ19" s="7" t="s">
        <v>83</v>
      </c>
      <c r="BB19" s="17">
        <v>1</v>
      </c>
      <c r="BC19">
        <v>0</v>
      </c>
      <c r="BD19" s="17" t="s">
        <v>83</v>
      </c>
      <c r="BE19" s="17" t="s">
        <v>83</v>
      </c>
      <c r="BF19" s="17" t="s">
        <v>132</v>
      </c>
      <c r="BG19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/>
      </c>
      <c r="BH19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19" s="17" t="str">
        <f>IF(AND(Tableau_Client[[#This Row],[Codage Hausse]]="",Tableau_Client[[#This Row],[Codage Baisse]]=""),"",Tableau_Client[[#This Row],[Codage]]&amp;"_"&amp;1)</f>
        <v/>
      </c>
    </row>
    <row r="20" spans="1:61" x14ac:dyDescent="0.3">
      <c r="A20" s="56" t="s">
        <v>1</v>
      </c>
      <c r="B20" s="6" t="s">
        <v>91</v>
      </c>
      <c r="C20" s="6" t="s">
        <v>163</v>
      </c>
      <c r="D20" s="6" t="s">
        <v>96</v>
      </c>
      <c r="E20" s="6" t="s">
        <v>97</v>
      </c>
      <c r="F20">
        <v>3820478</v>
      </c>
      <c r="G20" s="6" t="s">
        <v>105</v>
      </c>
      <c r="H20" s="6" t="s">
        <v>81</v>
      </c>
      <c r="I20" s="6"/>
      <c r="J20">
        <v>5835</v>
      </c>
      <c r="K20" s="6" t="s">
        <v>104</v>
      </c>
      <c r="L20" s="3">
        <v>42927</v>
      </c>
      <c r="M20" s="6">
        <v>1</v>
      </c>
      <c r="N20" s="6" t="s">
        <v>101</v>
      </c>
      <c r="O20">
        <v>1</v>
      </c>
      <c r="P20" s="6" t="s">
        <v>101</v>
      </c>
      <c r="Q20" s="6" t="s">
        <v>101</v>
      </c>
      <c r="R20" s="3">
        <v>43202</v>
      </c>
      <c r="S20" s="3" t="s">
        <v>83</v>
      </c>
      <c r="T20" s="17" t="s">
        <v>83</v>
      </c>
      <c r="U20" s="17" t="s">
        <v>83</v>
      </c>
      <c r="V20" s="4" t="s">
        <v>83</v>
      </c>
      <c r="W20" s="54">
        <v>5.0000000000000001E-3</v>
      </c>
      <c r="X20" s="4" t="s">
        <v>84</v>
      </c>
      <c r="Y20" s="4">
        <v>0</v>
      </c>
      <c r="Z20" s="4">
        <v>25</v>
      </c>
      <c r="AA20" s="55"/>
      <c r="AB20" s="3">
        <v>43124</v>
      </c>
      <c r="AC20" s="54">
        <v>0.01</v>
      </c>
      <c r="AD20" s="6" t="s">
        <v>84</v>
      </c>
      <c r="AE20" s="4">
        <v>0</v>
      </c>
      <c r="AF20" s="4">
        <v>25</v>
      </c>
      <c r="AG20" s="55" t="s">
        <v>83</v>
      </c>
      <c r="AH20" s="7">
        <v>891367</v>
      </c>
      <c r="AI20" s="8">
        <v>99143</v>
      </c>
      <c r="AJ20" s="8">
        <v>41</v>
      </c>
      <c r="AK20" s="7">
        <v>125.8</v>
      </c>
      <c r="AL20" s="7">
        <v>4036.52</v>
      </c>
      <c r="AM20" s="7">
        <v>0</v>
      </c>
      <c r="AN20" s="7">
        <v>35.549999999999997</v>
      </c>
      <c r="AO20" t="s">
        <v>89</v>
      </c>
      <c r="AP20" t="s">
        <v>83</v>
      </c>
      <c r="AQ20" t="s">
        <v>83</v>
      </c>
      <c r="AR20" t="s">
        <v>83</v>
      </c>
      <c r="AS20" t="s">
        <v>83</v>
      </c>
      <c r="AT20" t="s">
        <v>83</v>
      </c>
      <c r="AU20" t="s">
        <v>83</v>
      </c>
      <c r="AV20" t="s">
        <v>83</v>
      </c>
      <c r="AW20" s="6" t="s">
        <v>1</v>
      </c>
      <c r="AX20" t="s">
        <v>90</v>
      </c>
      <c r="AY20" s="7">
        <v>4457</v>
      </c>
      <c r="AZ20" s="7" t="s">
        <v>83</v>
      </c>
      <c r="BB20" s="17">
        <v>1</v>
      </c>
      <c r="BC20">
        <v>0</v>
      </c>
      <c r="BD20" s="17" t="s">
        <v>87</v>
      </c>
      <c r="BE20" s="17">
        <v>2018</v>
      </c>
      <c r="BF20" s="17" t="s">
        <v>133</v>
      </c>
      <c r="BG20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5835_A_1</v>
      </c>
      <c r="BH20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20" s="17" t="str">
        <f>IF(AND(Tableau_Client[[#This Row],[Codage Hausse]]="",Tableau_Client[[#This Row],[Codage Baisse]]=""),"",Tableau_Client[[#This Row],[Codage]]&amp;"_"&amp;1)</f>
        <v>5835_A_1</v>
      </c>
    </row>
    <row r="21" spans="1:61" x14ac:dyDescent="0.3">
      <c r="A21" s="56" t="s">
        <v>1</v>
      </c>
      <c r="B21" s="6" t="s">
        <v>91</v>
      </c>
      <c r="C21" s="6" t="s">
        <v>163</v>
      </c>
      <c r="D21" s="6" t="s">
        <v>96</v>
      </c>
      <c r="E21" s="6" t="s">
        <v>97</v>
      </c>
      <c r="F21">
        <v>3820326</v>
      </c>
      <c r="G21" s="6" t="s">
        <v>104</v>
      </c>
      <c r="H21" s="6" t="s">
        <v>81</v>
      </c>
      <c r="I21" s="6"/>
      <c r="J21">
        <v>29325</v>
      </c>
      <c r="K21" s="6" t="s">
        <v>105</v>
      </c>
      <c r="L21" s="3">
        <v>41235</v>
      </c>
      <c r="M21" s="6">
        <v>1</v>
      </c>
      <c r="N21" s="6" t="s">
        <v>101</v>
      </c>
      <c r="O21">
        <v>1</v>
      </c>
      <c r="P21" s="6" t="s">
        <v>101</v>
      </c>
      <c r="Q21" s="6" t="s">
        <v>101</v>
      </c>
      <c r="R21" s="3">
        <v>43202</v>
      </c>
      <c r="S21" s="3" t="s">
        <v>83</v>
      </c>
      <c r="T21" s="17" t="s">
        <v>83</v>
      </c>
      <c r="U21" s="17" t="s">
        <v>83</v>
      </c>
      <c r="V21" s="4" t="s">
        <v>83</v>
      </c>
      <c r="W21" s="54">
        <v>0</v>
      </c>
      <c r="X21" s="4" t="s">
        <v>84</v>
      </c>
      <c r="Y21" s="4">
        <v>0</v>
      </c>
      <c r="Z21" s="4">
        <v>8.3699999999999992</v>
      </c>
      <c r="AA21" s="55"/>
      <c r="AB21" s="3">
        <v>43257</v>
      </c>
      <c r="AC21" s="4">
        <v>1.6E-2</v>
      </c>
      <c r="AD21" s="6" t="s">
        <v>85</v>
      </c>
      <c r="AE21" s="4" t="s">
        <v>83</v>
      </c>
      <c r="AF21" s="4">
        <v>8.3699999999999992</v>
      </c>
      <c r="AG21" s="55" t="s">
        <v>83</v>
      </c>
      <c r="AH21" s="7">
        <v>505020</v>
      </c>
      <c r="AI21" s="8">
        <v>53160</v>
      </c>
      <c r="AJ21" s="8">
        <v>27</v>
      </c>
      <c r="AK21" s="7">
        <v>95</v>
      </c>
      <c r="AL21" s="7">
        <v>83.7</v>
      </c>
      <c r="AM21" s="7">
        <v>0</v>
      </c>
      <c r="AN21" s="7">
        <v>0</v>
      </c>
      <c r="AO21" t="s">
        <v>89</v>
      </c>
      <c r="AP21" t="s">
        <v>83</v>
      </c>
      <c r="AQ21" t="s">
        <v>83</v>
      </c>
      <c r="AR21" t="s">
        <v>83</v>
      </c>
      <c r="AS21" t="s">
        <v>83</v>
      </c>
      <c r="AT21" t="s">
        <v>83</v>
      </c>
      <c r="AU21" t="s">
        <v>83</v>
      </c>
      <c r="AV21" t="s">
        <v>83</v>
      </c>
      <c r="AW21" s="6" t="s">
        <v>1</v>
      </c>
      <c r="AX21" t="s">
        <v>90</v>
      </c>
      <c r="AY21" s="7">
        <v>851</v>
      </c>
      <c r="AZ21" s="7" t="s">
        <v>83</v>
      </c>
      <c r="BB21" s="17">
        <v>1</v>
      </c>
      <c r="BC21">
        <v>0</v>
      </c>
      <c r="BD21" s="17" t="s">
        <v>87</v>
      </c>
      <c r="BE21" s="17">
        <v>2018</v>
      </c>
      <c r="BF21" s="17" t="s">
        <v>134</v>
      </c>
      <c r="BG21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29325_A_1</v>
      </c>
      <c r="BH21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21" s="17" t="str">
        <f>IF(AND(Tableau_Client[[#This Row],[Codage Hausse]]="",Tableau_Client[[#This Row],[Codage Baisse]]=""),"",Tableau_Client[[#This Row],[Codage]]&amp;"_"&amp;1)</f>
        <v>29325_A_1</v>
      </c>
    </row>
    <row r="22" spans="1:61" x14ac:dyDescent="0.3">
      <c r="A22" s="56" t="s">
        <v>1</v>
      </c>
      <c r="B22" s="6" t="s">
        <v>91</v>
      </c>
      <c r="C22" s="6" t="s">
        <v>163</v>
      </c>
      <c r="D22" s="6" t="s">
        <v>96</v>
      </c>
      <c r="E22" s="6" t="s">
        <v>97</v>
      </c>
      <c r="G22" s="6"/>
      <c r="H22" s="6" t="s">
        <v>81</v>
      </c>
      <c r="I22" s="6"/>
      <c r="J22">
        <v>50567</v>
      </c>
      <c r="K22" s="6" t="s">
        <v>106</v>
      </c>
      <c r="L22" s="3">
        <v>40779</v>
      </c>
      <c r="M22" s="6">
        <v>1</v>
      </c>
      <c r="N22" s="6" t="s">
        <v>101</v>
      </c>
      <c r="O22">
        <v>1</v>
      </c>
      <c r="P22" s="6" t="s">
        <v>101</v>
      </c>
      <c r="Q22" s="6" t="s">
        <v>101</v>
      </c>
      <c r="R22" s="3">
        <v>43242</v>
      </c>
      <c r="S22" s="3" t="s">
        <v>83</v>
      </c>
      <c r="T22" s="17" t="s">
        <v>83</v>
      </c>
      <c r="U22" s="17" t="s">
        <v>83</v>
      </c>
      <c r="V22" s="4" t="s">
        <v>83</v>
      </c>
      <c r="W22" s="4">
        <v>0.01</v>
      </c>
      <c r="X22" s="4" t="s">
        <v>85</v>
      </c>
      <c r="Y22" s="4">
        <v>2.5</v>
      </c>
      <c r="Z22" s="4">
        <v>0</v>
      </c>
      <c r="AA22" s="55"/>
      <c r="AB22" s="3">
        <v>43164</v>
      </c>
      <c r="AC22" s="4">
        <v>0.01</v>
      </c>
      <c r="AD22" s="6" t="s">
        <v>85</v>
      </c>
      <c r="AE22" s="4">
        <v>12</v>
      </c>
      <c r="AF22" s="4">
        <v>0</v>
      </c>
      <c r="AG22" s="55" t="s">
        <v>83</v>
      </c>
      <c r="AH22" s="7">
        <v>456498</v>
      </c>
      <c r="AI22" s="8">
        <v>50722</v>
      </c>
      <c r="AJ22" s="8">
        <v>153</v>
      </c>
      <c r="AK22" s="7">
        <v>189</v>
      </c>
      <c r="AL22" s="7">
        <v>507.22</v>
      </c>
      <c r="AM22" s="7">
        <v>0</v>
      </c>
      <c r="AN22" s="7">
        <v>535.5</v>
      </c>
      <c r="AO22" t="s">
        <v>83</v>
      </c>
      <c r="AP22" t="s">
        <v>89</v>
      </c>
      <c r="AQ22" t="s">
        <v>83</v>
      </c>
      <c r="AR22" t="s">
        <v>83</v>
      </c>
      <c r="AS22" t="s">
        <v>83</v>
      </c>
      <c r="AT22" t="s">
        <v>83</v>
      </c>
      <c r="AU22" t="s">
        <v>83</v>
      </c>
      <c r="AV22" t="s">
        <v>83</v>
      </c>
      <c r="AW22" s="6" t="s">
        <v>1</v>
      </c>
      <c r="AX22" t="s">
        <v>90</v>
      </c>
      <c r="AY22" s="7" t="s">
        <v>83</v>
      </c>
      <c r="AZ22" s="7">
        <v>1453</v>
      </c>
      <c r="BB22" s="17">
        <v>0</v>
      </c>
      <c r="BC22">
        <v>0</v>
      </c>
      <c r="BD22" s="17" t="s">
        <v>87</v>
      </c>
      <c r="BE22" s="17">
        <v>2018</v>
      </c>
      <c r="BF22" s="17" t="s">
        <v>135</v>
      </c>
      <c r="BG22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50567_A_1</v>
      </c>
      <c r="BH22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22" s="17" t="str">
        <f>IF(AND(Tableau_Client[[#This Row],[Codage Hausse]]="",Tableau_Client[[#This Row],[Codage Baisse]]=""),"",Tableau_Client[[#This Row],[Codage]]&amp;"_"&amp;1)</f>
        <v>50567_A_1</v>
      </c>
    </row>
    <row r="23" spans="1:61" x14ac:dyDescent="0.3">
      <c r="A23" s="56" t="s">
        <v>1</v>
      </c>
      <c r="B23" s="6" t="s">
        <v>91</v>
      </c>
      <c r="C23" s="6" t="s">
        <v>164</v>
      </c>
      <c r="D23" s="6" t="s">
        <v>99</v>
      </c>
      <c r="E23" s="6" t="s">
        <v>100</v>
      </c>
      <c r="F23">
        <v>3820208</v>
      </c>
      <c r="G23" s="6" t="s">
        <v>104</v>
      </c>
      <c r="H23" s="6" t="s">
        <v>81</v>
      </c>
      <c r="I23" s="6"/>
      <c r="J23">
        <v>68379</v>
      </c>
      <c r="K23" s="6" t="s">
        <v>107</v>
      </c>
      <c r="L23" s="3">
        <v>42927</v>
      </c>
      <c r="M23" s="6">
        <v>1</v>
      </c>
      <c r="N23" s="6" t="s">
        <v>101</v>
      </c>
      <c r="O23">
        <v>1</v>
      </c>
      <c r="P23" s="6" t="s">
        <v>101</v>
      </c>
      <c r="Q23" s="6" t="s">
        <v>101</v>
      </c>
      <c r="R23" s="3">
        <v>43224</v>
      </c>
      <c r="S23" s="3">
        <v>43178</v>
      </c>
      <c r="T23" s="17">
        <v>3817369</v>
      </c>
      <c r="U23" s="17" t="s">
        <v>88</v>
      </c>
      <c r="V23" s="4" t="s">
        <v>83</v>
      </c>
      <c r="W23" s="4">
        <v>1.4999999999999999E-2</v>
      </c>
      <c r="X23" s="4" t="s">
        <v>85</v>
      </c>
      <c r="Y23" s="4">
        <v>0</v>
      </c>
      <c r="Z23" s="4">
        <v>0</v>
      </c>
      <c r="AA23" s="55"/>
      <c r="AB23" s="3">
        <v>43180</v>
      </c>
      <c r="AC23" s="54">
        <v>0.01</v>
      </c>
      <c r="AD23" s="6" t="s">
        <v>84</v>
      </c>
      <c r="AE23" s="4" t="s">
        <v>83</v>
      </c>
      <c r="AF23" s="4">
        <v>0</v>
      </c>
      <c r="AG23" s="55" t="s">
        <v>83</v>
      </c>
      <c r="AH23" s="7">
        <v>372556.79999999999</v>
      </c>
      <c r="AI23" s="8">
        <v>42336</v>
      </c>
      <c r="AJ23" s="8">
        <v>24</v>
      </c>
      <c r="AK23" s="7">
        <v>105.6</v>
      </c>
      <c r="AL23" s="7">
        <v>635.04</v>
      </c>
      <c r="AM23" s="7">
        <v>0</v>
      </c>
      <c r="AN23" s="7">
        <v>0</v>
      </c>
      <c r="AO23" t="s">
        <v>89</v>
      </c>
      <c r="AP23" t="s">
        <v>83</v>
      </c>
      <c r="AQ23" t="s">
        <v>83</v>
      </c>
      <c r="AR23" t="s">
        <v>83</v>
      </c>
      <c r="AS23" t="s">
        <v>83</v>
      </c>
      <c r="AT23" t="s">
        <v>83</v>
      </c>
      <c r="AU23" t="s">
        <v>83</v>
      </c>
      <c r="AV23" t="s">
        <v>83</v>
      </c>
      <c r="AW23" s="6" t="s">
        <v>1</v>
      </c>
      <c r="AX23" t="s">
        <v>90</v>
      </c>
      <c r="AY23" s="7">
        <v>3726</v>
      </c>
      <c r="AZ23" s="7" t="s">
        <v>83</v>
      </c>
      <c r="BB23" s="17">
        <v>1</v>
      </c>
      <c r="BC23">
        <v>0</v>
      </c>
      <c r="BD23" s="17" t="s">
        <v>87</v>
      </c>
      <c r="BE23" s="17">
        <v>2018</v>
      </c>
      <c r="BF23" s="17" t="s">
        <v>136</v>
      </c>
      <c r="BG23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68379_A_1</v>
      </c>
      <c r="BH23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23" s="17" t="str">
        <f>IF(AND(Tableau_Client[[#This Row],[Codage Hausse]]="",Tableau_Client[[#This Row],[Codage Baisse]]=""),"",Tableau_Client[[#This Row],[Codage]]&amp;"_"&amp;1)</f>
        <v>68379_A_1</v>
      </c>
    </row>
    <row r="24" spans="1:61" x14ac:dyDescent="0.3">
      <c r="A24" s="56" t="s">
        <v>1</v>
      </c>
      <c r="B24" s="6" t="s">
        <v>91</v>
      </c>
      <c r="C24" s="6" t="s">
        <v>164</v>
      </c>
      <c r="D24" s="6" t="s">
        <v>99</v>
      </c>
      <c r="E24" s="6" t="s">
        <v>100</v>
      </c>
      <c r="G24" s="6"/>
      <c r="H24" s="6" t="s">
        <v>81</v>
      </c>
      <c r="I24" s="6"/>
      <c r="J24">
        <v>76270</v>
      </c>
      <c r="K24" s="6" t="s">
        <v>108</v>
      </c>
      <c r="L24" s="3">
        <v>41990</v>
      </c>
      <c r="M24" s="6">
        <v>1</v>
      </c>
      <c r="N24" s="6" t="s">
        <v>101</v>
      </c>
      <c r="O24">
        <v>1</v>
      </c>
      <c r="P24" s="6" t="s">
        <v>101</v>
      </c>
      <c r="Q24" s="6" t="s">
        <v>101</v>
      </c>
      <c r="R24" s="3">
        <v>43273</v>
      </c>
      <c r="S24" s="3">
        <v>43178</v>
      </c>
      <c r="T24" s="17">
        <v>3817129</v>
      </c>
      <c r="U24" s="17" t="s">
        <v>88</v>
      </c>
      <c r="V24" s="4" t="s">
        <v>83</v>
      </c>
      <c r="W24" s="54">
        <v>0</v>
      </c>
      <c r="X24" s="4" t="s">
        <v>84</v>
      </c>
      <c r="Y24" s="4">
        <v>0</v>
      </c>
      <c r="Z24" s="4">
        <v>0</v>
      </c>
      <c r="AA24" s="55"/>
      <c r="AB24" s="3">
        <v>43160</v>
      </c>
      <c r="AC24" s="54">
        <v>5.0000000000000001E-3</v>
      </c>
      <c r="AD24" s="6" t="s">
        <v>84</v>
      </c>
      <c r="AE24" s="4">
        <v>12.2</v>
      </c>
      <c r="AF24" s="4">
        <v>42</v>
      </c>
      <c r="AG24" s="55" t="s">
        <v>83</v>
      </c>
      <c r="AH24" s="7">
        <v>588276</v>
      </c>
      <c r="AI24" s="8">
        <v>65364</v>
      </c>
      <c r="AJ24" s="8">
        <v>124</v>
      </c>
      <c r="AK24" s="7">
        <v>288</v>
      </c>
      <c r="AL24" s="7">
        <v>0</v>
      </c>
      <c r="AM24" s="7">
        <v>0</v>
      </c>
      <c r="AN24" s="7">
        <v>0</v>
      </c>
      <c r="AO24" t="s">
        <v>89</v>
      </c>
      <c r="AP24" t="s">
        <v>89</v>
      </c>
      <c r="AQ24" t="s">
        <v>89</v>
      </c>
      <c r="AR24" t="s">
        <v>83</v>
      </c>
      <c r="AS24" t="s">
        <v>83</v>
      </c>
      <c r="AT24" t="s">
        <v>83</v>
      </c>
      <c r="AU24" t="s">
        <v>83</v>
      </c>
      <c r="AV24" t="s">
        <v>83</v>
      </c>
      <c r="AW24" s="6" t="s">
        <v>1</v>
      </c>
      <c r="AX24" t="s">
        <v>90</v>
      </c>
      <c r="AY24" s="7">
        <v>2941</v>
      </c>
      <c r="AZ24" s="7">
        <v>1513</v>
      </c>
      <c r="BB24" s="17">
        <v>1</v>
      </c>
      <c r="BC24">
        <v>0</v>
      </c>
      <c r="BD24" s="17" t="s">
        <v>87</v>
      </c>
      <c r="BE24" s="17">
        <v>2018</v>
      </c>
      <c r="BF24" s="17" t="s">
        <v>137</v>
      </c>
      <c r="BG24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76270_A_1</v>
      </c>
      <c r="BH24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24" s="17" t="str">
        <f>IF(AND(Tableau_Client[[#This Row],[Codage Hausse]]="",Tableau_Client[[#This Row],[Codage Baisse]]=""),"",Tableau_Client[[#This Row],[Codage]]&amp;"_"&amp;1)</f>
        <v>76270_A_1</v>
      </c>
    </row>
    <row r="25" spans="1:61" x14ac:dyDescent="0.3">
      <c r="A25" s="56" t="s">
        <v>1</v>
      </c>
      <c r="B25" s="6" t="s">
        <v>91</v>
      </c>
      <c r="C25" s="6" t="s">
        <v>163</v>
      </c>
      <c r="D25" s="6" t="s">
        <v>96</v>
      </c>
      <c r="E25" s="6" t="s">
        <v>97</v>
      </c>
      <c r="F25">
        <v>3820326</v>
      </c>
      <c r="G25" s="6" t="s">
        <v>104</v>
      </c>
      <c r="H25" s="6" t="s">
        <v>81</v>
      </c>
      <c r="I25" s="6"/>
      <c r="J25">
        <v>81548</v>
      </c>
      <c r="K25" s="6" t="s">
        <v>112</v>
      </c>
      <c r="L25" s="3">
        <v>42927</v>
      </c>
      <c r="M25" s="6">
        <v>1</v>
      </c>
      <c r="N25" s="6" t="s">
        <v>101</v>
      </c>
      <c r="O25">
        <v>1</v>
      </c>
      <c r="P25" s="6" t="s">
        <v>101</v>
      </c>
      <c r="Q25" s="6" t="s">
        <v>101</v>
      </c>
      <c r="R25" s="3">
        <v>42998</v>
      </c>
      <c r="S25" s="3">
        <v>43171</v>
      </c>
      <c r="T25" s="17">
        <v>3779972</v>
      </c>
      <c r="U25" s="17" t="s">
        <v>82</v>
      </c>
      <c r="V25" s="4" t="s">
        <v>83</v>
      </c>
      <c r="W25" s="54">
        <v>0</v>
      </c>
      <c r="X25" s="4" t="s">
        <v>84</v>
      </c>
      <c r="Y25" s="4">
        <v>0</v>
      </c>
      <c r="Z25" s="4">
        <v>4.18</v>
      </c>
      <c r="AA25" s="55"/>
      <c r="AB25" s="3">
        <v>43257</v>
      </c>
      <c r="AC25" s="4">
        <v>1.6E-2</v>
      </c>
      <c r="AD25" s="6" t="s">
        <v>85</v>
      </c>
      <c r="AE25" s="4">
        <v>0</v>
      </c>
      <c r="AF25" s="4">
        <v>4.18</v>
      </c>
      <c r="AG25" s="55" t="s">
        <v>83</v>
      </c>
      <c r="AH25" s="7">
        <v>14250</v>
      </c>
      <c r="AI25" s="8">
        <v>1500</v>
      </c>
      <c r="AJ25" s="8">
        <v>2</v>
      </c>
      <c r="AK25" s="7">
        <v>19</v>
      </c>
      <c r="AL25" s="7">
        <v>8.36</v>
      </c>
      <c r="AM25" s="7">
        <v>0</v>
      </c>
      <c r="AN25" s="7">
        <v>0</v>
      </c>
      <c r="AO25" t="s">
        <v>89</v>
      </c>
      <c r="AP25" t="s">
        <v>83</v>
      </c>
      <c r="AQ25" t="s">
        <v>83</v>
      </c>
      <c r="AR25" t="s">
        <v>83</v>
      </c>
      <c r="AS25" t="s">
        <v>83</v>
      </c>
      <c r="AT25" t="s">
        <v>83</v>
      </c>
      <c r="AU25" t="s">
        <v>83</v>
      </c>
      <c r="AV25" t="s">
        <v>83</v>
      </c>
      <c r="AW25" s="6" t="s">
        <v>1</v>
      </c>
      <c r="AX25" t="s">
        <v>90</v>
      </c>
      <c r="AY25" s="7">
        <v>24</v>
      </c>
      <c r="AZ25" s="7" t="s">
        <v>83</v>
      </c>
      <c r="BB25" s="17">
        <v>1</v>
      </c>
      <c r="BC25">
        <v>0</v>
      </c>
      <c r="BD25" s="17" t="s">
        <v>87</v>
      </c>
      <c r="BE25" s="17">
        <v>2018</v>
      </c>
      <c r="BF25" s="17" t="s">
        <v>138</v>
      </c>
      <c r="BG25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81548_A_1</v>
      </c>
      <c r="BH25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25" s="17" t="str">
        <f>IF(AND(Tableau_Client[[#This Row],[Codage Hausse]]="",Tableau_Client[[#This Row],[Codage Baisse]]=""),"",Tableau_Client[[#This Row],[Codage]]&amp;"_"&amp;1)</f>
        <v>81548_A_1</v>
      </c>
    </row>
    <row r="26" spans="1:61" x14ac:dyDescent="0.3">
      <c r="A26" s="56" t="s">
        <v>1</v>
      </c>
      <c r="B26" s="6" t="s">
        <v>91</v>
      </c>
      <c r="C26" s="6" t="s">
        <v>163</v>
      </c>
      <c r="D26" s="6" t="s">
        <v>96</v>
      </c>
      <c r="E26" s="6" t="s">
        <v>97</v>
      </c>
      <c r="F26">
        <v>3820326</v>
      </c>
      <c r="G26" s="6" t="s">
        <v>104</v>
      </c>
      <c r="H26" s="6" t="s">
        <v>81</v>
      </c>
      <c r="I26" s="6"/>
      <c r="J26">
        <v>101773</v>
      </c>
      <c r="K26" s="6" t="s">
        <v>113</v>
      </c>
      <c r="L26" s="3">
        <v>42521</v>
      </c>
      <c r="M26" s="6">
        <v>1</v>
      </c>
      <c r="N26" s="6" t="s">
        <v>101</v>
      </c>
      <c r="O26">
        <v>1</v>
      </c>
      <c r="P26" s="6" t="s">
        <v>101</v>
      </c>
      <c r="Q26" s="6" t="s">
        <v>101</v>
      </c>
      <c r="R26" s="3">
        <v>43062</v>
      </c>
      <c r="S26" s="3">
        <v>43171</v>
      </c>
      <c r="T26" s="17">
        <v>3779984</v>
      </c>
      <c r="U26" s="17" t="s">
        <v>82</v>
      </c>
      <c r="V26" s="4" t="s">
        <v>83</v>
      </c>
      <c r="W26" s="54">
        <v>5.5999999999999999E-3</v>
      </c>
      <c r="X26" s="4" t="s">
        <v>84</v>
      </c>
      <c r="Y26" s="4">
        <v>7.2</v>
      </c>
      <c r="Z26" s="4">
        <v>32</v>
      </c>
      <c r="AA26" s="55"/>
      <c r="AB26" s="3">
        <v>43257</v>
      </c>
      <c r="AC26" s="4">
        <v>1.6E-2</v>
      </c>
      <c r="AD26" s="6" t="s">
        <v>85</v>
      </c>
      <c r="AE26" s="4">
        <v>7.2</v>
      </c>
      <c r="AF26" s="4">
        <v>8.3699999999999992</v>
      </c>
      <c r="AG26" s="55" t="s">
        <v>83</v>
      </c>
      <c r="AH26" s="7">
        <v>75053.600000000006</v>
      </c>
      <c r="AI26" s="8">
        <v>8158</v>
      </c>
      <c r="AJ26" s="8">
        <v>13</v>
      </c>
      <c r="AK26" s="7">
        <v>101.2</v>
      </c>
      <c r="AL26" s="7">
        <v>424.38</v>
      </c>
      <c r="AM26" s="7">
        <v>0</v>
      </c>
      <c r="AN26" s="7">
        <v>57.6</v>
      </c>
      <c r="AO26" t="s">
        <v>83</v>
      </c>
      <c r="AP26" t="s">
        <v>83</v>
      </c>
      <c r="AQ26" t="s">
        <v>83</v>
      </c>
      <c r="AR26" t="s">
        <v>83</v>
      </c>
      <c r="AS26" t="s">
        <v>98</v>
      </c>
      <c r="AT26" t="s">
        <v>83</v>
      </c>
      <c r="AU26" t="s">
        <v>98</v>
      </c>
      <c r="AV26" t="s">
        <v>83</v>
      </c>
      <c r="AW26" s="6" t="s">
        <v>1</v>
      </c>
      <c r="AX26" t="s">
        <v>90</v>
      </c>
      <c r="AY26" s="7">
        <v>-289</v>
      </c>
      <c r="AZ26" s="7" t="s">
        <v>83</v>
      </c>
      <c r="BB26" s="17">
        <v>0</v>
      </c>
      <c r="BC26">
        <v>0</v>
      </c>
      <c r="BD26" s="17" t="s">
        <v>87</v>
      </c>
      <c r="BE26" s="17">
        <v>2018</v>
      </c>
      <c r="BF26" s="17" t="s">
        <v>139</v>
      </c>
      <c r="BG26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/>
      </c>
      <c r="BH26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>101773_A_1</v>
      </c>
      <c r="BI26" s="17" t="str">
        <f>IF(AND(Tableau_Client[[#This Row],[Codage Hausse]]="",Tableau_Client[[#This Row],[Codage Baisse]]=""),"",Tableau_Client[[#This Row],[Codage]]&amp;"_"&amp;1)</f>
        <v>101773_A_1</v>
      </c>
    </row>
    <row r="27" spans="1:61" x14ac:dyDescent="0.3">
      <c r="A27" s="56" t="s">
        <v>1</v>
      </c>
      <c r="B27" s="6" t="s">
        <v>91</v>
      </c>
      <c r="C27" s="6" t="s">
        <v>161</v>
      </c>
      <c r="D27" s="6" t="s">
        <v>92</v>
      </c>
      <c r="E27" s="6" t="s">
        <v>93</v>
      </c>
      <c r="G27" s="6"/>
      <c r="H27" s="6" t="s">
        <v>81</v>
      </c>
      <c r="I27" s="6"/>
      <c r="J27">
        <v>110807</v>
      </c>
      <c r="K27" s="6" t="s">
        <v>116</v>
      </c>
      <c r="L27" s="3">
        <v>41410</v>
      </c>
      <c r="M27" s="6">
        <v>1</v>
      </c>
      <c r="N27" s="6" t="s">
        <v>101</v>
      </c>
      <c r="O27">
        <v>1</v>
      </c>
      <c r="P27" s="6" t="s">
        <v>101</v>
      </c>
      <c r="Q27" s="6" t="s">
        <v>101</v>
      </c>
      <c r="R27" s="3">
        <v>43200</v>
      </c>
      <c r="S27" s="3" t="s">
        <v>83</v>
      </c>
      <c r="T27" s="17" t="s">
        <v>83</v>
      </c>
      <c r="U27" s="17" t="s">
        <v>83</v>
      </c>
      <c r="V27" s="4" t="s">
        <v>83</v>
      </c>
      <c r="W27" s="54">
        <v>0</v>
      </c>
      <c r="X27" s="4" t="s">
        <v>84</v>
      </c>
      <c r="Y27" s="4">
        <v>0</v>
      </c>
      <c r="Z27" s="4">
        <v>0</v>
      </c>
      <c r="AA27" s="55"/>
      <c r="AB27" s="3">
        <v>43139</v>
      </c>
      <c r="AC27" s="54">
        <v>0</v>
      </c>
      <c r="AD27" s="6" t="s">
        <v>84</v>
      </c>
      <c r="AE27" s="4">
        <v>6</v>
      </c>
      <c r="AF27" s="4">
        <v>0</v>
      </c>
      <c r="AG27" s="55" t="s">
        <v>83</v>
      </c>
      <c r="AH27" s="7">
        <v>357720</v>
      </c>
      <c r="AI27" s="8">
        <v>44715</v>
      </c>
      <c r="AJ27" s="8">
        <v>142</v>
      </c>
      <c r="AK27" s="7">
        <v>104</v>
      </c>
      <c r="AL27" s="7">
        <v>0</v>
      </c>
      <c r="AM27" s="7">
        <v>0</v>
      </c>
      <c r="AN27" s="7">
        <v>0</v>
      </c>
      <c r="AO27" t="s">
        <v>83</v>
      </c>
      <c r="AP27" t="s">
        <v>89</v>
      </c>
      <c r="AQ27" t="s">
        <v>83</v>
      </c>
      <c r="AR27" t="s">
        <v>83</v>
      </c>
      <c r="AS27" t="s">
        <v>83</v>
      </c>
      <c r="AT27" t="s">
        <v>83</v>
      </c>
      <c r="AU27" t="s">
        <v>83</v>
      </c>
      <c r="AV27" t="s">
        <v>83</v>
      </c>
      <c r="AW27" s="6" t="s">
        <v>1</v>
      </c>
      <c r="AX27" t="s">
        <v>90</v>
      </c>
      <c r="AY27" s="7" t="s">
        <v>83</v>
      </c>
      <c r="AZ27" s="7">
        <v>852</v>
      </c>
      <c r="BB27" s="17">
        <v>1</v>
      </c>
      <c r="BC27">
        <v>0</v>
      </c>
      <c r="BD27" s="17" t="s">
        <v>87</v>
      </c>
      <c r="BE27" s="17">
        <v>2018</v>
      </c>
      <c r="BF27" s="17" t="s">
        <v>140</v>
      </c>
      <c r="BG27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110807_A_1</v>
      </c>
      <c r="BH27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27" s="17" t="str">
        <f>IF(AND(Tableau_Client[[#This Row],[Codage Hausse]]="",Tableau_Client[[#This Row],[Codage Baisse]]=""),"",Tableau_Client[[#This Row],[Codage]]&amp;"_"&amp;1)</f>
        <v>110807_A_1</v>
      </c>
    </row>
    <row r="28" spans="1:61" x14ac:dyDescent="0.3">
      <c r="A28" s="56" t="s">
        <v>1</v>
      </c>
      <c r="B28" s="6" t="s">
        <v>91</v>
      </c>
      <c r="C28" s="6" t="s">
        <v>162</v>
      </c>
      <c r="D28" s="6" t="s">
        <v>94</v>
      </c>
      <c r="E28" s="6" t="s">
        <v>95</v>
      </c>
      <c r="F28">
        <v>3820608</v>
      </c>
      <c r="G28" s="6" t="s">
        <v>107</v>
      </c>
      <c r="H28" s="6" t="s">
        <v>81</v>
      </c>
      <c r="I28" s="6"/>
      <c r="J28">
        <v>111351</v>
      </c>
      <c r="K28" s="6" t="s">
        <v>112</v>
      </c>
      <c r="L28" s="3">
        <v>42927</v>
      </c>
      <c r="M28" s="6">
        <v>1</v>
      </c>
      <c r="N28" s="6" t="s">
        <v>101</v>
      </c>
      <c r="O28">
        <v>1</v>
      </c>
      <c r="P28" s="6" t="s">
        <v>101</v>
      </c>
      <c r="Q28" s="6" t="s">
        <v>101</v>
      </c>
      <c r="R28" s="3">
        <v>43068</v>
      </c>
      <c r="S28" s="3" t="s">
        <v>83</v>
      </c>
      <c r="T28" s="17" t="s">
        <v>83</v>
      </c>
      <c r="U28" s="17" t="s">
        <v>83</v>
      </c>
      <c r="V28" s="4" t="s">
        <v>83</v>
      </c>
      <c r="W28" s="4">
        <v>0</v>
      </c>
      <c r="X28" s="4" t="s">
        <v>85</v>
      </c>
      <c r="Y28" s="4">
        <v>8</v>
      </c>
      <c r="Z28" s="4">
        <v>0</v>
      </c>
      <c r="AA28" s="55"/>
      <c r="AB28" s="3">
        <v>43210</v>
      </c>
      <c r="AC28" s="4">
        <v>0</v>
      </c>
      <c r="AD28" s="6" t="s">
        <v>85</v>
      </c>
      <c r="AE28" s="4">
        <v>12</v>
      </c>
      <c r="AF28" s="4">
        <v>0</v>
      </c>
      <c r="AG28" s="55" t="s">
        <v>83</v>
      </c>
      <c r="AH28" s="7">
        <v>120072</v>
      </c>
      <c r="AI28" s="8">
        <v>15009</v>
      </c>
      <c r="AJ28" s="8">
        <v>11</v>
      </c>
      <c r="AK28" s="7">
        <v>64</v>
      </c>
      <c r="AL28" s="7">
        <v>0</v>
      </c>
      <c r="AM28" s="7">
        <v>0</v>
      </c>
      <c r="AN28" s="7">
        <v>40</v>
      </c>
      <c r="AO28" t="s">
        <v>83</v>
      </c>
      <c r="AP28" t="s">
        <v>89</v>
      </c>
      <c r="AQ28" t="s">
        <v>83</v>
      </c>
      <c r="AR28" t="s">
        <v>83</v>
      </c>
      <c r="AS28" t="s">
        <v>83</v>
      </c>
      <c r="AT28" t="s">
        <v>83</v>
      </c>
      <c r="AU28" t="s">
        <v>83</v>
      </c>
      <c r="AV28" t="s">
        <v>83</v>
      </c>
      <c r="AW28" s="6" t="s">
        <v>1</v>
      </c>
      <c r="AX28" t="s">
        <v>90</v>
      </c>
      <c r="AY28" s="7" t="s">
        <v>83</v>
      </c>
      <c r="AZ28" s="7">
        <v>44</v>
      </c>
      <c r="BB28" s="17">
        <v>1</v>
      </c>
      <c r="BC28">
        <v>0</v>
      </c>
      <c r="BD28" s="17" t="s">
        <v>87</v>
      </c>
      <c r="BE28" s="17">
        <v>2018</v>
      </c>
      <c r="BF28" s="17" t="s">
        <v>141</v>
      </c>
      <c r="BG28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111351_A_1</v>
      </c>
      <c r="BH28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28" s="17" t="str">
        <f>IF(AND(Tableau_Client[[#This Row],[Codage Hausse]]="",Tableau_Client[[#This Row],[Codage Baisse]]=""),"",Tableau_Client[[#This Row],[Codage]]&amp;"_"&amp;1)</f>
        <v>111351_A_1</v>
      </c>
    </row>
    <row r="29" spans="1:61" x14ac:dyDescent="0.3">
      <c r="A29" s="56" t="s">
        <v>1</v>
      </c>
      <c r="B29" s="6" t="s">
        <v>91</v>
      </c>
      <c r="C29" s="6" t="s">
        <v>161</v>
      </c>
      <c r="D29" s="6" t="s">
        <v>92</v>
      </c>
      <c r="E29" s="6" t="s">
        <v>93</v>
      </c>
      <c r="F29">
        <v>3821241</v>
      </c>
      <c r="G29" s="6" t="s">
        <v>108</v>
      </c>
      <c r="H29" s="6" t="s">
        <v>81</v>
      </c>
      <c r="I29" s="6"/>
      <c r="J29">
        <v>132010</v>
      </c>
      <c r="K29" s="6" t="s">
        <v>118</v>
      </c>
      <c r="L29" s="3">
        <v>42927</v>
      </c>
      <c r="M29" s="6">
        <v>1</v>
      </c>
      <c r="N29" s="6" t="s">
        <v>101</v>
      </c>
      <c r="O29">
        <v>1</v>
      </c>
      <c r="P29" s="6" t="s">
        <v>101</v>
      </c>
      <c r="Q29" s="6" t="s">
        <v>101</v>
      </c>
      <c r="R29" s="3">
        <v>43280</v>
      </c>
      <c r="S29" s="3">
        <v>43238</v>
      </c>
      <c r="T29" s="17">
        <v>3894310</v>
      </c>
      <c r="U29" s="17" t="s">
        <v>88</v>
      </c>
      <c r="V29" s="4" t="s">
        <v>83</v>
      </c>
      <c r="W29" s="54">
        <v>0</v>
      </c>
      <c r="X29" s="4" t="s">
        <v>84</v>
      </c>
      <c r="Y29" s="4">
        <v>0</v>
      </c>
      <c r="Z29" s="4">
        <v>0</v>
      </c>
      <c r="AA29" s="55"/>
      <c r="AB29" s="3">
        <v>43242</v>
      </c>
      <c r="AC29" s="54">
        <v>2E-3</v>
      </c>
      <c r="AD29" s="6" t="s">
        <v>84</v>
      </c>
      <c r="AE29" s="4">
        <v>0</v>
      </c>
      <c r="AF29" s="4">
        <v>0</v>
      </c>
      <c r="AG29" s="55" t="s">
        <v>83</v>
      </c>
      <c r="AH29" s="7">
        <v>1057176</v>
      </c>
      <c r="AI29" s="8">
        <v>117464</v>
      </c>
      <c r="AJ29" s="8">
        <v>82</v>
      </c>
      <c r="AK29" s="7">
        <v>198</v>
      </c>
      <c r="AL29" s="7">
        <v>0</v>
      </c>
      <c r="AM29" s="7">
        <v>0</v>
      </c>
      <c r="AN29" s="7">
        <v>0</v>
      </c>
      <c r="AO29" t="s">
        <v>89</v>
      </c>
      <c r="AP29" t="s">
        <v>83</v>
      </c>
      <c r="AQ29" t="s">
        <v>83</v>
      </c>
      <c r="AR29" t="s">
        <v>83</v>
      </c>
      <c r="AS29" t="s">
        <v>83</v>
      </c>
      <c r="AT29" t="s">
        <v>83</v>
      </c>
      <c r="AU29" t="s">
        <v>83</v>
      </c>
      <c r="AV29" t="s">
        <v>83</v>
      </c>
      <c r="AW29" s="6" t="s">
        <v>1</v>
      </c>
      <c r="AX29" t="s">
        <v>90</v>
      </c>
      <c r="AY29" s="7">
        <v>2114</v>
      </c>
      <c r="AZ29" s="7" t="s">
        <v>83</v>
      </c>
      <c r="BB29" s="17">
        <v>1</v>
      </c>
      <c r="BC29">
        <v>0</v>
      </c>
      <c r="BD29" s="17" t="s">
        <v>87</v>
      </c>
      <c r="BE29" s="17">
        <v>2018</v>
      </c>
      <c r="BF29" s="17" t="s">
        <v>142</v>
      </c>
      <c r="BG29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132010_A_1</v>
      </c>
      <c r="BH29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29" s="17" t="str">
        <f>IF(AND(Tableau_Client[[#This Row],[Codage Hausse]]="",Tableau_Client[[#This Row],[Codage Baisse]]=""),"",Tableau_Client[[#This Row],[Codage]]&amp;"_"&amp;1)</f>
        <v>132010_A_1</v>
      </c>
    </row>
    <row r="30" spans="1:61" x14ac:dyDescent="0.3">
      <c r="A30" s="56" t="s">
        <v>1</v>
      </c>
      <c r="B30" s="6" t="s">
        <v>91</v>
      </c>
      <c r="C30" s="6" t="s">
        <v>164</v>
      </c>
      <c r="D30" s="6" t="s">
        <v>99</v>
      </c>
      <c r="E30" s="6" t="s">
        <v>100</v>
      </c>
      <c r="F30">
        <v>3821800</v>
      </c>
      <c r="G30" s="6" t="s">
        <v>113</v>
      </c>
      <c r="H30" s="6" t="s">
        <v>81</v>
      </c>
      <c r="I30" s="6"/>
      <c r="J30">
        <v>132391</v>
      </c>
      <c r="K30" s="6" t="s">
        <v>114</v>
      </c>
      <c r="L30" s="3">
        <v>42927</v>
      </c>
      <c r="M30" s="6">
        <v>1</v>
      </c>
      <c r="N30" s="6" t="s">
        <v>101</v>
      </c>
      <c r="O30">
        <v>1</v>
      </c>
      <c r="P30" s="6" t="s">
        <v>101</v>
      </c>
      <c r="Q30" s="6" t="s">
        <v>101</v>
      </c>
      <c r="R30" s="3">
        <v>43252</v>
      </c>
      <c r="S30" s="3">
        <v>43178</v>
      </c>
      <c r="T30" s="17">
        <v>3817128</v>
      </c>
      <c r="U30" s="17" t="s">
        <v>88</v>
      </c>
      <c r="V30" s="4" t="s">
        <v>83</v>
      </c>
      <c r="W30" s="54">
        <v>0</v>
      </c>
      <c r="X30" s="4" t="s">
        <v>84</v>
      </c>
      <c r="Y30" s="4">
        <v>0</v>
      </c>
      <c r="Z30" s="4">
        <v>0</v>
      </c>
      <c r="AA30" s="55"/>
      <c r="AB30" s="3">
        <v>43200</v>
      </c>
      <c r="AC30" s="54">
        <v>5.0000000000000001E-3</v>
      </c>
      <c r="AD30" s="6" t="s">
        <v>84</v>
      </c>
      <c r="AE30" s="4">
        <v>12</v>
      </c>
      <c r="AF30" s="4">
        <v>0</v>
      </c>
      <c r="AG30" s="55" t="s">
        <v>83</v>
      </c>
      <c r="AH30" s="7">
        <v>564810.6</v>
      </c>
      <c r="AI30" s="8">
        <v>64344</v>
      </c>
      <c r="AJ30" s="8">
        <v>168</v>
      </c>
      <c r="AK30" s="7">
        <v>200.9</v>
      </c>
      <c r="AL30" s="7">
        <v>0</v>
      </c>
      <c r="AM30" s="7">
        <v>0</v>
      </c>
      <c r="AN30" s="7">
        <v>0</v>
      </c>
      <c r="AO30" t="s">
        <v>89</v>
      </c>
      <c r="AP30" t="s">
        <v>89</v>
      </c>
      <c r="AQ30" t="s">
        <v>83</v>
      </c>
      <c r="AR30" t="s">
        <v>83</v>
      </c>
      <c r="AS30" t="s">
        <v>83</v>
      </c>
      <c r="AT30" t="s">
        <v>83</v>
      </c>
      <c r="AU30" t="s">
        <v>83</v>
      </c>
      <c r="AV30" t="s">
        <v>83</v>
      </c>
      <c r="AW30" s="6" t="s">
        <v>1</v>
      </c>
      <c r="AX30" t="s">
        <v>90</v>
      </c>
      <c r="AY30" s="7">
        <v>2824</v>
      </c>
      <c r="AZ30" s="7">
        <v>2016</v>
      </c>
      <c r="BB30" s="17">
        <v>1</v>
      </c>
      <c r="BC30">
        <v>0</v>
      </c>
      <c r="BD30" s="17" t="s">
        <v>87</v>
      </c>
      <c r="BE30" s="17">
        <v>2018</v>
      </c>
      <c r="BF30" s="17" t="s">
        <v>143</v>
      </c>
      <c r="BG30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132391_A_1</v>
      </c>
      <c r="BH30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30" s="17" t="str">
        <f>IF(AND(Tableau_Client[[#This Row],[Codage Hausse]]="",Tableau_Client[[#This Row],[Codage Baisse]]=""),"",Tableau_Client[[#This Row],[Codage]]&amp;"_"&amp;1)</f>
        <v>132391_A_1</v>
      </c>
    </row>
    <row r="31" spans="1:61" x14ac:dyDescent="0.3">
      <c r="A31" s="56" t="s">
        <v>1</v>
      </c>
      <c r="B31" s="6" t="s">
        <v>91</v>
      </c>
      <c r="C31" s="6" t="s">
        <v>164</v>
      </c>
      <c r="D31" s="6" t="s">
        <v>99</v>
      </c>
      <c r="E31" s="6" t="s">
        <v>100</v>
      </c>
      <c r="F31">
        <v>3819922</v>
      </c>
      <c r="G31" s="6" t="s">
        <v>101</v>
      </c>
      <c r="H31" s="6" t="s">
        <v>81</v>
      </c>
      <c r="I31" s="6"/>
      <c r="J31">
        <v>140386</v>
      </c>
      <c r="K31" s="6" t="s">
        <v>102</v>
      </c>
      <c r="L31" s="3">
        <v>42927</v>
      </c>
      <c r="M31" s="6">
        <v>1</v>
      </c>
      <c r="N31" s="6" t="s">
        <v>101</v>
      </c>
      <c r="O31">
        <v>1</v>
      </c>
      <c r="P31" s="6" t="s">
        <v>101</v>
      </c>
      <c r="Q31" s="6" t="s">
        <v>101</v>
      </c>
      <c r="R31" s="3">
        <v>43275</v>
      </c>
      <c r="S31" s="3">
        <v>43275</v>
      </c>
      <c r="T31" s="17">
        <v>3903494</v>
      </c>
      <c r="U31" s="17" t="s">
        <v>88</v>
      </c>
      <c r="V31" s="4" t="s">
        <v>83</v>
      </c>
      <c r="W31" s="54">
        <v>0</v>
      </c>
      <c r="X31" s="4" t="s">
        <v>84</v>
      </c>
      <c r="Y31" s="4">
        <v>0</v>
      </c>
      <c r="Z31" s="4">
        <v>10</v>
      </c>
      <c r="AA31" s="55"/>
      <c r="AB31" s="3">
        <v>43276</v>
      </c>
      <c r="AC31" s="54">
        <v>0.01</v>
      </c>
      <c r="AD31" s="6" t="s">
        <v>84</v>
      </c>
      <c r="AE31" s="4">
        <v>5.68</v>
      </c>
      <c r="AF31" s="4">
        <v>42</v>
      </c>
      <c r="AG31" s="55" t="s">
        <v>83</v>
      </c>
      <c r="AH31" s="7">
        <v>178011.5</v>
      </c>
      <c r="AI31" s="8">
        <v>19979</v>
      </c>
      <c r="AJ31" s="8">
        <v>12</v>
      </c>
      <c r="AK31" s="7">
        <v>106.9</v>
      </c>
      <c r="AL31" s="7">
        <v>120</v>
      </c>
      <c r="AM31" s="7">
        <v>0</v>
      </c>
      <c r="AN31" s="7">
        <v>0</v>
      </c>
      <c r="AO31" t="s">
        <v>89</v>
      </c>
      <c r="AP31" t="s">
        <v>89</v>
      </c>
      <c r="AQ31" t="s">
        <v>89</v>
      </c>
      <c r="AR31" t="s">
        <v>83</v>
      </c>
      <c r="AS31" t="s">
        <v>83</v>
      </c>
      <c r="AT31" t="s">
        <v>83</v>
      </c>
      <c r="AU31" t="s">
        <v>83</v>
      </c>
      <c r="AV31" t="s">
        <v>83</v>
      </c>
      <c r="AW31" s="6" t="s">
        <v>1</v>
      </c>
      <c r="AX31" t="s">
        <v>90</v>
      </c>
      <c r="AY31" s="7">
        <v>1780</v>
      </c>
      <c r="AZ31" s="7">
        <v>68</v>
      </c>
      <c r="BB31" s="17">
        <v>1</v>
      </c>
      <c r="BC31">
        <v>0</v>
      </c>
      <c r="BD31" s="17" t="s">
        <v>87</v>
      </c>
      <c r="BE31" s="17">
        <v>2018</v>
      </c>
      <c r="BF31" s="17" t="s">
        <v>144</v>
      </c>
      <c r="BG31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140386_A_1</v>
      </c>
      <c r="BH31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31" s="17" t="str">
        <f>IF(AND(Tableau_Client[[#This Row],[Codage Hausse]]="",Tableau_Client[[#This Row],[Codage Baisse]]=""),"",Tableau_Client[[#This Row],[Codage]]&amp;"_"&amp;1)</f>
        <v>140386_A_1</v>
      </c>
    </row>
    <row r="32" spans="1:61" x14ac:dyDescent="0.3">
      <c r="A32" s="6" t="s">
        <v>1</v>
      </c>
      <c r="B32" s="6" t="s">
        <v>78</v>
      </c>
      <c r="C32" s="6" t="s">
        <v>115</v>
      </c>
      <c r="D32" s="6" t="s">
        <v>79</v>
      </c>
      <c r="E32" s="6" t="s">
        <v>80</v>
      </c>
      <c r="F32">
        <v>3819892</v>
      </c>
      <c r="G32" s="6" t="s">
        <v>101</v>
      </c>
      <c r="H32" s="6" t="s">
        <v>81</v>
      </c>
      <c r="I32" s="6"/>
      <c r="J32">
        <v>158209</v>
      </c>
      <c r="K32" s="6" t="s">
        <v>110</v>
      </c>
      <c r="L32" s="3">
        <v>42927</v>
      </c>
      <c r="M32" s="6">
        <v>1</v>
      </c>
      <c r="N32" s="6" t="s">
        <v>101</v>
      </c>
      <c r="O32">
        <v>1</v>
      </c>
      <c r="P32" s="6" t="s">
        <v>101</v>
      </c>
      <c r="Q32" s="6" t="s">
        <v>101</v>
      </c>
      <c r="R32" s="3">
        <v>43161</v>
      </c>
      <c r="S32" s="3">
        <v>43178</v>
      </c>
      <c r="T32" s="17">
        <v>3817498</v>
      </c>
      <c r="U32" s="17" t="s">
        <v>82</v>
      </c>
      <c r="V32" s="4" t="s">
        <v>83</v>
      </c>
      <c r="W32" s="54">
        <v>0</v>
      </c>
      <c r="X32" s="4" t="s">
        <v>84</v>
      </c>
      <c r="Y32" s="4">
        <v>0</v>
      </c>
      <c r="Z32" s="4">
        <v>22</v>
      </c>
      <c r="AA32" s="55"/>
      <c r="AB32" s="3" t="s">
        <v>83</v>
      </c>
      <c r="AC32" s="4" t="s">
        <v>83</v>
      </c>
      <c r="AD32" s="6" t="s">
        <v>83</v>
      </c>
      <c r="AE32" s="4" t="s">
        <v>83</v>
      </c>
      <c r="AF32" s="4" t="s">
        <v>83</v>
      </c>
      <c r="AG32" s="55" t="s">
        <v>83</v>
      </c>
      <c r="AH32" s="7">
        <v>668920.5</v>
      </c>
      <c r="AI32" s="8">
        <v>104109</v>
      </c>
      <c r="AJ32" s="8">
        <v>62</v>
      </c>
      <c r="AK32" s="7">
        <v>92.506200000000007</v>
      </c>
      <c r="AL32" s="7">
        <v>307.91000000000003</v>
      </c>
      <c r="AM32" s="7">
        <v>0</v>
      </c>
      <c r="AN32" s="7">
        <v>7.4</v>
      </c>
      <c r="AO32" t="s">
        <v>83</v>
      </c>
      <c r="AP32" t="s">
        <v>83</v>
      </c>
      <c r="AQ32" t="s">
        <v>83</v>
      </c>
      <c r="AR32" t="s">
        <v>83</v>
      </c>
      <c r="AS32" t="s">
        <v>83</v>
      </c>
      <c r="AT32" t="s">
        <v>83</v>
      </c>
      <c r="AU32" t="s">
        <v>83</v>
      </c>
      <c r="AV32" t="s">
        <v>83</v>
      </c>
      <c r="AW32" s="6" t="s">
        <v>1</v>
      </c>
      <c r="AX32" t="s">
        <v>83</v>
      </c>
      <c r="AY32" s="7" t="s">
        <v>83</v>
      </c>
      <c r="AZ32" s="7" t="s">
        <v>83</v>
      </c>
      <c r="BB32" s="17">
        <f>IF(AND(Tableau_Client[[#This Row],[Volume d''Emission Brut (VE Brut)]]&lt;&gt;"",OR(Tableau_Client[[#This Row],[Commission]]=0,Tableau_Client[[#This Row],[Commission]]=0,Tableau_Client[[#This Row],[Frais de port]]=0,AND(Tableau_Client[[#This Row],[Remise VE]]&lt;&gt;0,Tableau_Client[[#This Row],[Remise VE]]&lt;&gt;""))),1,0)</f>
        <v>1</v>
      </c>
      <c r="BC32">
        <f>IF(AND(Tableau_Client[[#This Row],[Remise VE]]&lt;&gt;0,Tableau_Client[[#This Row],[Remise VE]]&lt;&gt;""),1,0)</f>
        <v>0</v>
      </c>
      <c r="BD32" s="17" t="str">
        <f>IF(Tableau_Client[[#This Row],[Date de renégociation]]="","",IF(MONTH(Tableau_Client[[#This Row],[Date de renégociation]])&lt;7,"S1","S2"))</f>
        <v/>
      </c>
      <c r="BE32" s="17" t="str">
        <f>IF(Tableau_Client[[#This Row],[Date de renégociation]]="","",YEAR(Tableau_Client[[#This Row],[Date de renégociation]]))</f>
        <v/>
      </c>
      <c r="BF32" s="17" t="str">
        <f>Tableau_Client[[#This Row],[Code CRM]]&amp;"_"&amp;Tableau_Client[[#This Row],[Famille]]</f>
        <v>158209_A</v>
      </c>
      <c r="BG32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/>
      </c>
      <c r="BH32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32" s="17" t="str">
        <f>IF(AND(Tableau_Client[[#This Row],[Codage Hausse]]="",Tableau_Client[[#This Row],[Codage Baisse]]=""),"",Tableau_Client[[#This Row],[Codage]]&amp;"_"&amp;1)</f>
        <v/>
      </c>
    </row>
    <row r="33" spans="1:61" x14ac:dyDescent="0.3">
      <c r="A33" s="56" t="s">
        <v>1</v>
      </c>
      <c r="B33" s="6" t="s">
        <v>91</v>
      </c>
      <c r="C33" s="6" t="s">
        <v>163</v>
      </c>
      <c r="D33" s="6" t="s">
        <v>96</v>
      </c>
      <c r="E33" s="6" t="s">
        <v>97</v>
      </c>
      <c r="F33">
        <v>3820326</v>
      </c>
      <c r="G33" s="6" t="s">
        <v>104</v>
      </c>
      <c r="H33" s="6" t="s">
        <v>81</v>
      </c>
      <c r="I33" s="6"/>
      <c r="J33">
        <v>188789</v>
      </c>
      <c r="K33" s="6" t="s">
        <v>119</v>
      </c>
      <c r="L33" s="3">
        <v>42576</v>
      </c>
      <c r="M33" s="6">
        <v>1</v>
      </c>
      <c r="N33" s="6" t="s">
        <v>101</v>
      </c>
      <c r="O33">
        <v>1</v>
      </c>
      <c r="P33" s="6" t="s">
        <v>101</v>
      </c>
      <c r="Q33" s="6" t="s">
        <v>101</v>
      </c>
      <c r="R33" s="3" t="s">
        <v>83</v>
      </c>
      <c r="S33" s="3" t="s">
        <v>83</v>
      </c>
      <c r="T33" s="17" t="s">
        <v>83</v>
      </c>
      <c r="U33" s="17" t="s">
        <v>83</v>
      </c>
      <c r="V33" s="4" t="s">
        <v>83</v>
      </c>
      <c r="W33" s="54">
        <v>5.5999999999999999E-3</v>
      </c>
      <c r="X33" s="4" t="s">
        <v>84</v>
      </c>
      <c r="Y33" s="4">
        <v>4.2</v>
      </c>
      <c r="Z33" s="4">
        <v>32</v>
      </c>
      <c r="AA33" s="55"/>
      <c r="AB33" s="3">
        <v>43257</v>
      </c>
      <c r="AC33" s="4">
        <v>1.6E-2</v>
      </c>
      <c r="AD33" s="6" t="s">
        <v>85</v>
      </c>
      <c r="AE33" s="4">
        <v>0</v>
      </c>
      <c r="AF33" s="4">
        <v>8.3699999999999992</v>
      </c>
      <c r="AG33" s="55" t="s">
        <v>83</v>
      </c>
      <c r="AH33" s="7">
        <v>2090</v>
      </c>
      <c r="AI33" s="8">
        <v>220</v>
      </c>
      <c r="AJ33" s="8">
        <v>1</v>
      </c>
      <c r="AK33" s="7">
        <v>9.5</v>
      </c>
      <c r="AL33" s="7">
        <v>32</v>
      </c>
      <c r="AM33" s="7">
        <v>0</v>
      </c>
      <c r="AN33" s="7">
        <v>4.2</v>
      </c>
      <c r="AO33" t="s">
        <v>83</v>
      </c>
      <c r="AP33" t="s">
        <v>83</v>
      </c>
      <c r="AQ33" t="s">
        <v>83</v>
      </c>
      <c r="AR33" t="s">
        <v>83</v>
      </c>
      <c r="AS33" t="s">
        <v>98</v>
      </c>
      <c r="AT33" t="s">
        <v>98</v>
      </c>
      <c r="AU33" t="s">
        <v>98</v>
      </c>
      <c r="AV33" t="s">
        <v>83</v>
      </c>
      <c r="AW33" s="6" t="s">
        <v>1</v>
      </c>
      <c r="AX33" t="s">
        <v>90</v>
      </c>
      <c r="AY33" s="7">
        <v>-8</v>
      </c>
      <c r="AZ33" s="7">
        <v>-4</v>
      </c>
      <c r="BB33" s="17">
        <v>0</v>
      </c>
      <c r="BC33">
        <v>0</v>
      </c>
      <c r="BD33" s="17" t="s">
        <v>87</v>
      </c>
      <c r="BE33" s="17">
        <v>2018</v>
      </c>
      <c r="BF33" s="17" t="s">
        <v>145</v>
      </c>
      <c r="BG33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/>
      </c>
      <c r="BH33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>188789_A_1</v>
      </c>
      <c r="BI33" s="17" t="str">
        <f>IF(AND(Tableau_Client[[#This Row],[Codage Hausse]]="",Tableau_Client[[#This Row],[Codage Baisse]]=""),"",Tableau_Client[[#This Row],[Codage]]&amp;"_"&amp;1)</f>
        <v>188789_A_1</v>
      </c>
    </row>
    <row r="34" spans="1:61" x14ac:dyDescent="0.3">
      <c r="A34" s="56" t="s">
        <v>1</v>
      </c>
      <c r="B34" s="6" t="s">
        <v>91</v>
      </c>
      <c r="C34" s="6" t="s">
        <v>163</v>
      </c>
      <c r="D34" s="6" t="s">
        <v>96</v>
      </c>
      <c r="E34" s="6" t="s">
        <v>97</v>
      </c>
      <c r="F34">
        <v>3820326</v>
      </c>
      <c r="G34" s="6" t="s">
        <v>104</v>
      </c>
      <c r="H34" s="6" t="s">
        <v>81</v>
      </c>
      <c r="I34" s="6"/>
      <c r="J34">
        <v>207986</v>
      </c>
      <c r="K34" s="6" t="s">
        <v>120</v>
      </c>
      <c r="L34" s="3">
        <v>42576</v>
      </c>
      <c r="M34" s="6">
        <v>1</v>
      </c>
      <c r="N34" s="6" t="s">
        <v>101</v>
      </c>
      <c r="O34">
        <v>1</v>
      </c>
      <c r="P34" s="6" t="s">
        <v>101</v>
      </c>
      <c r="Q34" s="6" t="s">
        <v>101</v>
      </c>
      <c r="R34" s="3">
        <v>43025</v>
      </c>
      <c r="S34" s="3" t="s">
        <v>83</v>
      </c>
      <c r="T34" s="17" t="s">
        <v>83</v>
      </c>
      <c r="U34" s="17" t="s">
        <v>83</v>
      </c>
      <c r="V34" s="4" t="s">
        <v>83</v>
      </c>
      <c r="W34" s="54">
        <v>5.5999999999999999E-3</v>
      </c>
      <c r="X34" s="4" t="s">
        <v>84</v>
      </c>
      <c r="Y34" s="4">
        <v>4.32</v>
      </c>
      <c r="Z34" s="4">
        <v>32</v>
      </c>
      <c r="AA34" s="55"/>
      <c r="AB34" s="3">
        <v>43257</v>
      </c>
      <c r="AC34" s="4">
        <v>1.6E-2</v>
      </c>
      <c r="AD34" s="6" t="s">
        <v>85</v>
      </c>
      <c r="AE34" s="4">
        <v>0</v>
      </c>
      <c r="AF34" s="4">
        <v>8.3699999999999992</v>
      </c>
      <c r="AG34" s="55" t="s">
        <v>83</v>
      </c>
      <c r="AH34" s="7">
        <v>27170</v>
      </c>
      <c r="AI34" s="8">
        <v>2860</v>
      </c>
      <c r="AJ34" s="8">
        <v>5</v>
      </c>
      <c r="AK34" s="7">
        <v>47.5</v>
      </c>
      <c r="AL34" s="7">
        <v>176.72</v>
      </c>
      <c r="AM34" s="7">
        <v>0</v>
      </c>
      <c r="AN34" s="7">
        <v>8.64</v>
      </c>
      <c r="AO34" t="s">
        <v>83</v>
      </c>
      <c r="AP34" t="s">
        <v>83</v>
      </c>
      <c r="AQ34" t="s">
        <v>83</v>
      </c>
      <c r="AR34" t="s">
        <v>83</v>
      </c>
      <c r="AS34" t="s">
        <v>98</v>
      </c>
      <c r="AT34" t="s">
        <v>98</v>
      </c>
      <c r="AU34" t="s">
        <v>98</v>
      </c>
      <c r="AV34" t="s">
        <v>83</v>
      </c>
      <c r="AW34" s="6" t="s">
        <v>1</v>
      </c>
      <c r="AX34" t="s">
        <v>90</v>
      </c>
      <c r="AY34" s="7">
        <v>-106</v>
      </c>
      <c r="AZ34" s="7">
        <v>-22</v>
      </c>
      <c r="BB34" s="17">
        <v>0</v>
      </c>
      <c r="BC34">
        <v>0</v>
      </c>
      <c r="BD34" s="17" t="s">
        <v>87</v>
      </c>
      <c r="BE34" s="17">
        <v>2018</v>
      </c>
      <c r="BF34" s="17" t="s">
        <v>146</v>
      </c>
      <c r="BG34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/>
      </c>
      <c r="BH34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>207986_A_1</v>
      </c>
      <c r="BI34" s="17" t="str">
        <f>IF(AND(Tableau_Client[[#This Row],[Codage Hausse]]="",Tableau_Client[[#This Row],[Codage Baisse]]=""),"",Tableau_Client[[#This Row],[Codage]]&amp;"_"&amp;1)</f>
        <v>207986_A_1</v>
      </c>
    </row>
    <row r="35" spans="1:61" x14ac:dyDescent="0.3">
      <c r="A35" s="56" t="s">
        <v>1</v>
      </c>
      <c r="B35" s="6" t="s">
        <v>91</v>
      </c>
      <c r="C35" s="6" t="s">
        <v>164</v>
      </c>
      <c r="D35" s="6" t="s">
        <v>99</v>
      </c>
      <c r="E35" s="6" t="s">
        <v>100</v>
      </c>
      <c r="F35">
        <v>3819922</v>
      </c>
      <c r="G35" s="6" t="s">
        <v>101</v>
      </c>
      <c r="H35" s="6" t="s">
        <v>81</v>
      </c>
      <c r="I35" s="6"/>
      <c r="J35">
        <v>220068</v>
      </c>
      <c r="K35" s="6" t="s">
        <v>121</v>
      </c>
      <c r="L35" s="3">
        <v>42521</v>
      </c>
      <c r="M35" s="6">
        <v>1</v>
      </c>
      <c r="N35" s="6" t="s">
        <v>101</v>
      </c>
      <c r="O35">
        <v>1</v>
      </c>
      <c r="P35" s="6" t="s">
        <v>101</v>
      </c>
      <c r="Q35" s="6" t="s">
        <v>101</v>
      </c>
      <c r="R35" s="3">
        <v>43251</v>
      </c>
      <c r="S35" s="3">
        <v>43275</v>
      </c>
      <c r="T35" s="17">
        <v>3903493</v>
      </c>
      <c r="U35" s="17" t="s">
        <v>88</v>
      </c>
      <c r="V35" s="4" t="s">
        <v>83</v>
      </c>
      <c r="W35" s="54">
        <v>2.5100000000000001E-3</v>
      </c>
      <c r="X35" s="4" t="s">
        <v>84</v>
      </c>
      <c r="Y35" s="4">
        <v>5.68</v>
      </c>
      <c r="Z35" s="4">
        <v>26</v>
      </c>
      <c r="AA35" s="55"/>
      <c r="AB35" s="3">
        <v>43276</v>
      </c>
      <c r="AC35" s="54">
        <v>0.01</v>
      </c>
      <c r="AD35" s="6" t="s">
        <v>84</v>
      </c>
      <c r="AE35" s="4">
        <v>5.68</v>
      </c>
      <c r="AF35" s="4">
        <v>42</v>
      </c>
      <c r="AG35" s="55" t="s">
        <v>83</v>
      </c>
      <c r="AH35" s="7">
        <v>169473</v>
      </c>
      <c r="AI35" s="8">
        <v>20347</v>
      </c>
      <c r="AJ35" s="8">
        <v>24</v>
      </c>
      <c r="AK35" s="7">
        <v>99.931899999999999</v>
      </c>
      <c r="AL35" s="7">
        <v>436.77</v>
      </c>
      <c r="AM35" s="7">
        <v>0</v>
      </c>
      <c r="AN35" s="7">
        <v>136.32</v>
      </c>
      <c r="AO35" t="s">
        <v>89</v>
      </c>
      <c r="AP35" t="s">
        <v>83</v>
      </c>
      <c r="AQ35" t="s">
        <v>89</v>
      </c>
      <c r="AR35" t="s">
        <v>83</v>
      </c>
      <c r="AS35" t="s">
        <v>83</v>
      </c>
      <c r="AT35" t="s">
        <v>83</v>
      </c>
      <c r="AU35" t="s">
        <v>83</v>
      </c>
      <c r="AV35" t="s">
        <v>83</v>
      </c>
      <c r="AW35" s="6" t="s">
        <v>1</v>
      </c>
      <c r="AX35" t="s">
        <v>90</v>
      </c>
      <c r="AY35" s="7">
        <v>1270</v>
      </c>
      <c r="AZ35" s="7" t="s">
        <v>83</v>
      </c>
      <c r="BB35" s="17">
        <v>0</v>
      </c>
      <c r="BC35">
        <v>0</v>
      </c>
      <c r="BD35" s="17" t="s">
        <v>87</v>
      </c>
      <c r="BE35" s="17">
        <v>2018</v>
      </c>
      <c r="BF35" s="17" t="s">
        <v>147</v>
      </c>
      <c r="BG35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220068_A_1</v>
      </c>
      <c r="BH35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35" s="17" t="str">
        <f>IF(AND(Tableau_Client[[#This Row],[Codage Hausse]]="",Tableau_Client[[#This Row],[Codage Baisse]]=""),"",Tableau_Client[[#This Row],[Codage]]&amp;"_"&amp;1)</f>
        <v>220068_A_1</v>
      </c>
    </row>
    <row r="36" spans="1:61" x14ac:dyDescent="0.3">
      <c r="A36" s="56" t="s">
        <v>1</v>
      </c>
      <c r="B36" s="6" t="s">
        <v>91</v>
      </c>
      <c r="C36" s="6" t="s">
        <v>164</v>
      </c>
      <c r="D36" s="6" t="s">
        <v>99</v>
      </c>
      <c r="E36" s="6" t="s">
        <v>100</v>
      </c>
      <c r="F36">
        <v>3822048</v>
      </c>
      <c r="G36" s="6" t="s">
        <v>116</v>
      </c>
      <c r="H36" s="6" t="s">
        <v>81</v>
      </c>
      <c r="I36" s="6"/>
      <c r="J36">
        <v>223354</v>
      </c>
      <c r="K36" s="6" t="s">
        <v>111</v>
      </c>
      <c r="L36" s="3">
        <v>42055</v>
      </c>
      <c r="M36" s="6">
        <v>1</v>
      </c>
      <c r="N36" s="6" t="s">
        <v>101</v>
      </c>
      <c r="O36">
        <v>1</v>
      </c>
      <c r="P36" s="6" t="s">
        <v>101</v>
      </c>
      <c r="Q36" s="6" t="s">
        <v>101</v>
      </c>
      <c r="R36" s="3">
        <v>43220</v>
      </c>
      <c r="S36" s="3">
        <v>43178</v>
      </c>
      <c r="T36" s="17">
        <v>3817127</v>
      </c>
      <c r="U36" s="17" t="s">
        <v>88</v>
      </c>
      <c r="V36" s="4" t="s">
        <v>83</v>
      </c>
      <c r="W36" s="54">
        <v>2.9999999999999997E-4</v>
      </c>
      <c r="X36" s="4" t="s">
        <v>84</v>
      </c>
      <c r="Y36" s="4">
        <v>0</v>
      </c>
      <c r="Z36" s="4">
        <v>0</v>
      </c>
      <c r="AA36" s="55"/>
      <c r="AB36" s="3">
        <v>43171</v>
      </c>
      <c r="AC36" s="54">
        <v>2.9999999999999997E-4</v>
      </c>
      <c r="AD36" s="6" t="s">
        <v>84</v>
      </c>
      <c r="AE36" s="4">
        <v>12.2</v>
      </c>
      <c r="AF36" s="4">
        <v>0</v>
      </c>
      <c r="AG36" s="55" t="s">
        <v>83</v>
      </c>
      <c r="AH36" s="7">
        <v>1508902.4</v>
      </c>
      <c r="AI36" s="8">
        <v>212096</v>
      </c>
      <c r="AJ36" s="8">
        <v>275</v>
      </c>
      <c r="AK36" s="7">
        <v>206.37020000000001</v>
      </c>
      <c r="AL36" s="7">
        <v>452.64</v>
      </c>
      <c r="AM36" s="7">
        <v>0</v>
      </c>
      <c r="AN36" s="7">
        <v>0</v>
      </c>
      <c r="AO36" t="s">
        <v>83</v>
      </c>
      <c r="AP36" t="s">
        <v>89</v>
      </c>
      <c r="AQ36" t="s">
        <v>83</v>
      </c>
      <c r="AR36" t="s">
        <v>83</v>
      </c>
      <c r="AS36" t="s">
        <v>83</v>
      </c>
      <c r="AT36" t="s">
        <v>83</v>
      </c>
      <c r="AU36" t="s">
        <v>83</v>
      </c>
      <c r="AV36" t="s">
        <v>83</v>
      </c>
      <c r="AW36" s="6" t="s">
        <v>1</v>
      </c>
      <c r="AX36" t="s">
        <v>90</v>
      </c>
      <c r="AY36" s="7" t="s">
        <v>83</v>
      </c>
      <c r="AZ36" s="7">
        <v>3355</v>
      </c>
      <c r="BB36" s="17">
        <v>1</v>
      </c>
      <c r="BC36">
        <v>0</v>
      </c>
      <c r="BD36" s="17" t="s">
        <v>87</v>
      </c>
      <c r="BE36" s="17">
        <v>2018</v>
      </c>
      <c r="BF36" s="17" t="s">
        <v>148</v>
      </c>
      <c r="BG36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223354_A_1</v>
      </c>
      <c r="BH36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36" s="17" t="str">
        <f>IF(AND(Tableau_Client[[#This Row],[Codage Hausse]]="",Tableau_Client[[#This Row],[Codage Baisse]]=""),"",Tableau_Client[[#This Row],[Codage]]&amp;"_"&amp;1)</f>
        <v>223354_A_1</v>
      </c>
    </row>
    <row r="37" spans="1:61" x14ac:dyDescent="0.3">
      <c r="A37" s="56" t="s">
        <v>1</v>
      </c>
      <c r="B37" s="6" t="s">
        <v>91</v>
      </c>
      <c r="C37" s="6" t="s">
        <v>161</v>
      </c>
      <c r="D37" s="6" t="s">
        <v>92</v>
      </c>
      <c r="E37" s="6" t="s">
        <v>93</v>
      </c>
      <c r="G37" s="6"/>
      <c r="H37" s="6" t="s">
        <v>81</v>
      </c>
      <c r="I37" s="6"/>
      <c r="J37">
        <v>228665</v>
      </c>
      <c r="K37" s="6" t="s">
        <v>103</v>
      </c>
      <c r="L37" s="3">
        <v>42927</v>
      </c>
      <c r="M37" s="6">
        <v>1</v>
      </c>
      <c r="N37" s="6" t="s">
        <v>101</v>
      </c>
      <c r="O37">
        <v>1</v>
      </c>
      <c r="P37" s="6" t="s">
        <v>101</v>
      </c>
      <c r="Q37" s="6" t="s">
        <v>101</v>
      </c>
      <c r="R37" s="3">
        <v>43238</v>
      </c>
      <c r="S37" s="3">
        <v>43263</v>
      </c>
      <c r="T37" s="17">
        <v>3900632</v>
      </c>
      <c r="U37" s="17" t="s">
        <v>86</v>
      </c>
      <c r="V37" s="4" t="s">
        <v>83</v>
      </c>
      <c r="W37" s="54">
        <v>2.1999999999999999E-2</v>
      </c>
      <c r="X37" s="4" t="s">
        <v>84</v>
      </c>
      <c r="Y37" s="4">
        <v>6.49</v>
      </c>
      <c r="Z37" s="4">
        <v>31</v>
      </c>
      <c r="AA37" s="55"/>
      <c r="AB37" s="3">
        <v>43264</v>
      </c>
      <c r="AC37" s="54">
        <v>2.1999999999999999E-2</v>
      </c>
      <c r="AD37" s="6" t="s">
        <v>84</v>
      </c>
      <c r="AE37" s="4">
        <v>12</v>
      </c>
      <c r="AF37" s="4">
        <v>31</v>
      </c>
      <c r="AG37" s="55" t="s">
        <v>83</v>
      </c>
      <c r="AH37" s="7">
        <v>237568.8</v>
      </c>
      <c r="AI37" s="8">
        <v>26544</v>
      </c>
      <c r="AJ37" s="8">
        <v>35</v>
      </c>
      <c r="AK37" s="7">
        <v>277.45</v>
      </c>
      <c r="AL37" s="7">
        <v>5250.05</v>
      </c>
      <c r="AM37" s="7">
        <v>0</v>
      </c>
      <c r="AN37" s="7">
        <v>149.27000000000001</v>
      </c>
      <c r="AO37" t="s">
        <v>83</v>
      </c>
      <c r="AP37" t="s">
        <v>89</v>
      </c>
      <c r="AQ37" t="s">
        <v>83</v>
      </c>
      <c r="AR37" t="s">
        <v>83</v>
      </c>
      <c r="AS37" t="s">
        <v>83</v>
      </c>
      <c r="AT37" t="s">
        <v>83</v>
      </c>
      <c r="AU37" t="s">
        <v>83</v>
      </c>
      <c r="AV37" t="s">
        <v>83</v>
      </c>
      <c r="AW37" s="6" t="s">
        <v>1</v>
      </c>
      <c r="AX37" t="s">
        <v>90</v>
      </c>
      <c r="AY37" s="7" t="s">
        <v>83</v>
      </c>
      <c r="AZ37" s="7">
        <v>193</v>
      </c>
      <c r="BB37" s="17">
        <v>0</v>
      </c>
      <c r="BC37">
        <v>0</v>
      </c>
      <c r="BD37" s="17" t="s">
        <v>87</v>
      </c>
      <c r="BE37" s="17">
        <v>2018</v>
      </c>
      <c r="BF37" s="17" t="s">
        <v>149</v>
      </c>
      <c r="BG37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228665_A_1</v>
      </c>
      <c r="BH37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37" s="17" t="str">
        <f>IF(AND(Tableau_Client[[#This Row],[Codage Hausse]]="",Tableau_Client[[#This Row],[Codage Baisse]]=""),"",Tableau_Client[[#This Row],[Codage]]&amp;"_"&amp;1)</f>
        <v>228665_A_1</v>
      </c>
    </row>
    <row r="38" spans="1:61" x14ac:dyDescent="0.3">
      <c r="A38" s="56" t="s">
        <v>1</v>
      </c>
      <c r="B38" s="6" t="s">
        <v>91</v>
      </c>
      <c r="C38" s="6" t="s">
        <v>161</v>
      </c>
      <c r="D38" s="6" t="s">
        <v>92</v>
      </c>
      <c r="E38" s="6" t="s">
        <v>93</v>
      </c>
      <c r="G38" s="6"/>
      <c r="H38" s="6" t="s">
        <v>81</v>
      </c>
      <c r="I38" s="6"/>
      <c r="J38">
        <v>292896</v>
      </c>
      <c r="K38" s="6" t="s">
        <v>109</v>
      </c>
      <c r="L38" s="3">
        <v>42927</v>
      </c>
      <c r="M38" s="6">
        <v>1</v>
      </c>
      <c r="N38" s="6" t="s">
        <v>101</v>
      </c>
      <c r="O38">
        <v>1</v>
      </c>
      <c r="P38" s="6" t="s">
        <v>101</v>
      </c>
      <c r="Q38" s="6" t="s">
        <v>101</v>
      </c>
      <c r="R38" s="3">
        <v>43258</v>
      </c>
      <c r="S38" s="3">
        <v>43270</v>
      </c>
      <c r="T38" s="17">
        <v>3902425</v>
      </c>
      <c r="U38" s="17" t="s">
        <v>88</v>
      </c>
      <c r="V38" s="4" t="s">
        <v>83</v>
      </c>
      <c r="W38" s="4">
        <v>0</v>
      </c>
      <c r="X38" s="4" t="s">
        <v>85</v>
      </c>
      <c r="Y38" s="4">
        <v>0</v>
      </c>
      <c r="Z38" s="4">
        <v>5</v>
      </c>
      <c r="AA38" s="55"/>
      <c r="AB38" s="3">
        <v>43264</v>
      </c>
      <c r="AC38" s="4">
        <v>0</v>
      </c>
      <c r="AD38" s="6" t="s">
        <v>85</v>
      </c>
      <c r="AE38" s="4">
        <v>12</v>
      </c>
      <c r="AF38" s="4">
        <v>30</v>
      </c>
      <c r="AG38" s="55" t="s">
        <v>83</v>
      </c>
      <c r="AH38" s="7">
        <v>244467</v>
      </c>
      <c r="AI38" s="8">
        <v>27163</v>
      </c>
      <c r="AJ38" s="8">
        <v>27</v>
      </c>
      <c r="AK38" s="7">
        <v>162</v>
      </c>
      <c r="AL38" s="7">
        <v>90</v>
      </c>
      <c r="AM38" s="7">
        <v>0</v>
      </c>
      <c r="AN38" s="7">
        <v>0</v>
      </c>
      <c r="AO38" t="s">
        <v>83</v>
      </c>
      <c r="AP38" t="s">
        <v>89</v>
      </c>
      <c r="AQ38" t="s">
        <v>89</v>
      </c>
      <c r="AR38" t="s">
        <v>83</v>
      </c>
      <c r="AS38" t="s">
        <v>83</v>
      </c>
      <c r="AT38" t="s">
        <v>83</v>
      </c>
      <c r="AU38" t="s">
        <v>83</v>
      </c>
      <c r="AV38" t="s">
        <v>83</v>
      </c>
      <c r="AW38" s="6" t="s">
        <v>1</v>
      </c>
      <c r="AX38" t="s">
        <v>90</v>
      </c>
      <c r="AY38" s="7" t="s">
        <v>83</v>
      </c>
      <c r="AZ38" s="7">
        <v>324</v>
      </c>
      <c r="BB38" s="17">
        <v>1</v>
      </c>
      <c r="BC38">
        <v>0</v>
      </c>
      <c r="BD38" s="17" t="s">
        <v>87</v>
      </c>
      <c r="BE38" s="17">
        <v>2018</v>
      </c>
      <c r="BF38" s="17" t="s">
        <v>150</v>
      </c>
      <c r="BG38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292896_A_1</v>
      </c>
      <c r="BH38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38" s="17" t="str">
        <f>IF(AND(Tableau_Client[[#This Row],[Codage Hausse]]="",Tableau_Client[[#This Row],[Codage Baisse]]=""),"",Tableau_Client[[#This Row],[Codage]]&amp;"_"&amp;1)</f>
        <v>292896_A_1</v>
      </c>
    </row>
    <row r="39" spans="1:61" x14ac:dyDescent="0.3">
      <c r="A39" s="56" t="s">
        <v>1</v>
      </c>
      <c r="B39" s="6" t="s">
        <v>91</v>
      </c>
      <c r="C39" s="6" t="s">
        <v>164</v>
      </c>
      <c r="D39" s="6" t="s">
        <v>99</v>
      </c>
      <c r="E39" s="6" t="s">
        <v>100</v>
      </c>
      <c r="F39">
        <v>3821419</v>
      </c>
      <c r="G39" s="6" t="s">
        <v>112</v>
      </c>
      <c r="H39" s="6" t="s">
        <v>81</v>
      </c>
      <c r="I39" s="6"/>
      <c r="J39">
        <v>586149</v>
      </c>
      <c r="K39" s="6" t="s">
        <v>122</v>
      </c>
      <c r="L39" s="3">
        <v>42373</v>
      </c>
      <c r="M39" s="6">
        <v>1</v>
      </c>
      <c r="N39" s="6" t="s">
        <v>101</v>
      </c>
      <c r="O39">
        <v>1</v>
      </c>
      <c r="P39" s="6" t="s">
        <v>101</v>
      </c>
      <c r="Q39" s="6" t="s">
        <v>101</v>
      </c>
      <c r="R39" s="3">
        <v>43140</v>
      </c>
      <c r="S39" s="3">
        <v>43178</v>
      </c>
      <c r="T39" s="17">
        <v>3817130</v>
      </c>
      <c r="U39" s="17" t="s">
        <v>82</v>
      </c>
      <c r="V39" s="4" t="s">
        <v>83</v>
      </c>
      <c r="W39" s="54">
        <v>1E-3</v>
      </c>
      <c r="X39" s="4" t="s">
        <v>84</v>
      </c>
      <c r="Z39" s="4">
        <v>10</v>
      </c>
      <c r="AA39" s="55"/>
      <c r="AB39" s="3">
        <v>43164</v>
      </c>
      <c r="AC39" s="54">
        <v>0.01</v>
      </c>
      <c r="AD39" s="6" t="s">
        <v>84</v>
      </c>
      <c r="AE39" s="4">
        <v>12.2</v>
      </c>
      <c r="AF39" s="4">
        <v>42</v>
      </c>
      <c r="AG39" s="55" t="s">
        <v>83</v>
      </c>
      <c r="AH39" s="7">
        <v>571361.4</v>
      </c>
      <c r="AI39" s="8">
        <v>93132</v>
      </c>
      <c r="AJ39" s="8">
        <v>209</v>
      </c>
      <c r="AK39" s="7">
        <v>73.618099999999998</v>
      </c>
      <c r="AL39" s="7">
        <v>571.37</v>
      </c>
      <c r="AM39" s="7">
        <v>0</v>
      </c>
      <c r="AN39" s="7">
        <v>0</v>
      </c>
      <c r="AO39" t="s">
        <v>89</v>
      </c>
      <c r="AP39" t="s">
        <v>89</v>
      </c>
      <c r="AQ39" t="s">
        <v>89</v>
      </c>
      <c r="AR39" t="s">
        <v>83</v>
      </c>
      <c r="AS39" t="s">
        <v>83</v>
      </c>
      <c r="AT39" t="s">
        <v>83</v>
      </c>
      <c r="AU39" t="s">
        <v>83</v>
      </c>
      <c r="AV39" t="s">
        <v>83</v>
      </c>
      <c r="AW39" s="6" t="s">
        <v>1</v>
      </c>
      <c r="AX39" t="s">
        <v>90</v>
      </c>
      <c r="AY39" s="7">
        <v>5143</v>
      </c>
      <c r="AZ39" s="7">
        <v>2550</v>
      </c>
      <c r="BB39" s="17">
        <v>1</v>
      </c>
      <c r="BC39">
        <v>0</v>
      </c>
      <c r="BD39" s="17" t="s">
        <v>87</v>
      </c>
      <c r="BE39" s="17">
        <v>2018</v>
      </c>
      <c r="BF39" s="17" t="s">
        <v>151</v>
      </c>
      <c r="BG39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586149_A_1</v>
      </c>
      <c r="BH39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39" s="17" t="str">
        <f>IF(AND(Tableau_Client[[#This Row],[Codage Hausse]]="",Tableau_Client[[#This Row],[Codage Baisse]]=""),"",Tableau_Client[[#This Row],[Codage]]&amp;"_"&amp;1)</f>
        <v>586149_A_1</v>
      </c>
    </row>
    <row r="40" spans="1:61" x14ac:dyDescent="0.3">
      <c r="A40" s="56" t="s">
        <v>1</v>
      </c>
      <c r="B40" s="6" t="s">
        <v>91</v>
      </c>
      <c r="C40" s="6" t="s">
        <v>163</v>
      </c>
      <c r="D40" s="6" t="s">
        <v>96</v>
      </c>
      <c r="E40" s="6" t="s">
        <v>97</v>
      </c>
      <c r="F40">
        <v>3820595</v>
      </c>
      <c r="G40" s="6" t="s">
        <v>106</v>
      </c>
      <c r="H40" s="6" t="s">
        <v>81</v>
      </c>
      <c r="I40" s="6"/>
      <c r="J40">
        <v>965731</v>
      </c>
      <c r="K40" s="6" t="s">
        <v>123</v>
      </c>
      <c r="L40" s="3">
        <v>40091</v>
      </c>
      <c r="M40" s="6">
        <v>1</v>
      </c>
      <c r="N40" s="6" t="s">
        <v>101</v>
      </c>
      <c r="O40">
        <v>1</v>
      </c>
      <c r="P40" s="6" t="s">
        <v>101</v>
      </c>
      <c r="Q40" s="6" t="s">
        <v>101</v>
      </c>
      <c r="R40" s="3">
        <v>43278</v>
      </c>
      <c r="S40" s="3" t="s">
        <v>83</v>
      </c>
      <c r="T40" s="17" t="s">
        <v>83</v>
      </c>
      <c r="U40" s="17" t="s">
        <v>83</v>
      </c>
      <c r="V40" s="4" t="s">
        <v>83</v>
      </c>
      <c r="W40" s="4">
        <v>0</v>
      </c>
      <c r="X40" s="4" t="s">
        <v>85</v>
      </c>
      <c r="Z40" s="4">
        <v>8.36</v>
      </c>
      <c r="AA40" s="55"/>
      <c r="AB40" s="3">
        <v>43103</v>
      </c>
      <c r="AC40" s="54">
        <v>3.0000000000000001E-3</v>
      </c>
      <c r="AD40" s="6" t="s">
        <v>84</v>
      </c>
      <c r="AE40" s="4">
        <v>0</v>
      </c>
      <c r="AF40" s="4">
        <v>8.36</v>
      </c>
      <c r="AG40" s="55" t="s">
        <v>83</v>
      </c>
      <c r="AH40" s="7">
        <v>303048</v>
      </c>
      <c r="AI40" s="8">
        <v>37881</v>
      </c>
      <c r="AJ40" s="8">
        <v>48</v>
      </c>
      <c r="AK40" s="7">
        <v>112</v>
      </c>
      <c r="AL40" s="7">
        <v>117.02</v>
      </c>
      <c r="AM40" s="7">
        <v>0</v>
      </c>
      <c r="AN40" s="7">
        <v>0</v>
      </c>
      <c r="AO40" t="s">
        <v>89</v>
      </c>
      <c r="AP40" t="s">
        <v>83</v>
      </c>
      <c r="AQ40" t="s">
        <v>83</v>
      </c>
      <c r="AR40" t="s">
        <v>83</v>
      </c>
      <c r="AS40" t="s">
        <v>83</v>
      </c>
      <c r="AT40" t="s">
        <v>83</v>
      </c>
      <c r="AU40" t="s">
        <v>83</v>
      </c>
      <c r="AV40" t="s">
        <v>83</v>
      </c>
      <c r="AW40" s="6" t="s">
        <v>1</v>
      </c>
      <c r="AX40" t="s">
        <v>90</v>
      </c>
      <c r="AY40" s="7">
        <v>909</v>
      </c>
      <c r="AZ40" s="7" t="s">
        <v>83</v>
      </c>
      <c r="BB40" s="17">
        <v>1</v>
      </c>
      <c r="BC40">
        <v>0</v>
      </c>
      <c r="BD40" s="17" t="s">
        <v>87</v>
      </c>
      <c r="BE40" s="17">
        <v>2018</v>
      </c>
      <c r="BF40" s="17" t="s">
        <v>152</v>
      </c>
      <c r="BG40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965731_A_1</v>
      </c>
      <c r="BH40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40" s="17" t="str">
        <f>IF(AND(Tableau_Client[[#This Row],[Codage Hausse]]="",Tableau_Client[[#This Row],[Codage Baisse]]=""),"",Tableau_Client[[#This Row],[Codage]]&amp;"_"&amp;1)</f>
        <v>965731_A_1</v>
      </c>
    </row>
    <row r="41" spans="1:61" x14ac:dyDescent="0.3">
      <c r="A41" s="56" t="s">
        <v>1</v>
      </c>
      <c r="B41" s="6" t="s">
        <v>91</v>
      </c>
      <c r="C41" s="6" t="s">
        <v>161</v>
      </c>
      <c r="D41" s="6" t="s">
        <v>92</v>
      </c>
      <c r="E41" s="6" t="s">
        <v>93</v>
      </c>
      <c r="G41" s="6"/>
      <c r="H41" s="6" t="s">
        <v>81</v>
      </c>
      <c r="I41" s="6"/>
      <c r="J41">
        <v>3012168</v>
      </c>
      <c r="K41" s="6" t="s">
        <v>124</v>
      </c>
      <c r="L41" s="3">
        <v>42048</v>
      </c>
      <c r="M41" s="6">
        <v>1</v>
      </c>
      <c r="N41" s="6" t="s">
        <v>101</v>
      </c>
      <c r="O41">
        <v>1</v>
      </c>
      <c r="P41" s="6" t="s">
        <v>101</v>
      </c>
      <c r="Q41" s="6" t="s">
        <v>101</v>
      </c>
      <c r="R41" s="3">
        <v>43063</v>
      </c>
      <c r="S41" s="3">
        <v>43238</v>
      </c>
      <c r="T41" s="17">
        <v>3894520</v>
      </c>
      <c r="U41" s="17" t="s">
        <v>86</v>
      </c>
      <c r="V41" s="4" t="s">
        <v>83</v>
      </c>
      <c r="W41" s="54">
        <v>1E-3</v>
      </c>
      <c r="X41" s="4" t="s">
        <v>84</v>
      </c>
      <c r="Y41" s="4">
        <v>0</v>
      </c>
      <c r="Z41" s="4">
        <v>0</v>
      </c>
      <c r="AA41" s="55"/>
      <c r="AB41" s="3">
        <v>43256</v>
      </c>
      <c r="AC41" s="54">
        <v>3.0000000000000001E-3</v>
      </c>
      <c r="AD41" s="6" t="s">
        <v>84</v>
      </c>
      <c r="AE41" s="4">
        <v>0</v>
      </c>
      <c r="AF41" s="4">
        <v>0</v>
      </c>
      <c r="AG41" s="55" t="s">
        <v>83</v>
      </c>
      <c r="AH41" s="7">
        <v>1082536</v>
      </c>
      <c r="AI41" s="8">
        <v>154648</v>
      </c>
      <c r="AJ41" s="8">
        <v>61</v>
      </c>
      <c r="AK41" s="7">
        <v>98</v>
      </c>
      <c r="AL41" s="7">
        <v>1082.53</v>
      </c>
      <c r="AM41" s="7">
        <v>0</v>
      </c>
      <c r="AN41" s="7">
        <v>0</v>
      </c>
      <c r="AO41" t="s">
        <v>89</v>
      </c>
      <c r="AP41" t="s">
        <v>83</v>
      </c>
      <c r="AQ41" t="s">
        <v>83</v>
      </c>
      <c r="AR41" t="s">
        <v>83</v>
      </c>
      <c r="AS41" t="s">
        <v>83</v>
      </c>
      <c r="AT41" t="s">
        <v>83</v>
      </c>
      <c r="AU41" t="s">
        <v>83</v>
      </c>
      <c r="AV41" t="s">
        <v>83</v>
      </c>
      <c r="AW41" s="6" t="s">
        <v>1</v>
      </c>
      <c r="AX41" t="s">
        <v>90</v>
      </c>
      <c r="AY41" s="7">
        <v>2165</v>
      </c>
      <c r="AZ41" s="7" t="s">
        <v>83</v>
      </c>
      <c r="BB41" s="17">
        <v>1</v>
      </c>
      <c r="BC41">
        <v>0</v>
      </c>
      <c r="BD41" s="17" t="s">
        <v>87</v>
      </c>
      <c r="BE41" s="17">
        <v>2018</v>
      </c>
      <c r="BF41" s="17" t="s">
        <v>153</v>
      </c>
      <c r="BG41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3012168_A_1</v>
      </c>
      <c r="BH41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41" s="17" t="str">
        <f>IF(AND(Tableau_Client[[#This Row],[Codage Hausse]]="",Tableau_Client[[#This Row],[Codage Baisse]]=""),"",Tableau_Client[[#This Row],[Codage]]&amp;"_"&amp;1)</f>
        <v>3012168_A_1</v>
      </c>
    </row>
    <row r="42" spans="1:61" x14ac:dyDescent="0.3">
      <c r="A42" s="56" t="s">
        <v>1</v>
      </c>
      <c r="B42" s="6" t="s">
        <v>91</v>
      </c>
      <c r="C42" s="6" t="s">
        <v>163</v>
      </c>
      <c r="D42" s="6" t="s">
        <v>96</v>
      </c>
      <c r="E42" s="6" t="s">
        <v>97</v>
      </c>
      <c r="G42" s="6"/>
      <c r="H42" s="6" t="s">
        <v>81</v>
      </c>
      <c r="I42" s="6"/>
      <c r="J42">
        <v>3068027</v>
      </c>
      <c r="K42" s="6" t="s">
        <v>125</v>
      </c>
      <c r="L42" s="3">
        <v>41019</v>
      </c>
      <c r="M42" s="6">
        <v>1</v>
      </c>
      <c r="N42" s="6" t="s">
        <v>101</v>
      </c>
      <c r="O42">
        <v>1</v>
      </c>
      <c r="P42" s="6" t="s">
        <v>101</v>
      </c>
      <c r="Q42" s="6" t="s">
        <v>101</v>
      </c>
      <c r="R42" s="3">
        <v>43216</v>
      </c>
      <c r="S42" s="3" t="s">
        <v>83</v>
      </c>
      <c r="T42" s="17" t="s">
        <v>83</v>
      </c>
      <c r="U42" s="17" t="s">
        <v>83</v>
      </c>
      <c r="V42" s="4" t="s">
        <v>83</v>
      </c>
      <c r="W42" s="54">
        <v>0</v>
      </c>
      <c r="X42" s="4" t="s">
        <v>84</v>
      </c>
      <c r="Y42" s="4">
        <v>5</v>
      </c>
      <c r="Z42" s="4">
        <v>20.9</v>
      </c>
      <c r="AA42" s="55"/>
      <c r="AB42" s="3">
        <v>43186</v>
      </c>
      <c r="AC42" s="54">
        <v>0</v>
      </c>
      <c r="AD42" s="6" t="s">
        <v>84</v>
      </c>
      <c r="AE42" s="4">
        <v>5</v>
      </c>
      <c r="AF42" s="4">
        <v>42</v>
      </c>
      <c r="AG42" s="55" t="s">
        <v>83</v>
      </c>
      <c r="AH42" s="7">
        <v>385542</v>
      </c>
      <c r="AI42" s="8">
        <v>42838</v>
      </c>
      <c r="AJ42" s="8">
        <v>122</v>
      </c>
      <c r="AK42" s="7">
        <v>126</v>
      </c>
      <c r="AL42" s="7">
        <v>292.44</v>
      </c>
      <c r="AM42" s="7">
        <v>0</v>
      </c>
      <c r="AN42" s="7">
        <v>575</v>
      </c>
      <c r="AO42" t="s">
        <v>83</v>
      </c>
      <c r="AP42" t="s">
        <v>83</v>
      </c>
      <c r="AQ42" t="s">
        <v>89</v>
      </c>
      <c r="AR42" t="s">
        <v>83</v>
      </c>
      <c r="AS42" t="s">
        <v>83</v>
      </c>
      <c r="AT42" t="s">
        <v>83</v>
      </c>
      <c r="AU42" t="s">
        <v>83</v>
      </c>
      <c r="AV42" t="s">
        <v>83</v>
      </c>
      <c r="AW42" s="6" t="s">
        <v>1</v>
      </c>
      <c r="AX42" t="s">
        <v>90</v>
      </c>
      <c r="AY42" s="7" t="s">
        <v>83</v>
      </c>
      <c r="AZ42" s="7" t="s">
        <v>83</v>
      </c>
      <c r="BB42" s="17">
        <v>1</v>
      </c>
      <c r="BC42">
        <v>0</v>
      </c>
      <c r="BD42" s="17" t="s">
        <v>87</v>
      </c>
      <c r="BE42" s="17">
        <v>2018</v>
      </c>
      <c r="BF42" s="17" t="s">
        <v>154</v>
      </c>
      <c r="BG42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3068027_A_1</v>
      </c>
      <c r="BH42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42" s="17" t="str">
        <f>IF(AND(Tableau_Client[[#This Row],[Codage Hausse]]="",Tableau_Client[[#This Row],[Codage Baisse]]=""),"",Tableau_Client[[#This Row],[Codage]]&amp;"_"&amp;1)</f>
        <v>3068027_A_1</v>
      </c>
    </row>
    <row r="43" spans="1:61" x14ac:dyDescent="0.3">
      <c r="A43" s="56" t="s">
        <v>1</v>
      </c>
      <c r="B43" s="6" t="s">
        <v>91</v>
      </c>
      <c r="C43" s="6" t="s">
        <v>163</v>
      </c>
      <c r="D43" s="6" t="s">
        <v>96</v>
      </c>
      <c r="E43" s="6" t="s">
        <v>97</v>
      </c>
      <c r="G43" s="6"/>
      <c r="H43" s="6" t="s">
        <v>81</v>
      </c>
      <c r="I43" s="6"/>
      <c r="J43">
        <v>3853724</v>
      </c>
      <c r="K43" s="6" t="s">
        <v>126</v>
      </c>
      <c r="L43" s="3">
        <v>41114</v>
      </c>
      <c r="M43" s="6">
        <v>1</v>
      </c>
      <c r="N43" s="6" t="s">
        <v>101</v>
      </c>
      <c r="O43">
        <v>1</v>
      </c>
      <c r="P43" s="6" t="s">
        <v>101</v>
      </c>
      <c r="Q43" s="6" t="s">
        <v>101</v>
      </c>
      <c r="R43" s="3">
        <v>42993</v>
      </c>
      <c r="S43" s="3" t="s">
        <v>83</v>
      </c>
      <c r="T43" s="17" t="s">
        <v>83</v>
      </c>
      <c r="U43" s="17" t="s">
        <v>83</v>
      </c>
      <c r="V43" s="4" t="s">
        <v>83</v>
      </c>
      <c r="W43" s="54">
        <v>0</v>
      </c>
      <c r="X43" s="4" t="s">
        <v>84</v>
      </c>
      <c r="Y43" s="4">
        <v>0</v>
      </c>
      <c r="Z43" s="4">
        <v>4.18</v>
      </c>
      <c r="AA43" s="55"/>
      <c r="AB43" s="3">
        <v>43164</v>
      </c>
      <c r="AC43" s="54">
        <v>0</v>
      </c>
      <c r="AD43" s="6" t="s">
        <v>84</v>
      </c>
      <c r="AE43" s="4">
        <v>8</v>
      </c>
      <c r="AF43" s="4">
        <v>4.18</v>
      </c>
      <c r="AG43" s="55" t="s">
        <v>83</v>
      </c>
      <c r="AH43" s="7">
        <v>466293</v>
      </c>
      <c r="AI43" s="8">
        <v>54858</v>
      </c>
      <c r="AJ43" s="8">
        <v>292</v>
      </c>
      <c r="AK43" s="7">
        <v>238</v>
      </c>
      <c r="AL43" s="7">
        <v>117.03</v>
      </c>
      <c r="AM43" s="7">
        <v>0</v>
      </c>
      <c r="AN43" s="7">
        <v>0</v>
      </c>
      <c r="AO43" t="s">
        <v>83</v>
      </c>
      <c r="AP43" t="s">
        <v>89</v>
      </c>
      <c r="AQ43" t="s">
        <v>83</v>
      </c>
      <c r="AR43" t="s">
        <v>83</v>
      </c>
      <c r="AS43" t="s">
        <v>83</v>
      </c>
      <c r="AT43" t="s">
        <v>83</v>
      </c>
      <c r="AU43" t="s">
        <v>83</v>
      </c>
      <c r="AV43" t="s">
        <v>83</v>
      </c>
      <c r="AW43" s="6" t="s">
        <v>1</v>
      </c>
      <c r="AX43" t="s">
        <v>90</v>
      </c>
      <c r="AY43" s="7" t="s">
        <v>83</v>
      </c>
      <c r="AZ43" s="7">
        <v>2336</v>
      </c>
      <c r="BB43" s="17">
        <v>1</v>
      </c>
      <c r="BC43">
        <v>0</v>
      </c>
      <c r="BD43" s="17" t="s">
        <v>87</v>
      </c>
      <c r="BE43" s="17">
        <v>2018</v>
      </c>
      <c r="BF43" s="17" t="s">
        <v>155</v>
      </c>
      <c r="BG43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3853724_A_1</v>
      </c>
      <c r="BH43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43" s="17" t="str">
        <f>IF(AND(Tableau_Client[[#This Row],[Codage Hausse]]="",Tableau_Client[[#This Row],[Codage Baisse]]=""),"",Tableau_Client[[#This Row],[Codage]]&amp;"_"&amp;1)</f>
        <v>3853724_A_1</v>
      </c>
    </row>
    <row r="44" spans="1:61" x14ac:dyDescent="0.3">
      <c r="A44" s="56" t="s">
        <v>1</v>
      </c>
      <c r="B44" s="6" t="s">
        <v>91</v>
      </c>
      <c r="C44" s="6" t="s">
        <v>163</v>
      </c>
      <c r="D44" s="6" t="s">
        <v>96</v>
      </c>
      <c r="E44" s="6" t="s">
        <v>97</v>
      </c>
      <c r="F44">
        <v>4677298</v>
      </c>
      <c r="G44" s="6" t="s">
        <v>118</v>
      </c>
      <c r="H44" s="6" t="s">
        <v>81</v>
      </c>
      <c r="I44" s="6"/>
      <c r="J44">
        <v>3959516</v>
      </c>
      <c r="K44" s="6" t="s">
        <v>127</v>
      </c>
      <c r="L44" s="3">
        <v>42635</v>
      </c>
      <c r="M44" s="6">
        <v>204</v>
      </c>
      <c r="N44" s="6" t="s">
        <v>104</v>
      </c>
      <c r="O44">
        <v>240</v>
      </c>
      <c r="P44" s="6" t="s">
        <v>104</v>
      </c>
      <c r="Q44" s="6" t="s">
        <v>104</v>
      </c>
      <c r="R44" s="3">
        <v>43265</v>
      </c>
      <c r="S44" s="3" t="s">
        <v>83</v>
      </c>
      <c r="T44" s="17" t="s">
        <v>83</v>
      </c>
      <c r="U44" s="17" t="s">
        <v>83</v>
      </c>
      <c r="V44" s="4" t="s">
        <v>83</v>
      </c>
      <c r="W44" s="54">
        <v>0</v>
      </c>
      <c r="X44" s="4" t="s">
        <v>84</v>
      </c>
      <c r="Y44" s="4">
        <v>0</v>
      </c>
      <c r="AA44" s="55"/>
      <c r="AB44" s="3">
        <v>43199</v>
      </c>
      <c r="AC44" s="54">
        <v>3.0000000000000001E-3</v>
      </c>
      <c r="AD44" s="6" t="s">
        <v>84</v>
      </c>
      <c r="AE44" s="4">
        <v>0</v>
      </c>
      <c r="AF44" s="4" t="s">
        <v>83</v>
      </c>
      <c r="AG44" s="55" t="s">
        <v>83</v>
      </c>
      <c r="AH44" s="7">
        <v>63396</v>
      </c>
      <c r="AI44" s="8">
        <v>7044</v>
      </c>
      <c r="AJ44" s="8">
        <v>23</v>
      </c>
      <c r="AK44" s="7">
        <v>108</v>
      </c>
      <c r="AL44" s="7">
        <v>0</v>
      </c>
      <c r="AM44" s="7">
        <v>0</v>
      </c>
      <c r="AN44" s="7">
        <v>0</v>
      </c>
      <c r="AO44" t="s">
        <v>89</v>
      </c>
      <c r="AP44" t="s">
        <v>83</v>
      </c>
      <c r="AQ44" t="s">
        <v>83</v>
      </c>
      <c r="AR44" t="s">
        <v>83</v>
      </c>
      <c r="AS44" t="s">
        <v>83</v>
      </c>
      <c r="AT44" t="s">
        <v>83</v>
      </c>
      <c r="AU44" t="s">
        <v>83</v>
      </c>
      <c r="AV44" t="s">
        <v>83</v>
      </c>
      <c r="AW44" s="6" t="s">
        <v>1</v>
      </c>
      <c r="AX44" t="s">
        <v>90</v>
      </c>
      <c r="AY44" s="7">
        <v>190</v>
      </c>
      <c r="AZ44" s="7" t="s">
        <v>83</v>
      </c>
      <c r="BB44" s="17">
        <v>1</v>
      </c>
      <c r="BC44">
        <v>0</v>
      </c>
      <c r="BD44" s="17" t="s">
        <v>87</v>
      </c>
      <c r="BE44" s="17">
        <v>2018</v>
      </c>
      <c r="BF44" s="17" t="s">
        <v>156</v>
      </c>
      <c r="BG44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3959516_B_1</v>
      </c>
      <c r="BH44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44" s="17" t="str">
        <f>IF(AND(Tableau_Client[[#This Row],[Codage Hausse]]="",Tableau_Client[[#This Row],[Codage Baisse]]=""),"",Tableau_Client[[#This Row],[Codage]]&amp;"_"&amp;1)</f>
        <v>3959516_B_1</v>
      </c>
    </row>
    <row r="45" spans="1:61" x14ac:dyDescent="0.3">
      <c r="A45" s="56" t="s">
        <v>1</v>
      </c>
      <c r="B45" s="6" t="s">
        <v>91</v>
      </c>
      <c r="C45" s="6" t="s">
        <v>163</v>
      </c>
      <c r="D45" s="6" t="s">
        <v>96</v>
      </c>
      <c r="E45" s="6" t="s">
        <v>97</v>
      </c>
      <c r="F45">
        <v>4677298</v>
      </c>
      <c r="G45" s="6" t="s">
        <v>117</v>
      </c>
      <c r="H45" s="6" t="s">
        <v>81</v>
      </c>
      <c r="I45" s="6"/>
      <c r="J45">
        <v>4523275</v>
      </c>
      <c r="K45" s="6" t="s">
        <v>128</v>
      </c>
      <c r="L45" s="3">
        <v>42782</v>
      </c>
      <c r="M45" s="6">
        <v>204</v>
      </c>
      <c r="N45" s="6" t="s">
        <v>104</v>
      </c>
      <c r="O45">
        <v>240</v>
      </c>
      <c r="P45" s="6" t="s">
        <v>104</v>
      </c>
      <c r="Q45" s="6" t="s">
        <v>104</v>
      </c>
      <c r="R45" s="3">
        <v>43045</v>
      </c>
      <c r="S45" s="3" t="s">
        <v>83</v>
      </c>
      <c r="T45" s="17" t="s">
        <v>83</v>
      </c>
      <c r="U45" s="17" t="s">
        <v>83</v>
      </c>
      <c r="V45" s="4" t="s">
        <v>83</v>
      </c>
      <c r="W45" s="54">
        <v>0</v>
      </c>
      <c r="X45" s="4" t="s">
        <v>84</v>
      </c>
      <c r="Y45" s="4">
        <v>0</v>
      </c>
      <c r="AA45" s="55"/>
      <c r="AB45" s="3">
        <v>43199</v>
      </c>
      <c r="AC45" s="54">
        <v>3.0000000000000001E-3</v>
      </c>
      <c r="AD45" s="6" t="s">
        <v>84</v>
      </c>
      <c r="AE45" s="4">
        <v>0</v>
      </c>
      <c r="AF45" s="4" t="s">
        <v>83</v>
      </c>
      <c r="AG45" s="55" t="s">
        <v>83</v>
      </c>
      <c r="AH45" s="7">
        <v>189915.5</v>
      </c>
      <c r="AI45" s="8">
        <v>22343</v>
      </c>
      <c r="AJ45" s="8">
        <v>28</v>
      </c>
      <c r="AK45" s="7">
        <v>144.5</v>
      </c>
      <c r="AL45" s="7">
        <v>0</v>
      </c>
      <c r="AM45" s="7">
        <v>0</v>
      </c>
      <c r="AN45" s="7">
        <v>0</v>
      </c>
      <c r="AO45" t="s">
        <v>89</v>
      </c>
      <c r="AP45" t="s">
        <v>83</v>
      </c>
      <c r="AQ45" t="s">
        <v>83</v>
      </c>
      <c r="AR45" t="s">
        <v>83</v>
      </c>
      <c r="AS45" t="s">
        <v>83</v>
      </c>
      <c r="AT45" t="s">
        <v>83</v>
      </c>
      <c r="AU45" t="s">
        <v>83</v>
      </c>
      <c r="AV45" t="s">
        <v>83</v>
      </c>
      <c r="AW45" s="6" t="s">
        <v>1</v>
      </c>
      <c r="AX45" t="s">
        <v>90</v>
      </c>
      <c r="AY45" s="7">
        <v>570</v>
      </c>
      <c r="AZ45" s="7" t="s">
        <v>83</v>
      </c>
      <c r="BB45" s="17">
        <v>1</v>
      </c>
      <c r="BC45">
        <v>0</v>
      </c>
      <c r="BD45" s="17" t="s">
        <v>87</v>
      </c>
      <c r="BE45" s="17">
        <v>2018</v>
      </c>
      <c r="BF45" s="17" t="s">
        <v>157</v>
      </c>
      <c r="BG45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4523275_B_1</v>
      </c>
      <c r="BH45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45" s="17" t="str">
        <f>IF(AND(Tableau_Client[[#This Row],[Codage Hausse]]="",Tableau_Client[[#This Row],[Codage Baisse]]=""),"",Tableau_Client[[#This Row],[Codage]]&amp;"_"&amp;1)</f>
        <v>4523275_B_1</v>
      </c>
    </row>
    <row r="46" spans="1:61" x14ac:dyDescent="0.3">
      <c r="A46" s="56" t="s">
        <v>1</v>
      </c>
      <c r="B46" s="6" t="s">
        <v>91</v>
      </c>
      <c r="C46" s="6" t="s">
        <v>163</v>
      </c>
      <c r="D46" s="6" t="s">
        <v>96</v>
      </c>
      <c r="E46" s="6" t="s">
        <v>97</v>
      </c>
      <c r="F46">
        <v>4677298</v>
      </c>
      <c r="G46" s="6" t="s">
        <v>118</v>
      </c>
      <c r="H46" s="6" t="s">
        <v>81</v>
      </c>
      <c r="I46" s="6"/>
      <c r="J46">
        <v>4588577</v>
      </c>
      <c r="K46" s="6" t="s">
        <v>129</v>
      </c>
      <c r="L46" s="3">
        <v>42635</v>
      </c>
      <c r="M46" s="6">
        <v>204</v>
      </c>
      <c r="N46" s="6" t="s">
        <v>104</v>
      </c>
      <c r="O46">
        <v>240</v>
      </c>
      <c r="P46" s="6" t="s">
        <v>104</v>
      </c>
      <c r="Q46" s="6" t="s">
        <v>104</v>
      </c>
      <c r="R46" s="3">
        <v>43262</v>
      </c>
      <c r="S46" s="3" t="s">
        <v>83</v>
      </c>
      <c r="T46" s="17" t="s">
        <v>83</v>
      </c>
      <c r="U46" s="17" t="s">
        <v>83</v>
      </c>
      <c r="V46" s="4" t="s">
        <v>83</v>
      </c>
      <c r="W46" s="54">
        <v>0</v>
      </c>
      <c r="X46" s="4" t="s">
        <v>84</v>
      </c>
      <c r="Y46" s="4">
        <v>0</v>
      </c>
      <c r="AA46" s="55"/>
      <c r="AB46" s="3">
        <v>43199</v>
      </c>
      <c r="AC46" s="54">
        <v>3.0000000000000001E-3</v>
      </c>
      <c r="AD46" s="6" t="s">
        <v>84</v>
      </c>
      <c r="AE46" s="4">
        <v>0</v>
      </c>
      <c r="AF46" s="4" t="s">
        <v>83</v>
      </c>
      <c r="AG46" s="55" t="s">
        <v>83</v>
      </c>
      <c r="AH46" s="7">
        <v>13131</v>
      </c>
      <c r="AI46" s="8">
        <v>1459</v>
      </c>
      <c r="AJ46" s="8">
        <v>15</v>
      </c>
      <c r="AK46" s="7">
        <v>126</v>
      </c>
      <c r="AL46" s="7">
        <v>0</v>
      </c>
      <c r="AM46" s="7">
        <v>0</v>
      </c>
      <c r="AN46" s="7">
        <v>0</v>
      </c>
      <c r="AO46" t="s">
        <v>89</v>
      </c>
      <c r="AP46" t="s">
        <v>83</v>
      </c>
      <c r="AQ46" t="s">
        <v>83</v>
      </c>
      <c r="AR46" t="s">
        <v>83</v>
      </c>
      <c r="AS46" t="s">
        <v>83</v>
      </c>
      <c r="AT46" t="s">
        <v>83</v>
      </c>
      <c r="AU46" t="s">
        <v>83</v>
      </c>
      <c r="AV46" t="s">
        <v>83</v>
      </c>
      <c r="AW46" s="6" t="s">
        <v>1</v>
      </c>
      <c r="AX46" t="s">
        <v>90</v>
      </c>
      <c r="AY46" s="7">
        <v>39</v>
      </c>
      <c r="AZ46" s="7" t="s">
        <v>83</v>
      </c>
      <c r="BB46" s="17">
        <v>1</v>
      </c>
      <c r="BC46">
        <v>0</v>
      </c>
      <c r="BD46" s="17" t="s">
        <v>87</v>
      </c>
      <c r="BE46" s="17">
        <v>2018</v>
      </c>
      <c r="BF46" s="17" t="s">
        <v>158</v>
      </c>
      <c r="BG46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4588577_B_1</v>
      </c>
      <c r="BH46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46" s="17" t="str">
        <f>IF(AND(Tableau_Client[[#This Row],[Codage Hausse]]="",Tableau_Client[[#This Row],[Codage Baisse]]=""),"",Tableau_Client[[#This Row],[Codage]]&amp;"_"&amp;1)</f>
        <v>4588577_B_1</v>
      </c>
    </row>
    <row r="47" spans="1:61" x14ac:dyDescent="0.3">
      <c r="A47" s="56" t="s">
        <v>1</v>
      </c>
      <c r="B47" s="6" t="s">
        <v>91</v>
      </c>
      <c r="C47" s="6" t="s">
        <v>163</v>
      </c>
      <c r="D47" s="6" t="s">
        <v>96</v>
      </c>
      <c r="E47" s="6" t="s">
        <v>97</v>
      </c>
      <c r="F47">
        <v>4677298</v>
      </c>
      <c r="G47" s="6" t="s">
        <v>118</v>
      </c>
      <c r="H47" s="6" t="s">
        <v>81</v>
      </c>
      <c r="I47" s="6"/>
      <c r="J47">
        <v>4677807</v>
      </c>
      <c r="K47" s="6" t="s">
        <v>130</v>
      </c>
      <c r="L47" s="3">
        <v>42782</v>
      </c>
      <c r="M47" s="6">
        <v>204</v>
      </c>
      <c r="N47" s="6" t="s">
        <v>104</v>
      </c>
      <c r="O47">
        <v>240</v>
      </c>
      <c r="P47" s="6" t="s">
        <v>104</v>
      </c>
      <c r="Q47" s="6" t="s">
        <v>104</v>
      </c>
      <c r="R47" s="3">
        <v>43161</v>
      </c>
      <c r="S47" s="3" t="s">
        <v>83</v>
      </c>
      <c r="T47" s="17" t="s">
        <v>83</v>
      </c>
      <c r="U47" s="17" t="s">
        <v>83</v>
      </c>
      <c r="V47" s="4" t="s">
        <v>83</v>
      </c>
      <c r="W47" s="54">
        <v>0</v>
      </c>
      <c r="X47" s="4" t="s">
        <v>84</v>
      </c>
      <c r="Y47" s="4">
        <v>0</v>
      </c>
      <c r="AA47" s="55"/>
      <c r="AB47" s="3">
        <v>43199</v>
      </c>
      <c r="AC47" s="54">
        <v>3.0000000000000001E-3</v>
      </c>
      <c r="AD47" s="6" t="s">
        <v>84</v>
      </c>
      <c r="AE47" s="4">
        <v>0</v>
      </c>
      <c r="AF47" s="4" t="s">
        <v>83</v>
      </c>
      <c r="AG47" s="55" t="s">
        <v>83</v>
      </c>
      <c r="AH47" s="7">
        <v>39546</v>
      </c>
      <c r="AI47" s="8">
        <v>4394</v>
      </c>
      <c r="AJ47" s="8">
        <v>18</v>
      </c>
      <c r="AK47" s="7">
        <v>108</v>
      </c>
      <c r="AL47" s="7">
        <v>0</v>
      </c>
      <c r="AM47" s="7">
        <v>0</v>
      </c>
      <c r="AN47" s="7">
        <v>0</v>
      </c>
      <c r="AO47" t="s">
        <v>89</v>
      </c>
      <c r="AP47" t="s">
        <v>83</v>
      </c>
      <c r="AQ47" t="s">
        <v>83</v>
      </c>
      <c r="AR47" t="s">
        <v>83</v>
      </c>
      <c r="AS47" t="s">
        <v>83</v>
      </c>
      <c r="AT47" t="s">
        <v>83</v>
      </c>
      <c r="AU47" t="s">
        <v>83</v>
      </c>
      <c r="AV47" t="s">
        <v>83</v>
      </c>
      <c r="AW47" s="6" t="s">
        <v>1</v>
      </c>
      <c r="AX47" t="s">
        <v>90</v>
      </c>
      <c r="AY47" s="7">
        <v>119</v>
      </c>
      <c r="AZ47" s="7" t="s">
        <v>83</v>
      </c>
      <c r="BB47" s="17">
        <v>1</v>
      </c>
      <c r="BC47">
        <v>0</v>
      </c>
      <c r="BD47" s="17" t="s">
        <v>87</v>
      </c>
      <c r="BE47" s="17">
        <v>2018</v>
      </c>
      <c r="BF47" s="17" t="s">
        <v>159</v>
      </c>
      <c r="BG47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>4677807_B_1</v>
      </c>
      <c r="BH47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/>
      </c>
      <c r="BI47" s="17" t="str">
        <f>IF(AND(Tableau_Client[[#This Row],[Codage Hausse]]="",Tableau_Client[[#This Row],[Codage Baisse]]=""),"",Tableau_Client[[#This Row],[Codage]]&amp;"_"&amp;1)</f>
        <v>4677807_B_1</v>
      </c>
    </row>
    <row r="48" spans="1:61" x14ac:dyDescent="0.3">
      <c r="A48" s="56" t="s">
        <v>1</v>
      </c>
      <c r="B48" s="6" t="s">
        <v>91</v>
      </c>
      <c r="C48" s="6" t="s">
        <v>164</v>
      </c>
      <c r="D48" s="6" t="s">
        <v>99</v>
      </c>
      <c r="E48" s="6" t="s">
        <v>100</v>
      </c>
      <c r="G48" s="6"/>
      <c r="H48" s="6" t="s">
        <v>81</v>
      </c>
      <c r="I48" s="6"/>
      <c r="J48">
        <v>4707502</v>
      </c>
      <c r="K48" s="6" t="s">
        <v>131</v>
      </c>
      <c r="L48" s="3">
        <v>42915</v>
      </c>
      <c r="M48" s="6">
        <v>204</v>
      </c>
      <c r="N48" s="6" t="s">
        <v>104</v>
      </c>
      <c r="O48">
        <v>240</v>
      </c>
      <c r="P48" s="6" t="s">
        <v>104</v>
      </c>
      <c r="Q48" s="6" t="s">
        <v>104</v>
      </c>
      <c r="R48" s="3">
        <v>43276</v>
      </c>
      <c r="S48" s="3" t="s">
        <v>83</v>
      </c>
      <c r="T48" s="17" t="s">
        <v>83</v>
      </c>
      <c r="U48" s="17" t="s">
        <v>83</v>
      </c>
      <c r="V48" s="4" t="s">
        <v>83</v>
      </c>
      <c r="W48" s="4">
        <v>0.7</v>
      </c>
      <c r="X48" s="4" t="s">
        <v>85</v>
      </c>
      <c r="Y48" s="4">
        <v>20</v>
      </c>
      <c r="AA48" s="55"/>
      <c r="AB48" s="3">
        <v>43201</v>
      </c>
      <c r="AC48" s="4">
        <v>0.7</v>
      </c>
      <c r="AD48" s="6" t="s">
        <v>85</v>
      </c>
      <c r="AE48" s="4">
        <v>10</v>
      </c>
      <c r="AF48" s="4" t="s">
        <v>83</v>
      </c>
      <c r="AG48" s="55" t="s">
        <v>83</v>
      </c>
      <c r="AH48" s="7">
        <v>94554</v>
      </c>
      <c r="AI48" s="8">
        <v>10506</v>
      </c>
      <c r="AJ48" s="8">
        <v>22</v>
      </c>
      <c r="AK48" s="7">
        <v>99</v>
      </c>
      <c r="AL48" s="7">
        <v>0</v>
      </c>
      <c r="AM48" s="7">
        <v>0</v>
      </c>
      <c r="AN48" s="7">
        <v>200</v>
      </c>
      <c r="AO48" t="s">
        <v>83</v>
      </c>
      <c r="AP48" t="s">
        <v>83</v>
      </c>
      <c r="AQ48" t="s">
        <v>83</v>
      </c>
      <c r="AR48" t="s">
        <v>83</v>
      </c>
      <c r="AS48" t="s">
        <v>83</v>
      </c>
      <c r="AT48" t="s">
        <v>98</v>
      </c>
      <c r="AU48" t="s">
        <v>83</v>
      </c>
      <c r="AV48" t="s">
        <v>83</v>
      </c>
      <c r="AW48" s="6" t="s">
        <v>1</v>
      </c>
      <c r="AX48" t="s">
        <v>90</v>
      </c>
      <c r="AY48" s="7" t="s">
        <v>83</v>
      </c>
      <c r="AZ48" s="7">
        <v>-220</v>
      </c>
      <c r="BB48" s="17">
        <v>0</v>
      </c>
      <c r="BC48">
        <v>0</v>
      </c>
      <c r="BD48" s="17" t="s">
        <v>87</v>
      </c>
      <c r="BE48" s="17">
        <v>2018</v>
      </c>
      <c r="BF48" s="17" t="s">
        <v>160</v>
      </c>
      <c r="BG48" s="17" t="str">
        <f>IF(OR(Tableau_Client[[#This Row],[Commission (Hausse)]]="A la Hausse",Tableau_Client[[#This Row],[Frais de Port (Hausse)]]="A la Hausse",Tableau_Client[[#This Row],[Min Commission (Hausse)]]="A la Hausse",Tableau_Client[[#This Row],[Remise 2017 (Hausse)]]="A la Hausse"),Tableau_Client[[#This Row],[Codage]]&amp;"_"&amp;1,"")</f>
        <v/>
      </c>
      <c r="BH48" s="17" t="str">
        <f>IF(OR(Tableau_Client[[#This Row],[Commission (Baisse)]]="A la Baisse",Tableau_Client[[#This Row],[Frais de Port (Baisse)]]="A la Baisse",Tableau_Client[[#This Row],[Min Commission (Baisse)]]="A la Baisse",Tableau_Client[[#This Row],[Remise 2017 (Baisse)]]="A la Baisse"),Tableau_Client[[#This Row],[Codage]]&amp;"_"&amp;1,"")</f>
        <v>4707502_B_1</v>
      </c>
      <c r="BI48" s="17" t="str">
        <f>IF(AND(Tableau_Client[[#This Row],[Codage Hausse]]="",Tableau_Client[[#This Row],[Codage Baisse]]=""),"",Tableau_Client[[#This Row],[Codage]]&amp;"_"&amp;1)</f>
        <v>4707502_B_1</v>
      </c>
    </row>
  </sheetData>
  <mergeCells count="5">
    <mergeCell ref="V17:AA17"/>
    <mergeCell ref="AB17:AG17"/>
    <mergeCell ref="AH17:AN17"/>
    <mergeCell ref="AO17:AR17"/>
    <mergeCell ref="AS17:AV17"/>
  </mergeCells>
  <conditionalFormatting sqref="W19:W48 Y19:Y48">
    <cfRule type="expression" dxfId="20" priority="15">
      <formula>W19=0</formula>
    </cfRule>
    <cfRule type="expression" dxfId="19" priority="16">
      <formula>W19=0</formula>
    </cfRule>
  </conditionalFormatting>
  <conditionalFormatting sqref="AA19:AB48">
    <cfRule type="expression" dxfId="18" priority="14">
      <formula>BC19=1</formula>
    </cfRule>
  </conditionalFormatting>
  <conditionalFormatting sqref="AA16:AB16">
    <cfRule type="expression" dxfId="17" priority="9">
      <formula>BC16=1</formula>
    </cfRule>
  </conditionalFormatting>
  <conditionalFormatting sqref="W16">
    <cfRule type="expression" dxfId="16" priority="12">
      <formula>W16="0 €"</formula>
    </cfRule>
    <cfRule type="expression" dxfId="15" priority="13">
      <formula>W16="0 %"</formula>
    </cfRule>
  </conditionalFormatting>
  <conditionalFormatting sqref="Y16">
    <cfRule type="expression" dxfId="14" priority="10">
      <formula>Y16="0 €"</formula>
    </cfRule>
    <cfRule type="expression" dxfId="13" priority="11">
      <formula>Y16="0 %"</formula>
    </cfRule>
  </conditionalFormatting>
  <conditionalFormatting sqref="K13">
    <cfRule type="cellIs" dxfId="12" priority="7" operator="greaterThan">
      <formula>0</formula>
    </cfRule>
    <cfRule type="cellIs" dxfId="11" priority="8" operator="lessThan">
      <formula>0</formula>
    </cfRule>
  </conditionalFormatting>
  <conditionalFormatting sqref="L13">
    <cfRule type="cellIs" dxfId="10" priority="5" operator="greaterThan">
      <formula>0</formula>
    </cfRule>
    <cfRule type="cellIs" dxfId="9" priority="6" operator="lessThan">
      <formula>0</formula>
    </cfRule>
  </conditionalFormatting>
  <conditionalFormatting sqref="M13">
    <cfRule type="cellIs" dxfId="8" priority="3" operator="greaterThan">
      <formula>0</formula>
    </cfRule>
    <cfRule type="cellIs" dxfId="7" priority="4" operator="lessThan">
      <formula>0</formula>
    </cfRule>
  </conditionalFormatting>
  <conditionalFormatting sqref="N13">
    <cfRule type="cellIs" dxfId="6" priority="1" operator="greaterThan">
      <formula>0</formula>
    </cfRule>
    <cfRule type="cellIs" dxfId="5" priority="2" operator="lessThan">
      <formula>0</formula>
    </cfRule>
  </conditionalFormatting>
  <dataValidations count="1">
    <dataValidation type="list" allowBlank="1" showInputMessage="1" showErrorMessage="1" sqref="A4">
      <formula1>Sous_Direction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Base_Extraction</vt:lpstr>
    </vt:vector>
  </TitlesOfParts>
  <Company>Edenred 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BONTOUX Olivier</dc:creator>
  <cp:lastModifiedBy>BONTOUX Olivier</cp:lastModifiedBy>
  <dcterms:created xsi:type="dcterms:W3CDTF">2018-07-27T12:01:00Z</dcterms:created>
  <dcterms:modified xsi:type="dcterms:W3CDTF">2018-07-27T12:51:17Z</dcterms:modified>
</cp:coreProperties>
</file>