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105" windowWidth="27435" windowHeight="14130" activeTab="1"/>
  </bookViews>
  <sheets>
    <sheet name="Rapport de linéarité 1" sheetId="2" r:id="rId1"/>
    <sheet name="solveur" sheetId="1" r:id="rId2"/>
  </sheets>
  <definedNames>
    <definedName name="solver_adj" localSheetId="1" hidden="1">solveur!$B$29:$D$41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solveur!$B$29:$D$41</definedName>
    <definedName name="solver_lhs2" localSheetId="1" hidden="1">solveur!$E$29:$E$41</definedName>
    <definedName name="solver_lhs3" localSheetId="1" hidden="1">solveur!$E$29:$E$41</definedName>
    <definedName name="solver_lhs4" localSheetId="1" hidden="1">solveur!$E$29:$E$41</definedName>
    <definedName name="solver_lhs5" localSheetId="1" hidden="1">solveur!$E$29:$E$41</definedName>
    <definedName name="solver_lin" localSheetId="1" hidden="1">2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2</definedName>
    <definedName name="solver_nwt" localSheetId="1" hidden="1">1</definedName>
    <definedName name="solver_opt" localSheetId="1" hidden="1">solveur!$E$46</definedName>
    <definedName name="solver_pre" localSheetId="1" hidden="1">0.000001</definedName>
    <definedName name="solver_rbv" localSheetId="1" hidden="1">1</definedName>
    <definedName name="solver_rel1" localSheetId="1" hidden="1">5</definedName>
    <definedName name="solver_rel2" localSheetId="1" hidden="1">2</definedName>
    <definedName name="solver_rel3" localSheetId="1" hidden="1">2</definedName>
    <definedName name="solver_rel4" localSheetId="1" hidden="1">2</definedName>
    <definedName name="solver_rel5" localSheetId="1" hidden="1">2</definedName>
    <definedName name="solver_rhs1" localSheetId="1" hidden="1">binaire</definedName>
    <definedName name="solver_rhs2" localSheetId="1" hidden="1">1</definedName>
    <definedName name="solver_rhs3" localSheetId="1" hidden="1">1</definedName>
    <definedName name="solver_rhs4" localSheetId="1" hidden="1">1</definedName>
    <definedName name="solver_rhs5" localSheetId="1" hidden="1">1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45621"/>
</workbook>
</file>

<file path=xl/calcChain.xml><?xml version="1.0" encoding="utf-8"?>
<calcChain xmlns="http://schemas.openxmlformats.org/spreadsheetml/2006/main">
  <c r="AG21" i="1" l="1"/>
  <c r="AG20" i="1"/>
  <c r="AG19" i="1" a="1"/>
  <c r="AG18" i="1" a="1"/>
  <c r="AG18" i="1"/>
  <c r="AG17" i="1"/>
  <c r="AG125" i="1"/>
  <c r="AG124" i="1"/>
  <c r="AG119" i="1" a="1"/>
  <c r="AG119" i="1" s="1"/>
  <c r="AG118" i="1"/>
  <c r="AO129" i="1"/>
  <c r="AN129" i="1"/>
  <c r="AM129" i="1"/>
  <c r="AK129" i="1"/>
  <c r="AJ129" i="1"/>
  <c r="AI129" i="1"/>
  <c r="AL129" i="1" s="1"/>
  <c r="AG108" i="1"/>
  <c r="AG107" i="1"/>
  <c r="AG102" i="1" a="1"/>
  <c r="AG102" i="1" s="1"/>
  <c r="AG101" i="1"/>
  <c r="AO112" i="1"/>
  <c r="AN112" i="1"/>
  <c r="AM112" i="1"/>
  <c r="AK112" i="1"/>
  <c r="AJ112" i="1"/>
  <c r="AI112" i="1"/>
  <c r="AL112" i="1" s="1"/>
  <c r="AO95" i="1"/>
  <c r="AN95" i="1"/>
  <c r="AM95" i="1"/>
  <c r="AK95" i="1"/>
  <c r="AL95" i="1" s="1"/>
  <c r="AJ95" i="1"/>
  <c r="AI95" i="1"/>
  <c r="AG91" i="1"/>
  <c r="AG90" i="1"/>
  <c r="AG85" i="1" a="1"/>
  <c r="AG85" i="1" s="1"/>
  <c r="AG84" i="1"/>
  <c r="AO78" i="1" l="1"/>
  <c r="AN78" i="1"/>
  <c r="AM78" i="1"/>
  <c r="AO61" i="1"/>
  <c r="AN61" i="1"/>
  <c r="AM61" i="1"/>
  <c r="AO44" i="1"/>
  <c r="AN44" i="1"/>
  <c r="AM44" i="1"/>
  <c r="AK78" i="1"/>
  <c r="AJ78" i="1"/>
  <c r="AI78" i="1"/>
  <c r="AG74" i="1"/>
  <c r="AG73" i="1"/>
  <c r="AG68" i="1" a="1"/>
  <c r="AG68" i="1" s="1"/>
  <c r="AG67" i="1"/>
  <c r="AK61" i="1"/>
  <c r="AJ61" i="1"/>
  <c r="AI61" i="1"/>
  <c r="AK44" i="1"/>
  <c r="AJ44" i="1"/>
  <c r="AI44" i="1"/>
  <c r="AL44" i="1" s="1"/>
  <c r="D43" i="1"/>
  <c r="C43" i="1"/>
  <c r="B43" i="1"/>
  <c r="AG57" i="1"/>
  <c r="AG56" i="1"/>
  <c r="AG51" i="1" a="1"/>
  <c r="AG51" i="1" s="1"/>
  <c r="AG50" i="1"/>
  <c r="AG40" i="1"/>
  <c r="AG39" i="1"/>
  <c r="AG34" i="1" a="1"/>
  <c r="AG34" i="1" s="1"/>
  <c r="AG33" i="1"/>
  <c r="AL78" i="1" l="1"/>
  <c r="AL61" i="1"/>
  <c r="E30" i="1"/>
  <c r="E31" i="1"/>
  <c r="E32" i="1"/>
  <c r="E33" i="1"/>
  <c r="E34" i="1"/>
  <c r="E35" i="1"/>
  <c r="E36" i="1"/>
  <c r="E37" i="1"/>
  <c r="E38" i="1"/>
  <c r="E39" i="1"/>
  <c r="E40" i="1"/>
  <c r="E41" i="1"/>
  <c r="E29" i="1"/>
  <c r="AG19" i="1" s="1"/>
  <c r="AG106" i="1" l="1" a="1"/>
  <c r="AG106" i="1" s="1"/>
  <c r="AG123" i="1" a="1"/>
  <c r="AG123" i="1" s="1"/>
  <c r="AG89" i="1" a="1"/>
  <c r="AG89" i="1" s="1"/>
  <c r="AG55" i="1" a="1"/>
  <c r="AG55" i="1" s="1"/>
  <c r="AG72" i="1" a="1"/>
  <c r="AG72" i="1" s="1"/>
  <c r="AG38" i="1" a="1"/>
  <c r="AG38" i="1" s="1"/>
  <c r="A43" i="1"/>
  <c r="E46" i="1"/>
  <c r="AG16" i="1" s="1"/>
  <c r="AG122" i="1" l="1"/>
  <c r="AG120" i="1"/>
  <c r="AG121" i="1"/>
  <c r="AG104" i="1"/>
  <c r="AG103" i="1"/>
  <c r="AG105" i="1"/>
  <c r="AG88" i="1"/>
  <c r="E53" i="1"/>
  <c r="AG117" i="1" s="1"/>
  <c r="AG87" i="1"/>
  <c r="AG86" i="1"/>
  <c r="E51" i="1"/>
  <c r="AG83" i="1" s="1"/>
  <c r="E52" i="1"/>
  <c r="AG100" i="1" s="1"/>
  <c r="E48" i="1"/>
  <c r="AG32" i="1" s="1"/>
  <c r="AG71" i="1"/>
  <c r="AG69" i="1"/>
  <c r="AG70" i="1"/>
  <c r="AG54" i="1"/>
  <c r="AG52" i="1"/>
  <c r="E50" i="1"/>
  <c r="AG66" i="1" s="1"/>
  <c r="AG53" i="1"/>
  <c r="E49" i="1"/>
  <c r="AG49" i="1" s="1"/>
  <c r="AG36" i="1"/>
  <c r="AG37" i="1"/>
  <c r="AG35" i="1"/>
  <c r="E47" i="1"/>
</calcChain>
</file>

<file path=xl/sharedStrings.xml><?xml version="1.0" encoding="utf-8"?>
<sst xmlns="http://schemas.openxmlformats.org/spreadsheetml/2006/main" count="287" uniqueCount="138">
  <si>
    <t>minimiser</t>
  </si>
  <si>
    <t>cas 1</t>
  </si>
  <si>
    <t>cas 0</t>
  </si>
  <si>
    <t>cas 2</t>
  </si>
  <si>
    <t>cas 3</t>
  </si>
  <si>
    <t>écart type</t>
  </si>
  <si>
    <t>variables 0/1</t>
  </si>
  <si>
    <t>contrainte de ligne
=1</t>
  </si>
  <si>
    <t>Modèle solver</t>
  </si>
  <si>
    <t>Résultat solver</t>
  </si>
  <si>
    <t>Sommes</t>
  </si>
  <si>
    <t>Transcription</t>
  </si>
  <si>
    <t>Tableau des données</t>
  </si>
  <si>
    <t>Tableau transposé</t>
  </si>
  <si>
    <t>Vaut 1 si la donnée sous-jacente appartient à la somme de la colonne, 0 sinon.</t>
  </si>
  <si>
    <t>Les variables :</t>
  </si>
  <si>
    <t>Les contraintes :</t>
  </si>
  <si>
    <t>L'objectif :</t>
  </si>
  <si>
    <t>Les sommes par colonnes doivent être les plus proches possible.</t>
  </si>
  <si>
    <t>Moyenne des sommes</t>
  </si>
  <si>
    <t>Sommes des colonnes 1 à 3 des données</t>
  </si>
  <si>
    <t>somme des valeurs absolue des écarts</t>
  </si>
  <si>
    <t>cas 4</t>
  </si>
  <si>
    <t>Une seule donnée par ligne =&gt; le total marginal ligne du tableau de variables</t>
  </si>
  <si>
    <t>binaires doit être égal à 1</t>
  </si>
  <si>
    <t>L'écart type de ces sommes semble être adapté mais casse la linéarité du</t>
  </si>
  <si>
    <t>modèle.</t>
  </si>
  <si>
    <t>La somme des valeurs absolue des écarts de chaque somme à leur moyennne</t>
  </si>
  <si>
    <t>casse également la linéarité du modèle.</t>
  </si>
  <si>
    <t>Modélisation solver en gardant la linéarité.</t>
  </si>
  <si>
    <t>Variables binaires de mêmes dimensions que le tableau de données.</t>
  </si>
  <si>
    <t>cas 5</t>
  </si>
  <si>
    <t>cas 6</t>
  </si>
  <si>
    <t>cas 7</t>
  </si>
  <si>
    <t>Cibles</t>
  </si>
  <si>
    <t>condition de linéarité non respectée</t>
  </si>
  <si>
    <t>Modèles</t>
  </si>
  <si>
    <t>description</t>
  </si>
  <si>
    <t>&gt;= moyenne</t>
  </si>
  <si>
    <t>&lt;= moyenne</t>
  </si>
  <si>
    <t>linéarité OK</t>
  </si>
  <si>
    <t>Les modèles :</t>
  </si>
  <si>
    <t>&lt;= écart type minimum, solution retenue</t>
  </si>
  <si>
    <t>Solution retenue :</t>
  </si>
  <si>
    <t>Résultats :</t>
  </si>
  <si>
    <t>Le modèle "cas 2" fournit la meilleure solution</t>
  </si>
  <si>
    <t>2 sommes sur 3 peuvent être soit &gt;= soit &lt;= à la moyenne des sommes. La 3ème est</t>
  </si>
  <si>
    <t>respectivement &lt;= et &gt;= à la moyenne.</t>
  </si>
  <si>
    <t>Il y a 3 cas pour chaque &lt;= et &gt;= soit 6 en tout.</t>
  </si>
  <si>
    <t>Il y aura 6 modèles qui inclueront des contraintes supplémentaires (3 à chaque fois)</t>
  </si>
  <si>
    <t>reprenant les combinaisons des &lt;= et &gt;=.</t>
  </si>
  <si>
    <t>Chaque modèle fournira une solution pour laquelle on pourra recalculer l'écart type</t>
  </si>
  <si>
    <t>des sommes de colonnes</t>
  </si>
  <si>
    <t>Il suffira de choisir la solution du modèle offrant l'écart type le plus faible.</t>
  </si>
  <si>
    <t>Microsoft Excel 14.0 Rapport de linéarité</t>
  </si>
  <si>
    <t>Feuille : [ccm_somme_3_colonnes_solver.xlsx]Feuil1</t>
  </si>
  <si>
    <t>Date du rapport : 26/07/2018 13:48:14</t>
  </si>
  <si>
    <t>Cellule objectif (Min)</t>
  </si>
  <si>
    <t>Cellule</t>
  </si>
  <si>
    <t>Nom</t>
  </si>
  <si>
    <t>Valeur initiale</t>
  </si>
  <si>
    <t>Valeur finale</t>
  </si>
  <si>
    <t>Fonction linéaire</t>
  </si>
  <si>
    <t>Cellules variables</t>
  </si>
  <si>
    <t>Linéaire</t>
  </si>
  <si>
    <t>Contraintes</t>
  </si>
  <si>
    <t>Valeur de la cellule</t>
  </si>
  <si>
    <t>Formule</t>
  </si>
  <si>
    <t>$E$46</t>
  </si>
  <si>
    <t>écart type Cibles</t>
  </si>
  <si>
    <t>Non</t>
  </si>
  <si>
    <t>$B$29</t>
  </si>
  <si>
    <t>$C$29</t>
  </si>
  <si>
    <t>$D$29</t>
  </si>
  <si>
    <t>$B$30</t>
  </si>
  <si>
    <t>$C$30</t>
  </si>
  <si>
    <t>$D$30</t>
  </si>
  <si>
    <t>$B$31</t>
  </si>
  <si>
    <t>$C$31</t>
  </si>
  <si>
    <t>$D$31</t>
  </si>
  <si>
    <t>$B$32</t>
  </si>
  <si>
    <t>$C$32</t>
  </si>
  <si>
    <t>$D$32</t>
  </si>
  <si>
    <t>$B$33</t>
  </si>
  <si>
    <t>$C$33</t>
  </si>
  <si>
    <t>$D$33</t>
  </si>
  <si>
    <t>$B$34</t>
  </si>
  <si>
    <t>$C$34</t>
  </si>
  <si>
    <t>$D$34</t>
  </si>
  <si>
    <t>$B$35</t>
  </si>
  <si>
    <t>$C$35</t>
  </si>
  <si>
    <t>$D$35</t>
  </si>
  <si>
    <t>$B$36</t>
  </si>
  <si>
    <t>$C$36</t>
  </si>
  <si>
    <t>$D$36</t>
  </si>
  <si>
    <t>$B$37</t>
  </si>
  <si>
    <t>$C$37</t>
  </si>
  <si>
    <t>$D$37</t>
  </si>
  <si>
    <t>$B$38</t>
  </si>
  <si>
    <t>$C$38</t>
  </si>
  <si>
    <t>$D$38</t>
  </si>
  <si>
    <t>$B$39</t>
  </si>
  <si>
    <t>$C$39</t>
  </si>
  <si>
    <t>$D$39</t>
  </si>
  <si>
    <t>$B$40</t>
  </si>
  <si>
    <t>$C$40</t>
  </si>
  <si>
    <t>$D$40</t>
  </si>
  <si>
    <t>$B$41</t>
  </si>
  <si>
    <t>$C$41</t>
  </si>
  <si>
    <t>$D$41</t>
  </si>
  <si>
    <t>$E$29</t>
  </si>
  <si>
    <t>$E$29=1</t>
  </si>
  <si>
    <t>$E$30</t>
  </si>
  <si>
    <t>$E$30=1</t>
  </si>
  <si>
    <t>$E$31</t>
  </si>
  <si>
    <t>$E$31=1</t>
  </si>
  <si>
    <t>$E$32</t>
  </si>
  <si>
    <t>$E$32=1</t>
  </si>
  <si>
    <t>$E$33</t>
  </si>
  <si>
    <t>$E$33=1</t>
  </si>
  <si>
    <t>$E$34</t>
  </si>
  <si>
    <t>$E$34=1</t>
  </si>
  <si>
    <t>$E$35</t>
  </si>
  <si>
    <t>$E$35=1</t>
  </si>
  <si>
    <t>$E$36</t>
  </si>
  <si>
    <t>$E$36=1</t>
  </si>
  <si>
    <t>$E$37</t>
  </si>
  <si>
    <t>$E$37=1</t>
  </si>
  <si>
    <t>$E$38</t>
  </si>
  <si>
    <t>$E$38=1</t>
  </si>
  <si>
    <t>$E$39</t>
  </si>
  <si>
    <t>$E$39=1</t>
  </si>
  <si>
    <t>$E$40</t>
  </si>
  <si>
    <t>$E$40=1</t>
  </si>
  <si>
    <t>$E$41</t>
  </si>
  <si>
    <t>$E$41=1</t>
  </si>
  <si>
    <t>$B$29:$D$41</t>
  </si>
  <si>
    <t>$E$29:$E$41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</si>
</sst>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-0.499984740745262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0" borderId="0" xfId="0" applyFont="1"/>
    <xf numFmtId="0" fontId="1" fillId="0" borderId="2" xfId="0" quotePrefix="1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1" fillId="0" borderId="19" xfId="0" applyFont="1" applyBorder="1" applyAlignment="1">
      <alignment horizontal="center" vertical="center" textRotation="90"/>
    </xf>
    <xf numFmtId="0" fontId="1" fillId="0" borderId="20" xfId="0" applyFont="1" applyBorder="1" applyAlignment="1">
      <alignment horizontal="center" vertical="center" textRotation="90"/>
    </xf>
    <xf numFmtId="0" fontId="1" fillId="0" borderId="21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2" borderId="2" xfId="0" applyFont="1" applyFill="1" applyBorder="1"/>
    <xf numFmtId="0" fontId="3" fillId="0" borderId="0" xfId="0" applyFont="1" applyAlignment="1">
      <alignment horizontal="center" vertical="center"/>
    </xf>
    <xf numFmtId="0" fontId="2" fillId="0" borderId="0" xfId="0" applyFont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0" fontId="0" fillId="2" borderId="8" xfId="0" applyFill="1" applyBorder="1"/>
    <xf numFmtId="0" fontId="0" fillId="0" borderId="9" xfId="0" applyBorder="1"/>
    <xf numFmtId="0" fontId="0" fillId="2" borderId="10" xfId="0" applyFill="1" applyBorder="1"/>
    <xf numFmtId="0" fontId="0" fillId="0" borderId="11" xfId="0" applyBorder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4" fillId="0" borderId="0" xfId="0" applyFont="1"/>
    <xf numFmtId="0" fontId="0" fillId="4" borderId="27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/>
    <xf numFmtId="0" fontId="2" fillId="0" borderId="16" xfId="0" applyFont="1" applyBorder="1" applyAlignment="1">
      <alignment horizontal="center" vertical="center"/>
    </xf>
    <xf numFmtId="0" fontId="0" fillId="0" borderId="17" xfId="0" applyBorder="1"/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17" xfId="0" applyFill="1" applyBorder="1"/>
    <xf numFmtId="0" fontId="0" fillId="5" borderId="0" xfId="0" applyFill="1" applyBorder="1" applyAlignment="1">
      <alignment horizontal="left"/>
    </xf>
    <xf numFmtId="0" fontId="0" fillId="5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18" xfId="0" applyFill="1" applyBorder="1"/>
    <xf numFmtId="0" fontId="6" fillId="6" borderId="2" xfId="0" applyFont="1" applyFill="1" applyBorder="1" applyAlignment="1">
      <alignment horizontal="center" vertical="center"/>
    </xf>
    <xf numFmtId="0" fontId="0" fillId="0" borderId="32" xfId="0" applyFill="1" applyBorder="1" applyAlignment="1"/>
    <xf numFmtId="0" fontId="7" fillId="0" borderId="31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33" xfId="0" applyFill="1" applyBorder="1" applyAlignment="1"/>
    <xf numFmtId="0" fontId="0" fillId="0" borderId="32" xfId="0" applyNumberFormat="1" applyFill="1" applyBorder="1" applyAlignment="1"/>
    <xf numFmtId="0" fontId="1" fillId="0" borderId="32" xfId="0" applyFont="1" applyFill="1" applyBorder="1" applyAlignment="1"/>
    <xf numFmtId="0" fontId="0" fillId="0" borderId="33" xfId="0" applyNumberFormat="1" applyFill="1" applyBorder="1" applyAlignment="1"/>
    <xf numFmtId="0" fontId="1" fillId="0" borderId="33" xfId="0" applyFont="1" applyFill="1" applyBorder="1" applyAlignment="1"/>
    <xf numFmtId="0" fontId="0" fillId="0" borderId="33" xfId="0" applyFill="1" applyBorder="1" applyAlignment="1">
      <alignment wrapText="1"/>
    </xf>
    <xf numFmtId="0" fontId="0" fillId="0" borderId="32" xfId="0" applyFill="1" applyBorder="1" applyAlignment="1">
      <alignment wrapText="1"/>
    </xf>
    <xf numFmtId="0" fontId="7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/>
    <xf numFmtId="0" fontId="1" fillId="0" borderId="0" xfId="0" applyFont="1" applyFill="1" applyBorder="1" applyAlignment="1"/>
    <xf numFmtId="0" fontId="8" fillId="0" borderId="0" xfId="0" applyFont="1" applyFill="1" applyBorder="1" applyAlignment="1">
      <alignment horizontal="left"/>
    </xf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emf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238125</xdr:colOff>
      <xdr:row>29</xdr:row>
      <xdr:rowOff>66675</xdr:rowOff>
    </xdr:from>
    <xdr:to>
      <xdr:col>29</xdr:col>
      <xdr:colOff>304121</xdr:colOff>
      <xdr:row>57</xdr:row>
      <xdr:rowOff>56459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15525" y="6153150"/>
          <a:ext cx="5428571" cy="5523809"/>
        </a:xfrm>
        <a:prstGeom prst="rect">
          <a:avLst/>
        </a:prstGeom>
      </xdr:spPr>
    </xdr:pic>
    <xdr:clientData/>
  </xdr:twoCellAnchor>
  <xdr:twoCellAnchor editAs="oneCell">
    <xdr:from>
      <xdr:col>15</xdr:col>
      <xdr:colOff>314325</xdr:colOff>
      <xdr:row>46</xdr:row>
      <xdr:rowOff>133350</xdr:rowOff>
    </xdr:from>
    <xdr:to>
      <xdr:col>29</xdr:col>
      <xdr:colOff>380321</xdr:colOff>
      <xdr:row>74</xdr:row>
      <xdr:rowOff>132659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991725" y="9601200"/>
          <a:ext cx="5428571" cy="5523809"/>
        </a:xfrm>
        <a:prstGeom prst="rect">
          <a:avLst/>
        </a:prstGeom>
      </xdr:spPr>
    </xdr:pic>
    <xdr:clientData/>
  </xdr:twoCellAnchor>
  <xdr:twoCellAnchor editAs="oneCell">
    <xdr:from>
      <xdr:col>33</xdr:col>
      <xdr:colOff>123824</xdr:colOff>
      <xdr:row>13</xdr:row>
      <xdr:rowOff>28575</xdr:rowOff>
    </xdr:from>
    <xdr:to>
      <xdr:col>40</xdr:col>
      <xdr:colOff>504825</xdr:colOff>
      <xdr:row>26</xdr:row>
      <xdr:rowOff>182708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954499" y="28575"/>
          <a:ext cx="3695701" cy="2687783"/>
        </a:xfrm>
        <a:prstGeom prst="rect">
          <a:avLst/>
        </a:prstGeom>
      </xdr:spPr>
    </xdr:pic>
    <xdr:clientData/>
  </xdr:twoCellAnchor>
  <xdr:twoCellAnchor>
    <xdr:from>
      <xdr:col>5</xdr:col>
      <xdr:colOff>228600</xdr:colOff>
      <xdr:row>27</xdr:row>
      <xdr:rowOff>66675</xdr:rowOff>
    </xdr:from>
    <xdr:to>
      <xdr:col>7</xdr:col>
      <xdr:colOff>352425</xdr:colOff>
      <xdr:row>27</xdr:row>
      <xdr:rowOff>533400</xdr:rowOff>
    </xdr:to>
    <xdr:sp macro="" textlink="">
      <xdr:nvSpPr>
        <xdr:cNvPr id="3" name="ZoneTexte 2"/>
        <xdr:cNvSpPr txBox="1"/>
      </xdr:nvSpPr>
      <xdr:spPr>
        <a:xfrm>
          <a:off x="4876800" y="5133975"/>
          <a:ext cx="1323975" cy="466725"/>
        </a:xfrm>
        <a:prstGeom prst="rect">
          <a:avLst/>
        </a:prstGeom>
        <a:solidFill>
          <a:srgbClr val="FFFFCC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i="1">
              <a:solidFill>
                <a:srgbClr val="C00000"/>
              </a:solidFill>
            </a:rPr>
            <a:t>Utiliser un chiffre par ligne</a:t>
          </a:r>
        </a:p>
      </xdr:txBody>
    </xdr:sp>
    <xdr:clientData/>
  </xdr:twoCellAnchor>
  <xdr:twoCellAnchor>
    <xdr:from>
      <xdr:col>5</xdr:col>
      <xdr:colOff>0</xdr:colOff>
      <xdr:row>27</xdr:row>
      <xdr:rowOff>533400</xdr:rowOff>
    </xdr:from>
    <xdr:to>
      <xdr:col>6</xdr:col>
      <xdr:colOff>290513</xdr:colOff>
      <xdr:row>30</xdr:row>
      <xdr:rowOff>152400</xdr:rowOff>
    </xdr:to>
    <xdr:cxnSp macro="">
      <xdr:nvCxnSpPr>
        <xdr:cNvPr id="5" name="Connecteur droit avec flèche 4"/>
        <xdr:cNvCxnSpPr>
          <a:stCxn id="3" idx="2"/>
        </xdr:cNvCxnSpPr>
      </xdr:nvCxnSpPr>
      <xdr:spPr>
        <a:xfrm flipH="1">
          <a:off x="4648200" y="5600700"/>
          <a:ext cx="890588" cy="781050"/>
        </a:xfrm>
        <a:prstGeom prst="straightConnector1">
          <a:avLst/>
        </a:prstGeom>
        <a:ln w="1905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15</xdr:col>
      <xdr:colOff>428625</xdr:colOff>
      <xdr:row>63</xdr:row>
      <xdr:rowOff>85725</xdr:rowOff>
    </xdr:from>
    <xdr:to>
      <xdr:col>30</xdr:col>
      <xdr:colOff>94571</xdr:colOff>
      <xdr:row>91</xdr:row>
      <xdr:rowOff>85034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06025" y="12906375"/>
          <a:ext cx="5428571" cy="552380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66</xdr:row>
          <xdr:rowOff>66675</xdr:rowOff>
        </xdr:from>
        <xdr:to>
          <xdr:col>5</xdr:col>
          <xdr:colOff>0</xdr:colOff>
          <xdr:row>81</xdr:row>
          <xdr:rowOff>133350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$AF$30:$AO$44" spid="_x0000_s1029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80975" y="13277850"/>
              <a:ext cx="4848225" cy="2981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oneCell">
    <xdr:from>
      <xdr:col>16</xdr:col>
      <xdr:colOff>28575</xdr:colOff>
      <xdr:row>80</xdr:row>
      <xdr:rowOff>95250</xdr:rowOff>
    </xdr:from>
    <xdr:to>
      <xdr:col>30</xdr:col>
      <xdr:colOff>180296</xdr:colOff>
      <xdr:row>108</xdr:row>
      <xdr:rowOff>94559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0191750" y="16268700"/>
          <a:ext cx="5428571" cy="5523809"/>
        </a:xfrm>
        <a:prstGeom prst="rect">
          <a:avLst/>
        </a:prstGeom>
      </xdr:spPr>
    </xdr:pic>
    <xdr:clientData/>
  </xdr:twoCellAnchor>
  <xdr:twoCellAnchor editAs="oneCell">
    <xdr:from>
      <xdr:col>16</xdr:col>
      <xdr:colOff>104775</xdr:colOff>
      <xdr:row>97</xdr:row>
      <xdr:rowOff>123825</xdr:rowOff>
    </xdr:from>
    <xdr:to>
      <xdr:col>30</xdr:col>
      <xdr:colOff>256496</xdr:colOff>
      <xdr:row>125</xdr:row>
      <xdr:rowOff>123134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0267950" y="19650075"/>
          <a:ext cx="5428571" cy="5523809"/>
        </a:xfrm>
        <a:prstGeom prst="rect">
          <a:avLst/>
        </a:prstGeom>
      </xdr:spPr>
    </xdr:pic>
    <xdr:clientData/>
  </xdr:twoCellAnchor>
  <xdr:twoCellAnchor editAs="oneCell">
    <xdr:from>
      <xdr:col>16</xdr:col>
      <xdr:colOff>190500</xdr:colOff>
      <xdr:row>116</xdr:row>
      <xdr:rowOff>0</xdr:rowOff>
    </xdr:from>
    <xdr:to>
      <xdr:col>30</xdr:col>
      <xdr:colOff>342221</xdr:colOff>
      <xdr:row>144</xdr:row>
      <xdr:rowOff>151709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0353675" y="23326725"/>
          <a:ext cx="5428571" cy="55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showGridLines="0" workbookViewId="0">
      <selection activeCell="F8" sqref="F8"/>
    </sheetView>
  </sheetViews>
  <sheetFormatPr baseColWidth="10" defaultRowHeight="15" outlineLevelRow="1" x14ac:dyDescent="0.25"/>
  <cols>
    <col min="1" max="1" width="2.28515625" customWidth="1"/>
    <col min="2" max="2" width="7.28515625" customWidth="1"/>
    <col min="3" max="3" width="15.7109375" bestFit="1" customWidth="1"/>
    <col min="4" max="4" width="18.140625" bestFit="1" customWidth="1"/>
    <col min="5" max="5" width="12.42578125" bestFit="1" customWidth="1"/>
    <col min="6" max="6" width="16.140625" customWidth="1"/>
  </cols>
  <sheetData>
    <row r="1" spans="1:6" x14ac:dyDescent="0.25">
      <c r="A1" s="18" t="s">
        <v>54</v>
      </c>
    </row>
    <row r="2" spans="1:6" x14ac:dyDescent="0.25">
      <c r="A2" s="18" t="s">
        <v>55</v>
      </c>
    </row>
    <row r="3" spans="1:6" x14ac:dyDescent="0.25">
      <c r="A3" s="18" t="s">
        <v>56</v>
      </c>
    </row>
    <row r="6" spans="1:6" ht="15.75" thickBot="1" x14ac:dyDescent="0.3">
      <c r="A6" t="s">
        <v>57</v>
      </c>
    </row>
    <row r="7" spans="1:6" ht="15.75" thickBot="1" x14ac:dyDescent="0.3">
      <c r="B7" s="89" t="s">
        <v>58</v>
      </c>
      <c r="C7" s="89" t="s">
        <v>59</v>
      </c>
      <c r="D7" s="89" t="s">
        <v>60</v>
      </c>
      <c r="E7" s="89" t="s">
        <v>61</v>
      </c>
      <c r="F7" s="89" t="s">
        <v>62</v>
      </c>
    </row>
    <row r="8" spans="1:6" ht="15.75" thickBot="1" x14ac:dyDescent="0.3">
      <c r="B8" s="88" t="s">
        <v>68</v>
      </c>
      <c r="C8" s="88" t="s">
        <v>69</v>
      </c>
      <c r="D8" s="92">
        <v>0.10977249200050188</v>
      </c>
      <c r="E8" s="92">
        <v>0.10977249200050188</v>
      </c>
      <c r="F8" s="93" t="s">
        <v>70</v>
      </c>
    </row>
    <row r="11" spans="1:6" ht="15.75" thickBot="1" x14ac:dyDescent="0.3">
      <c r="A11" t="s">
        <v>63</v>
      </c>
    </row>
    <row r="12" spans="1:6" ht="15.75" thickBot="1" x14ac:dyDescent="0.3">
      <c r="B12" s="89" t="s">
        <v>58</v>
      </c>
      <c r="C12" s="89" t="s">
        <v>59</v>
      </c>
      <c r="D12" s="89" t="s">
        <v>60</v>
      </c>
      <c r="E12" s="89" t="s">
        <v>61</v>
      </c>
      <c r="F12" s="89" t="s">
        <v>64</v>
      </c>
    </row>
    <row r="13" spans="1:6" x14ac:dyDescent="0.25">
      <c r="B13" s="101" t="s">
        <v>136</v>
      </c>
      <c r="C13" s="98"/>
      <c r="D13" s="98"/>
      <c r="E13" s="98"/>
      <c r="F13" s="98"/>
    </row>
    <row r="14" spans="1:6" hidden="1" outlineLevel="1" x14ac:dyDescent="0.25">
      <c r="B14" s="91" t="s">
        <v>71</v>
      </c>
      <c r="C14" s="91" t="s">
        <v>6</v>
      </c>
      <c r="D14" s="94">
        <v>0</v>
      </c>
      <c r="E14" s="94">
        <v>0</v>
      </c>
      <c r="F14" s="95" t="s">
        <v>70</v>
      </c>
    </row>
    <row r="15" spans="1:6" hidden="1" outlineLevel="1" x14ac:dyDescent="0.25">
      <c r="B15" s="91" t="s">
        <v>72</v>
      </c>
      <c r="C15" s="91"/>
      <c r="D15" s="94">
        <v>0</v>
      </c>
      <c r="E15" s="94">
        <v>0</v>
      </c>
      <c r="F15" s="95" t="s">
        <v>70</v>
      </c>
    </row>
    <row r="16" spans="1:6" hidden="1" outlineLevel="1" x14ac:dyDescent="0.25">
      <c r="B16" s="91" t="s">
        <v>73</v>
      </c>
      <c r="C16" s="91"/>
      <c r="D16" s="94">
        <v>1</v>
      </c>
      <c r="E16" s="94">
        <v>1</v>
      </c>
      <c r="F16" s="95" t="s">
        <v>70</v>
      </c>
    </row>
    <row r="17" spans="2:6" hidden="1" outlineLevel="1" x14ac:dyDescent="0.25">
      <c r="B17" s="91" t="s">
        <v>74</v>
      </c>
      <c r="C17" s="91" t="s">
        <v>6</v>
      </c>
      <c r="D17" s="94">
        <v>0</v>
      </c>
      <c r="E17" s="94">
        <v>0</v>
      </c>
      <c r="F17" s="95" t="s">
        <v>70</v>
      </c>
    </row>
    <row r="18" spans="2:6" hidden="1" outlineLevel="1" x14ac:dyDescent="0.25">
      <c r="B18" s="91" t="s">
        <v>75</v>
      </c>
      <c r="C18" s="91"/>
      <c r="D18" s="94">
        <v>0</v>
      </c>
      <c r="E18" s="94">
        <v>0</v>
      </c>
      <c r="F18" s="95" t="s">
        <v>70</v>
      </c>
    </row>
    <row r="19" spans="2:6" hidden="1" outlineLevel="1" x14ac:dyDescent="0.25">
      <c r="B19" s="91" t="s">
        <v>76</v>
      </c>
      <c r="C19" s="91"/>
      <c r="D19" s="94">
        <v>1</v>
      </c>
      <c r="E19" s="94">
        <v>1</v>
      </c>
      <c r="F19" s="95" t="s">
        <v>70</v>
      </c>
    </row>
    <row r="20" spans="2:6" hidden="1" outlineLevel="1" x14ac:dyDescent="0.25">
      <c r="B20" s="91" t="s">
        <v>77</v>
      </c>
      <c r="C20" s="91" t="s">
        <v>6</v>
      </c>
      <c r="D20" s="94">
        <v>0</v>
      </c>
      <c r="E20" s="94">
        <v>0</v>
      </c>
      <c r="F20" s="95" t="s">
        <v>70</v>
      </c>
    </row>
    <row r="21" spans="2:6" hidden="1" outlineLevel="1" x14ac:dyDescent="0.25">
      <c r="B21" s="91" t="s">
        <v>78</v>
      </c>
      <c r="C21" s="91"/>
      <c r="D21" s="94">
        <v>1</v>
      </c>
      <c r="E21" s="94">
        <v>1</v>
      </c>
      <c r="F21" s="95" t="s">
        <v>70</v>
      </c>
    </row>
    <row r="22" spans="2:6" hidden="1" outlineLevel="1" x14ac:dyDescent="0.25">
      <c r="B22" s="91" t="s">
        <v>79</v>
      </c>
      <c r="C22" s="91"/>
      <c r="D22" s="94">
        <v>0</v>
      </c>
      <c r="E22" s="94">
        <v>0</v>
      </c>
      <c r="F22" s="95" t="s">
        <v>70</v>
      </c>
    </row>
    <row r="23" spans="2:6" hidden="1" outlineLevel="1" x14ac:dyDescent="0.25">
      <c r="B23" s="91" t="s">
        <v>80</v>
      </c>
      <c r="C23" s="91" t="s">
        <v>6</v>
      </c>
      <c r="D23" s="94">
        <v>0</v>
      </c>
      <c r="E23" s="94">
        <v>0</v>
      </c>
      <c r="F23" s="95" t="s">
        <v>70</v>
      </c>
    </row>
    <row r="24" spans="2:6" hidden="1" outlineLevel="1" x14ac:dyDescent="0.25">
      <c r="B24" s="91" t="s">
        <v>81</v>
      </c>
      <c r="C24" s="91"/>
      <c r="D24" s="94">
        <v>0</v>
      </c>
      <c r="E24" s="94">
        <v>0</v>
      </c>
      <c r="F24" s="95" t="s">
        <v>70</v>
      </c>
    </row>
    <row r="25" spans="2:6" hidden="1" outlineLevel="1" x14ac:dyDescent="0.25">
      <c r="B25" s="91" t="s">
        <v>82</v>
      </c>
      <c r="C25" s="91"/>
      <c r="D25" s="94">
        <v>1</v>
      </c>
      <c r="E25" s="94">
        <v>1</v>
      </c>
      <c r="F25" s="95" t="s">
        <v>70</v>
      </c>
    </row>
    <row r="26" spans="2:6" hidden="1" outlineLevel="1" x14ac:dyDescent="0.25">
      <c r="B26" s="91" t="s">
        <v>83</v>
      </c>
      <c r="C26" s="91" t="s">
        <v>6</v>
      </c>
      <c r="D26" s="94">
        <v>1</v>
      </c>
      <c r="E26" s="94">
        <v>1</v>
      </c>
      <c r="F26" s="95" t="s">
        <v>70</v>
      </c>
    </row>
    <row r="27" spans="2:6" hidden="1" outlineLevel="1" x14ac:dyDescent="0.25">
      <c r="B27" s="91" t="s">
        <v>84</v>
      </c>
      <c r="C27" s="91"/>
      <c r="D27" s="94">
        <v>0</v>
      </c>
      <c r="E27" s="94">
        <v>0</v>
      </c>
      <c r="F27" s="95" t="s">
        <v>70</v>
      </c>
    </row>
    <row r="28" spans="2:6" hidden="1" outlineLevel="1" x14ac:dyDescent="0.25">
      <c r="B28" s="91" t="s">
        <v>85</v>
      </c>
      <c r="C28" s="91"/>
      <c r="D28" s="94">
        <v>0</v>
      </c>
      <c r="E28" s="94">
        <v>0</v>
      </c>
      <c r="F28" s="95" t="s">
        <v>70</v>
      </c>
    </row>
    <row r="29" spans="2:6" hidden="1" outlineLevel="1" x14ac:dyDescent="0.25">
      <c r="B29" s="91" t="s">
        <v>86</v>
      </c>
      <c r="C29" s="91" t="s">
        <v>6</v>
      </c>
      <c r="D29" s="94">
        <v>0</v>
      </c>
      <c r="E29" s="94">
        <v>0</v>
      </c>
      <c r="F29" s="95" t="s">
        <v>70</v>
      </c>
    </row>
    <row r="30" spans="2:6" hidden="1" outlineLevel="1" x14ac:dyDescent="0.25">
      <c r="B30" s="91" t="s">
        <v>87</v>
      </c>
      <c r="C30" s="91"/>
      <c r="D30" s="94">
        <v>1</v>
      </c>
      <c r="E30" s="94">
        <v>1</v>
      </c>
      <c r="F30" s="95" t="s">
        <v>70</v>
      </c>
    </row>
    <row r="31" spans="2:6" hidden="1" outlineLevel="1" x14ac:dyDescent="0.25">
      <c r="B31" s="91" t="s">
        <v>88</v>
      </c>
      <c r="C31" s="91"/>
      <c r="D31" s="94">
        <v>0</v>
      </c>
      <c r="E31" s="94">
        <v>0</v>
      </c>
      <c r="F31" s="95" t="s">
        <v>70</v>
      </c>
    </row>
    <row r="32" spans="2:6" hidden="1" outlineLevel="1" x14ac:dyDescent="0.25">
      <c r="B32" s="91" t="s">
        <v>89</v>
      </c>
      <c r="C32" s="91" t="s">
        <v>6</v>
      </c>
      <c r="D32" s="94">
        <v>0</v>
      </c>
      <c r="E32" s="94">
        <v>0</v>
      </c>
      <c r="F32" s="95" t="s">
        <v>70</v>
      </c>
    </row>
    <row r="33" spans="2:6" hidden="1" outlineLevel="1" x14ac:dyDescent="0.25">
      <c r="B33" s="91" t="s">
        <v>90</v>
      </c>
      <c r="C33" s="91"/>
      <c r="D33" s="94">
        <v>1</v>
      </c>
      <c r="E33" s="94">
        <v>1</v>
      </c>
      <c r="F33" s="95" t="s">
        <v>70</v>
      </c>
    </row>
    <row r="34" spans="2:6" hidden="1" outlineLevel="1" x14ac:dyDescent="0.25">
      <c r="B34" s="91" t="s">
        <v>91</v>
      </c>
      <c r="C34" s="91"/>
      <c r="D34" s="94">
        <v>0</v>
      </c>
      <c r="E34" s="94">
        <v>0</v>
      </c>
      <c r="F34" s="95" t="s">
        <v>70</v>
      </c>
    </row>
    <row r="35" spans="2:6" hidden="1" outlineLevel="1" x14ac:dyDescent="0.25">
      <c r="B35" s="91" t="s">
        <v>92</v>
      </c>
      <c r="C35" s="91" t="s">
        <v>6</v>
      </c>
      <c r="D35" s="94">
        <v>0</v>
      </c>
      <c r="E35" s="94">
        <v>0</v>
      </c>
      <c r="F35" s="95" t="s">
        <v>70</v>
      </c>
    </row>
    <row r="36" spans="2:6" hidden="1" outlineLevel="1" x14ac:dyDescent="0.25">
      <c r="B36" s="91" t="s">
        <v>93</v>
      </c>
      <c r="C36" s="91"/>
      <c r="D36" s="94">
        <v>1</v>
      </c>
      <c r="E36" s="94">
        <v>1</v>
      </c>
      <c r="F36" s="95" t="s">
        <v>70</v>
      </c>
    </row>
    <row r="37" spans="2:6" hidden="1" outlineLevel="1" x14ac:dyDescent="0.25">
      <c r="B37" s="91" t="s">
        <v>94</v>
      </c>
      <c r="C37" s="91"/>
      <c r="D37" s="94">
        <v>0</v>
      </c>
      <c r="E37" s="94">
        <v>0</v>
      </c>
      <c r="F37" s="95" t="s">
        <v>70</v>
      </c>
    </row>
    <row r="38" spans="2:6" hidden="1" outlineLevel="1" x14ac:dyDescent="0.25">
      <c r="B38" s="91" t="s">
        <v>95</v>
      </c>
      <c r="C38" s="91" t="s">
        <v>6</v>
      </c>
      <c r="D38" s="94">
        <v>0</v>
      </c>
      <c r="E38" s="94">
        <v>0</v>
      </c>
      <c r="F38" s="95" t="s">
        <v>70</v>
      </c>
    </row>
    <row r="39" spans="2:6" hidden="1" outlineLevel="1" x14ac:dyDescent="0.25">
      <c r="B39" s="91" t="s">
        <v>96</v>
      </c>
      <c r="C39" s="91"/>
      <c r="D39" s="94">
        <v>0</v>
      </c>
      <c r="E39" s="94">
        <v>0</v>
      </c>
      <c r="F39" s="95" t="s">
        <v>70</v>
      </c>
    </row>
    <row r="40" spans="2:6" hidden="1" outlineLevel="1" x14ac:dyDescent="0.25">
      <c r="B40" s="91" t="s">
        <v>97</v>
      </c>
      <c r="C40" s="91"/>
      <c r="D40" s="94">
        <v>1</v>
      </c>
      <c r="E40" s="94">
        <v>1</v>
      </c>
      <c r="F40" s="95" t="s">
        <v>70</v>
      </c>
    </row>
    <row r="41" spans="2:6" hidden="1" outlineLevel="1" x14ac:dyDescent="0.25">
      <c r="B41" s="91" t="s">
        <v>98</v>
      </c>
      <c r="C41" s="91" t="s">
        <v>6</v>
      </c>
      <c r="D41" s="94">
        <v>0</v>
      </c>
      <c r="E41" s="94">
        <v>0</v>
      </c>
      <c r="F41" s="95" t="s">
        <v>70</v>
      </c>
    </row>
    <row r="42" spans="2:6" hidden="1" outlineLevel="1" x14ac:dyDescent="0.25">
      <c r="B42" s="91" t="s">
        <v>99</v>
      </c>
      <c r="C42" s="91"/>
      <c r="D42" s="94">
        <v>1</v>
      </c>
      <c r="E42" s="94">
        <v>1</v>
      </c>
      <c r="F42" s="95" t="s">
        <v>70</v>
      </c>
    </row>
    <row r="43" spans="2:6" hidden="1" outlineLevel="1" x14ac:dyDescent="0.25">
      <c r="B43" s="91" t="s">
        <v>100</v>
      </c>
      <c r="C43" s="91"/>
      <c r="D43" s="94">
        <v>0</v>
      </c>
      <c r="E43" s="94">
        <v>0</v>
      </c>
      <c r="F43" s="95" t="s">
        <v>70</v>
      </c>
    </row>
    <row r="44" spans="2:6" hidden="1" outlineLevel="1" x14ac:dyDescent="0.25">
      <c r="B44" s="91" t="s">
        <v>101</v>
      </c>
      <c r="C44" s="91" t="s">
        <v>6</v>
      </c>
      <c r="D44" s="94">
        <v>1</v>
      </c>
      <c r="E44" s="94">
        <v>1</v>
      </c>
      <c r="F44" s="95" t="s">
        <v>70</v>
      </c>
    </row>
    <row r="45" spans="2:6" hidden="1" outlineLevel="1" x14ac:dyDescent="0.25">
      <c r="B45" s="91" t="s">
        <v>102</v>
      </c>
      <c r="C45" s="91"/>
      <c r="D45" s="94">
        <v>0</v>
      </c>
      <c r="E45" s="94">
        <v>0</v>
      </c>
      <c r="F45" s="95" t="s">
        <v>70</v>
      </c>
    </row>
    <row r="46" spans="2:6" hidden="1" outlineLevel="1" x14ac:dyDescent="0.25">
      <c r="B46" s="91" t="s">
        <v>103</v>
      </c>
      <c r="C46" s="91"/>
      <c r="D46" s="94">
        <v>0</v>
      </c>
      <c r="E46" s="94">
        <v>0</v>
      </c>
      <c r="F46" s="95" t="s">
        <v>70</v>
      </c>
    </row>
    <row r="47" spans="2:6" hidden="1" outlineLevel="1" x14ac:dyDescent="0.25">
      <c r="B47" s="91" t="s">
        <v>104</v>
      </c>
      <c r="C47" s="91" t="s">
        <v>6</v>
      </c>
      <c r="D47" s="94">
        <v>0</v>
      </c>
      <c r="E47" s="94">
        <v>0</v>
      </c>
      <c r="F47" s="95" t="s">
        <v>70</v>
      </c>
    </row>
    <row r="48" spans="2:6" hidden="1" outlineLevel="1" x14ac:dyDescent="0.25">
      <c r="B48" s="91" t="s">
        <v>105</v>
      </c>
      <c r="C48" s="91"/>
      <c r="D48" s="94">
        <v>1</v>
      </c>
      <c r="E48" s="94">
        <v>1</v>
      </c>
      <c r="F48" s="95" t="s">
        <v>70</v>
      </c>
    </row>
    <row r="49" spans="1:6" hidden="1" outlineLevel="1" x14ac:dyDescent="0.25">
      <c r="B49" s="91" t="s">
        <v>106</v>
      </c>
      <c r="C49" s="91"/>
      <c r="D49" s="94">
        <v>0</v>
      </c>
      <c r="E49" s="94">
        <v>0</v>
      </c>
      <c r="F49" s="95" t="s">
        <v>70</v>
      </c>
    </row>
    <row r="50" spans="1:6" hidden="1" outlineLevel="1" x14ac:dyDescent="0.25">
      <c r="B50" s="91" t="s">
        <v>107</v>
      </c>
      <c r="C50" s="91" t="s">
        <v>6</v>
      </c>
      <c r="D50" s="94">
        <v>0</v>
      </c>
      <c r="E50" s="94">
        <v>0</v>
      </c>
      <c r="F50" s="95" t="s">
        <v>70</v>
      </c>
    </row>
    <row r="51" spans="1:6" hidden="1" outlineLevel="1" x14ac:dyDescent="0.25">
      <c r="B51" s="91" t="s">
        <v>108</v>
      </c>
      <c r="C51" s="91"/>
      <c r="D51" s="94">
        <v>0</v>
      </c>
      <c r="E51" s="94">
        <v>0</v>
      </c>
      <c r="F51" s="95" t="s">
        <v>70</v>
      </c>
    </row>
    <row r="52" spans="1:6" ht="15.75" hidden="1" outlineLevel="1" thickBot="1" x14ac:dyDescent="0.3">
      <c r="B52" s="88" t="s">
        <v>109</v>
      </c>
      <c r="C52" s="88"/>
      <c r="D52" s="92">
        <v>1</v>
      </c>
      <c r="E52" s="92">
        <v>1</v>
      </c>
      <c r="F52" s="93" t="s">
        <v>70</v>
      </c>
    </row>
    <row r="53" spans="1:6" collapsed="1" x14ac:dyDescent="0.25">
      <c r="B53" s="90"/>
      <c r="C53" s="90"/>
      <c r="D53" s="99"/>
      <c r="E53" s="99"/>
      <c r="F53" s="100"/>
    </row>
    <row r="56" spans="1:6" ht="15.75" thickBot="1" x14ac:dyDescent="0.3">
      <c r="A56" t="s">
        <v>65</v>
      </c>
    </row>
    <row r="57" spans="1:6" ht="15.75" thickBot="1" x14ac:dyDescent="0.3">
      <c r="B57" s="89" t="s">
        <v>58</v>
      </c>
      <c r="C57" s="89" t="s">
        <v>59</v>
      </c>
      <c r="D57" s="89" t="s">
        <v>66</v>
      </c>
      <c r="E57" s="89" t="s">
        <v>67</v>
      </c>
      <c r="F57" s="89" t="s">
        <v>62</v>
      </c>
    </row>
    <row r="58" spans="1:6" x14ac:dyDescent="0.25">
      <c r="B58" s="101" t="s">
        <v>137</v>
      </c>
      <c r="C58" s="98"/>
      <c r="D58" s="98"/>
      <c r="E58" s="98"/>
      <c r="F58" s="98"/>
    </row>
    <row r="59" spans="1:6" ht="45" hidden="1" outlineLevel="1" x14ac:dyDescent="0.25">
      <c r="B59" s="91" t="s">
        <v>110</v>
      </c>
      <c r="C59" s="96" t="s">
        <v>7</v>
      </c>
      <c r="D59" s="94">
        <v>1</v>
      </c>
      <c r="E59" s="91" t="s">
        <v>111</v>
      </c>
      <c r="F59" s="95" t="s">
        <v>70</v>
      </c>
    </row>
    <row r="60" spans="1:6" ht="90" hidden="1" outlineLevel="1" x14ac:dyDescent="0.25">
      <c r="B60" s="91" t="s">
        <v>112</v>
      </c>
      <c r="C60" s="96" t="s">
        <v>7</v>
      </c>
      <c r="D60" s="94">
        <v>1</v>
      </c>
      <c r="E60" s="91" t="s">
        <v>113</v>
      </c>
      <c r="F60" s="95" t="s">
        <v>70</v>
      </c>
    </row>
    <row r="61" spans="1:6" ht="90" hidden="1" outlineLevel="1" x14ac:dyDescent="0.25">
      <c r="B61" s="91" t="s">
        <v>114</v>
      </c>
      <c r="C61" s="96" t="s">
        <v>7</v>
      </c>
      <c r="D61" s="94">
        <v>1</v>
      </c>
      <c r="E61" s="91" t="s">
        <v>115</v>
      </c>
      <c r="F61" s="95" t="s">
        <v>70</v>
      </c>
    </row>
    <row r="62" spans="1:6" ht="90" hidden="1" outlineLevel="1" x14ac:dyDescent="0.25">
      <c r="B62" s="91" t="s">
        <v>116</v>
      </c>
      <c r="C62" s="96" t="s">
        <v>7</v>
      </c>
      <c r="D62" s="94">
        <v>1</v>
      </c>
      <c r="E62" s="91" t="s">
        <v>117</v>
      </c>
      <c r="F62" s="95" t="s">
        <v>70</v>
      </c>
    </row>
    <row r="63" spans="1:6" ht="90" hidden="1" outlineLevel="1" x14ac:dyDescent="0.25">
      <c r="B63" s="91" t="s">
        <v>118</v>
      </c>
      <c r="C63" s="96" t="s">
        <v>7</v>
      </c>
      <c r="D63" s="94">
        <v>1</v>
      </c>
      <c r="E63" s="91" t="s">
        <v>119</v>
      </c>
      <c r="F63" s="95" t="s">
        <v>70</v>
      </c>
    </row>
    <row r="64" spans="1:6" ht="90" hidden="1" outlineLevel="1" x14ac:dyDescent="0.25">
      <c r="B64" s="91" t="s">
        <v>120</v>
      </c>
      <c r="C64" s="96" t="s">
        <v>7</v>
      </c>
      <c r="D64" s="94">
        <v>1</v>
      </c>
      <c r="E64" s="91" t="s">
        <v>121</v>
      </c>
      <c r="F64" s="95" t="s">
        <v>70</v>
      </c>
    </row>
    <row r="65" spans="2:6" ht="90" hidden="1" outlineLevel="1" x14ac:dyDescent="0.25">
      <c r="B65" s="91" t="s">
        <v>122</v>
      </c>
      <c r="C65" s="96" t="s">
        <v>7</v>
      </c>
      <c r="D65" s="94">
        <v>1</v>
      </c>
      <c r="E65" s="91" t="s">
        <v>123</v>
      </c>
      <c r="F65" s="95" t="s">
        <v>70</v>
      </c>
    </row>
    <row r="66" spans="2:6" ht="90" hidden="1" outlineLevel="1" x14ac:dyDescent="0.25">
      <c r="B66" s="91" t="s">
        <v>124</v>
      </c>
      <c r="C66" s="96" t="s">
        <v>7</v>
      </c>
      <c r="D66" s="94">
        <v>1</v>
      </c>
      <c r="E66" s="91" t="s">
        <v>125</v>
      </c>
      <c r="F66" s="95" t="s">
        <v>70</v>
      </c>
    </row>
    <row r="67" spans="2:6" ht="90" hidden="1" outlineLevel="1" x14ac:dyDescent="0.25">
      <c r="B67" s="91" t="s">
        <v>126</v>
      </c>
      <c r="C67" s="96" t="s">
        <v>7</v>
      </c>
      <c r="D67" s="94">
        <v>1</v>
      </c>
      <c r="E67" s="91" t="s">
        <v>127</v>
      </c>
      <c r="F67" s="95" t="s">
        <v>70</v>
      </c>
    </row>
    <row r="68" spans="2:6" ht="90" hidden="1" outlineLevel="1" x14ac:dyDescent="0.25">
      <c r="B68" s="91" t="s">
        <v>128</v>
      </c>
      <c r="C68" s="96" t="s">
        <v>7</v>
      </c>
      <c r="D68" s="94">
        <v>1</v>
      </c>
      <c r="E68" s="91" t="s">
        <v>129</v>
      </c>
      <c r="F68" s="95" t="s">
        <v>70</v>
      </c>
    </row>
    <row r="69" spans="2:6" ht="90" hidden="1" outlineLevel="1" x14ac:dyDescent="0.25">
      <c r="B69" s="91" t="s">
        <v>130</v>
      </c>
      <c r="C69" s="96" t="s">
        <v>7</v>
      </c>
      <c r="D69" s="94">
        <v>1</v>
      </c>
      <c r="E69" s="91" t="s">
        <v>131</v>
      </c>
      <c r="F69" s="95" t="s">
        <v>70</v>
      </c>
    </row>
    <row r="70" spans="2:6" ht="90" hidden="1" outlineLevel="1" x14ac:dyDescent="0.25">
      <c r="B70" s="91" t="s">
        <v>132</v>
      </c>
      <c r="C70" s="96" t="s">
        <v>7</v>
      </c>
      <c r="D70" s="94">
        <v>1</v>
      </c>
      <c r="E70" s="91" t="s">
        <v>133</v>
      </c>
      <c r="F70" s="95" t="s">
        <v>70</v>
      </c>
    </row>
    <row r="71" spans="2:6" ht="45.75" hidden="1" outlineLevel="1" thickBot="1" x14ac:dyDescent="0.3">
      <c r="B71" s="88" t="s">
        <v>134</v>
      </c>
      <c r="C71" s="97" t="s">
        <v>7</v>
      </c>
      <c r="D71" s="92">
        <v>1</v>
      </c>
      <c r="E71" s="88" t="s">
        <v>135</v>
      </c>
      <c r="F71" s="93" t="s">
        <v>70</v>
      </c>
    </row>
    <row r="72" spans="2:6" collapsed="1" x14ac:dyDescent="0.25">
      <c r="B72" s="90"/>
      <c r="C72" s="102"/>
      <c r="D72" s="99"/>
      <c r="E72" s="90"/>
      <c r="F72" s="100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129"/>
  <sheetViews>
    <sheetView tabSelected="1" topLeftCell="A46" workbookViewId="0">
      <selection activeCell="G31" sqref="G31"/>
    </sheetView>
  </sheetViews>
  <sheetFormatPr baseColWidth="10" defaultRowHeight="15" x14ac:dyDescent="0.25"/>
  <cols>
    <col min="1" max="1" width="21" customWidth="1"/>
    <col min="2" max="4" width="12.28515625" customWidth="1"/>
    <col min="5" max="5" width="17.5703125" customWidth="1"/>
    <col min="6" max="6" width="12" customWidth="1"/>
    <col min="7" max="7" width="9" customWidth="1"/>
    <col min="9" max="10" width="5" bestFit="1" customWidth="1"/>
    <col min="11" max="11" width="3" bestFit="1" customWidth="1"/>
    <col min="12" max="13" width="6" bestFit="1" customWidth="1"/>
    <col min="14" max="14" width="5" bestFit="1" customWidth="1"/>
    <col min="15" max="17" width="7.28515625" customWidth="1"/>
    <col min="18" max="18" width="6" bestFit="1" customWidth="1"/>
    <col min="19" max="19" width="4.85546875" customWidth="1"/>
    <col min="20" max="20" width="5" bestFit="1" customWidth="1"/>
    <col min="21" max="21" width="3" bestFit="1" customWidth="1"/>
    <col min="22" max="23" width="6" customWidth="1"/>
    <col min="24" max="24" width="5" bestFit="1" customWidth="1"/>
    <col min="25" max="25" width="7" bestFit="1" customWidth="1"/>
    <col min="26" max="26" width="5" bestFit="1" customWidth="1"/>
    <col min="27" max="31" width="6" customWidth="1"/>
    <col min="32" max="32" width="3.42578125" customWidth="1"/>
    <col min="34" max="34" width="1.85546875" customWidth="1"/>
    <col min="35" max="37" width="7.140625" customWidth="1"/>
    <col min="39" max="39" width="7" bestFit="1" customWidth="1"/>
    <col min="40" max="41" width="8" bestFit="1" customWidth="1"/>
  </cols>
  <sheetData>
    <row r="1" spans="1:33" ht="21.75" thickBot="1" x14ac:dyDescent="0.4">
      <c r="A1" s="74" t="s">
        <v>29</v>
      </c>
      <c r="B1" s="75"/>
      <c r="C1" s="75"/>
      <c r="D1" s="75"/>
      <c r="E1" s="75"/>
      <c r="F1" s="76"/>
      <c r="O1" s="32" t="s">
        <v>12</v>
      </c>
      <c r="S1" s="46" t="s">
        <v>13</v>
      </c>
    </row>
    <row r="2" spans="1:33" x14ac:dyDescent="0.25">
      <c r="O2" s="47">
        <v>44</v>
      </c>
      <c r="P2" s="48">
        <v>31.5</v>
      </c>
      <c r="Q2" s="49">
        <v>19.5</v>
      </c>
      <c r="S2" s="57">
        <v>44</v>
      </c>
      <c r="T2" s="58">
        <v>23.5</v>
      </c>
      <c r="U2" s="58">
        <v>47</v>
      </c>
      <c r="V2" s="6">
        <v>58.75</v>
      </c>
      <c r="W2" s="6">
        <v>36.659999999999997</v>
      </c>
      <c r="X2" s="58">
        <v>47</v>
      </c>
      <c r="Y2" s="6">
        <v>47.08</v>
      </c>
      <c r="Z2" s="6">
        <v>47</v>
      </c>
      <c r="AA2" s="6">
        <v>220</v>
      </c>
      <c r="AB2" s="6">
        <v>22</v>
      </c>
      <c r="AC2" s="6">
        <v>127.6</v>
      </c>
      <c r="AD2" s="6">
        <v>23.5</v>
      </c>
      <c r="AE2" s="7">
        <v>22.5</v>
      </c>
    </row>
    <row r="3" spans="1:33" x14ac:dyDescent="0.25">
      <c r="A3" s="61" t="s">
        <v>15</v>
      </c>
      <c r="O3" s="50">
        <v>23.5</v>
      </c>
      <c r="P3" s="2">
        <v>16.5</v>
      </c>
      <c r="Q3" s="51">
        <v>10</v>
      </c>
      <c r="S3" s="8">
        <v>31.5</v>
      </c>
      <c r="T3" s="4">
        <v>16.5</v>
      </c>
      <c r="U3" s="4">
        <v>33</v>
      </c>
      <c r="V3" s="4">
        <v>41.25</v>
      </c>
      <c r="W3" s="4">
        <v>25.35</v>
      </c>
      <c r="X3" s="4">
        <v>32.5</v>
      </c>
      <c r="Y3" s="3">
        <v>34.774999999999999</v>
      </c>
      <c r="Z3" s="4">
        <v>32.5</v>
      </c>
      <c r="AA3" s="4">
        <v>152.5</v>
      </c>
      <c r="AB3" s="3">
        <v>15.25</v>
      </c>
      <c r="AC3" s="3">
        <v>88.45</v>
      </c>
      <c r="AD3" s="3">
        <v>16.25</v>
      </c>
      <c r="AE3" s="59">
        <v>15.75</v>
      </c>
    </row>
    <row r="4" spans="1:33" ht="15.75" thickBot="1" x14ac:dyDescent="0.3">
      <c r="A4" t="s">
        <v>30</v>
      </c>
      <c r="O4" s="50">
        <v>47</v>
      </c>
      <c r="P4" s="2">
        <v>33</v>
      </c>
      <c r="Q4" s="51">
        <v>20</v>
      </c>
      <c r="S4" s="9">
        <v>19.5</v>
      </c>
      <c r="T4" s="10">
        <v>10</v>
      </c>
      <c r="U4" s="10">
        <v>20</v>
      </c>
      <c r="V4" s="60">
        <v>25</v>
      </c>
      <c r="W4" s="60">
        <v>15.6</v>
      </c>
      <c r="X4" s="10">
        <v>20</v>
      </c>
      <c r="Y4" s="10">
        <v>20.864999999999998</v>
      </c>
      <c r="Z4" s="60">
        <v>20</v>
      </c>
      <c r="AA4" s="60">
        <v>100</v>
      </c>
      <c r="AB4" s="10">
        <v>10</v>
      </c>
      <c r="AC4" s="10">
        <v>58</v>
      </c>
      <c r="AD4" s="10">
        <v>10</v>
      </c>
      <c r="AE4" s="11">
        <v>10</v>
      </c>
    </row>
    <row r="5" spans="1:33" x14ac:dyDescent="0.25">
      <c r="A5" t="s">
        <v>14</v>
      </c>
      <c r="O5" s="52">
        <v>58.75</v>
      </c>
      <c r="P5" s="2">
        <v>41.25</v>
      </c>
      <c r="Q5" s="53">
        <v>25</v>
      </c>
    </row>
    <row r="6" spans="1:33" x14ac:dyDescent="0.25">
      <c r="O6" s="52">
        <v>36.659999999999997</v>
      </c>
      <c r="P6" s="2">
        <v>25.35</v>
      </c>
      <c r="Q6" s="53">
        <v>15.6</v>
      </c>
    </row>
    <row r="7" spans="1:33" x14ac:dyDescent="0.25">
      <c r="A7" s="61" t="s">
        <v>16</v>
      </c>
      <c r="O7" s="50">
        <v>47</v>
      </c>
      <c r="P7" s="2">
        <v>32.5</v>
      </c>
      <c r="Q7" s="51">
        <v>20</v>
      </c>
    </row>
    <row r="8" spans="1:33" x14ac:dyDescent="0.25">
      <c r="A8" t="s">
        <v>23</v>
      </c>
      <c r="O8" s="52">
        <v>47.08</v>
      </c>
      <c r="P8" s="1">
        <v>34.774999999999999</v>
      </c>
      <c r="Q8" s="51">
        <v>20.864999999999998</v>
      </c>
    </row>
    <row r="9" spans="1:33" x14ac:dyDescent="0.25">
      <c r="A9" t="s">
        <v>24</v>
      </c>
      <c r="O9" s="52">
        <v>47</v>
      </c>
      <c r="P9" s="2">
        <v>32.5</v>
      </c>
      <c r="Q9" s="53">
        <v>20</v>
      </c>
    </row>
    <row r="10" spans="1:33" x14ac:dyDescent="0.25">
      <c r="O10" s="52">
        <v>220</v>
      </c>
      <c r="P10" s="2">
        <v>152.5</v>
      </c>
      <c r="Q10" s="53">
        <v>100</v>
      </c>
    </row>
    <row r="11" spans="1:33" x14ac:dyDescent="0.25">
      <c r="A11" s="61" t="s">
        <v>17</v>
      </c>
      <c r="O11" s="52">
        <v>22</v>
      </c>
      <c r="P11" s="1">
        <v>15.25</v>
      </c>
      <c r="Q11" s="51">
        <v>10</v>
      </c>
    </row>
    <row r="12" spans="1:33" x14ac:dyDescent="0.25">
      <c r="A12" t="s">
        <v>18</v>
      </c>
      <c r="O12" s="52">
        <v>127.6</v>
      </c>
      <c r="P12" s="1">
        <v>88.45</v>
      </c>
      <c r="Q12" s="51">
        <v>58</v>
      </c>
    </row>
    <row r="13" spans="1:33" x14ac:dyDescent="0.25">
      <c r="A13" t="s">
        <v>25</v>
      </c>
      <c r="O13" s="52">
        <v>23.5</v>
      </c>
      <c r="P13" s="1">
        <v>16.25</v>
      </c>
      <c r="Q13" s="51">
        <v>10</v>
      </c>
    </row>
    <row r="14" spans="1:33" ht="19.5" thickBot="1" x14ac:dyDescent="0.3">
      <c r="A14" t="s">
        <v>26</v>
      </c>
      <c r="O14" s="54">
        <v>22.5</v>
      </c>
      <c r="P14" s="55">
        <v>15.75</v>
      </c>
      <c r="Q14" s="56">
        <v>10</v>
      </c>
      <c r="AG14" s="45" t="s">
        <v>2</v>
      </c>
    </row>
    <row r="15" spans="1:33" ht="15" customHeight="1" x14ac:dyDescent="0.25">
      <c r="A15" t="s">
        <v>27</v>
      </c>
      <c r="AG15" s="45" t="s">
        <v>1</v>
      </c>
    </row>
    <row r="16" spans="1:33" x14ac:dyDescent="0.25">
      <c r="A16" t="s">
        <v>28</v>
      </c>
      <c r="AG16">
        <f>MIN($E$46)</f>
        <v>0.10977249200050188</v>
      </c>
    </row>
    <row r="17" spans="1:41" x14ac:dyDescent="0.25">
      <c r="A17" t="s">
        <v>46</v>
      </c>
      <c r="AG17">
        <f>COUNT($B$29:$D$41)</f>
        <v>39</v>
      </c>
    </row>
    <row r="18" spans="1:41" x14ac:dyDescent="0.25">
      <c r="A18" t="s">
        <v>47</v>
      </c>
      <c r="AG18" t="b">
        <f t="array" ref="AG18">($B$29:$D$41=0)+($B$29:$D$41=1)=1</f>
        <v>1</v>
      </c>
    </row>
    <row r="19" spans="1:41" x14ac:dyDescent="0.25">
      <c r="A19" t="s">
        <v>48</v>
      </c>
      <c r="AG19" t="b">
        <f t="array" ref="AG19">$E$29:$E$41=1</f>
        <v>1</v>
      </c>
    </row>
    <row r="20" spans="1:41" x14ac:dyDescent="0.25">
      <c r="A20" t="s">
        <v>49</v>
      </c>
      <c r="AG20">
        <f>{32767;32767;0.000001;0.01;TRUE;FALSE;TRUE;1;1;1;0.0001;TRUE}</f>
        <v>32767</v>
      </c>
    </row>
    <row r="21" spans="1:41" x14ac:dyDescent="0.25">
      <c r="A21" t="s">
        <v>50</v>
      </c>
      <c r="AG21">
        <f>{0;0;2;100;0;FALSE;TRUE;0.075;0;0;FALSE;30}</f>
        <v>0</v>
      </c>
    </row>
    <row r="22" spans="1:41" x14ac:dyDescent="0.25">
      <c r="A22" t="s">
        <v>51</v>
      </c>
    </row>
    <row r="23" spans="1:41" x14ac:dyDescent="0.25">
      <c r="A23" t="s">
        <v>52</v>
      </c>
    </row>
    <row r="24" spans="1:41" x14ac:dyDescent="0.25">
      <c r="A24" t="s">
        <v>53</v>
      </c>
    </row>
    <row r="26" spans="1:41" x14ac:dyDescent="0.25">
      <c r="A26" s="61" t="s">
        <v>41</v>
      </c>
    </row>
    <row r="27" spans="1:41" ht="15.75" thickBot="1" x14ac:dyDescent="0.3"/>
    <row r="28" spans="1:41" ht="45.75" thickBot="1" x14ac:dyDescent="0.3">
      <c r="B28" s="20" t="s">
        <v>6</v>
      </c>
      <c r="C28" s="21"/>
      <c r="D28" s="22"/>
      <c r="E28" s="19" t="s">
        <v>7</v>
      </c>
    </row>
    <row r="29" spans="1:41" ht="15.75" thickBot="1" x14ac:dyDescent="0.3">
      <c r="B29" s="12">
        <v>0</v>
      </c>
      <c r="C29" s="13">
        <v>0</v>
      </c>
      <c r="D29" s="14">
        <v>1</v>
      </c>
      <c r="E29" s="23">
        <f>SUM(B29:D29)</f>
        <v>1</v>
      </c>
    </row>
    <row r="30" spans="1:41" ht="15.75" thickBot="1" x14ac:dyDescent="0.3">
      <c r="B30" s="15">
        <v>0</v>
      </c>
      <c r="C30" s="16">
        <v>0</v>
      </c>
      <c r="D30" s="17">
        <v>1</v>
      </c>
      <c r="E30" s="24">
        <f t="shared" ref="E30:E41" si="0">SUM(B30:D30)</f>
        <v>1</v>
      </c>
      <c r="AI30" s="35" t="s">
        <v>9</v>
      </c>
      <c r="AJ30" s="36"/>
      <c r="AK30" s="37"/>
      <c r="AM30" s="35" t="s">
        <v>11</v>
      </c>
      <c r="AN30" s="36"/>
      <c r="AO30" s="37"/>
    </row>
    <row r="31" spans="1:41" ht="19.5" thickBot="1" x14ac:dyDescent="0.3">
      <c r="B31" s="15">
        <v>0</v>
      </c>
      <c r="C31" s="16">
        <v>1</v>
      </c>
      <c r="D31" s="17">
        <v>0</v>
      </c>
      <c r="E31" s="24">
        <f t="shared" si="0"/>
        <v>1</v>
      </c>
      <c r="AG31" s="45" t="s">
        <v>3</v>
      </c>
      <c r="AI31" s="12">
        <v>0</v>
      </c>
      <c r="AJ31" s="13">
        <v>0</v>
      </c>
      <c r="AK31" s="14">
        <v>1</v>
      </c>
      <c r="AM31" s="4">
        <v>44</v>
      </c>
      <c r="AN31" s="4">
        <v>31.5</v>
      </c>
      <c r="AO31" s="4">
        <v>19.5</v>
      </c>
    </row>
    <row r="32" spans="1:41" x14ac:dyDescent="0.25">
      <c r="B32" s="15">
        <v>0</v>
      </c>
      <c r="C32" s="16">
        <v>0</v>
      </c>
      <c r="D32" s="17">
        <v>1</v>
      </c>
      <c r="E32" s="24">
        <f t="shared" si="0"/>
        <v>1</v>
      </c>
      <c r="AF32" s="29" t="s">
        <v>8</v>
      </c>
      <c r="AG32" s="26">
        <f>MIN($E$48)</f>
        <v>0.13999999999998636</v>
      </c>
      <c r="AI32" s="15">
        <v>0</v>
      </c>
      <c r="AJ32" s="16">
        <v>0</v>
      </c>
      <c r="AK32" s="17">
        <v>1</v>
      </c>
      <c r="AM32" s="4">
        <v>23.5</v>
      </c>
      <c r="AN32" s="4">
        <v>16.5</v>
      </c>
      <c r="AO32" s="4">
        <v>10</v>
      </c>
    </row>
    <row r="33" spans="1:41" x14ac:dyDescent="0.25">
      <c r="B33" s="15">
        <v>1</v>
      </c>
      <c r="C33" s="16">
        <v>0</v>
      </c>
      <c r="D33" s="17">
        <v>0</v>
      </c>
      <c r="E33" s="24">
        <f t="shared" si="0"/>
        <v>1</v>
      </c>
      <c r="AF33" s="30"/>
      <c r="AG33" s="27">
        <f>COUNT($B$29:$D$41)</f>
        <v>39</v>
      </c>
      <c r="AI33" s="15">
        <v>1</v>
      </c>
      <c r="AJ33" s="16">
        <v>0</v>
      </c>
      <c r="AK33" s="17">
        <v>0</v>
      </c>
      <c r="AM33" s="4">
        <v>47</v>
      </c>
      <c r="AN33" s="4">
        <v>33</v>
      </c>
      <c r="AO33" s="4">
        <v>20</v>
      </c>
    </row>
    <row r="34" spans="1:41" x14ac:dyDescent="0.25">
      <c r="B34" s="15">
        <v>0</v>
      </c>
      <c r="C34" s="16">
        <v>1</v>
      </c>
      <c r="D34" s="17">
        <v>0</v>
      </c>
      <c r="E34" s="24">
        <f t="shared" si="0"/>
        <v>1</v>
      </c>
      <c r="AF34" s="30"/>
      <c r="AG34" s="27" t="b">
        <f t="array" ref="AG34">($B$29:$D$41=0)+($B$29:$D$41=1)=1</f>
        <v>1</v>
      </c>
      <c r="AI34" s="15">
        <v>0</v>
      </c>
      <c r="AJ34" s="16">
        <v>0</v>
      </c>
      <c r="AK34" s="17">
        <v>1</v>
      </c>
      <c r="AM34" s="4">
        <v>58.75</v>
      </c>
      <c r="AN34" s="4">
        <v>41.25</v>
      </c>
      <c r="AO34" s="4">
        <v>25</v>
      </c>
    </row>
    <row r="35" spans="1:41" x14ac:dyDescent="0.25">
      <c r="B35" s="15">
        <v>0</v>
      </c>
      <c r="C35" s="16">
        <v>1</v>
      </c>
      <c r="D35" s="17">
        <v>0</v>
      </c>
      <c r="E35" s="24">
        <f t="shared" si="0"/>
        <v>1</v>
      </c>
      <c r="AF35" s="30"/>
      <c r="AG35" s="27" t="b">
        <f>$B$43&gt;=$A$43</f>
        <v>0</v>
      </c>
      <c r="AI35" s="15">
        <v>0</v>
      </c>
      <c r="AJ35" s="16">
        <v>1</v>
      </c>
      <c r="AK35" s="17">
        <v>0</v>
      </c>
      <c r="AM35" s="4">
        <v>36.659999999999997</v>
      </c>
      <c r="AN35" s="4">
        <v>25.35</v>
      </c>
      <c r="AO35" s="4">
        <v>15.6</v>
      </c>
    </row>
    <row r="36" spans="1:41" x14ac:dyDescent="0.25">
      <c r="B36" s="15">
        <v>0</v>
      </c>
      <c r="C36" s="16">
        <v>1</v>
      </c>
      <c r="D36" s="17">
        <v>0</v>
      </c>
      <c r="E36" s="24">
        <f t="shared" si="0"/>
        <v>1</v>
      </c>
      <c r="AF36" s="30"/>
      <c r="AG36" s="27" t="b">
        <f>$C$43&lt;=$A$43</f>
        <v>1</v>
      </c>
      <c r="AI36" s="15">
        <v>1</v>
      </c>
      <c r="AJ36" s="16">
        <v>0</v>
      </c>
      <c r="AK36" s="17">
        <v>0</v>
      </c>
      <c r="AM36" s="4">
        <v>47</v>
      </c>
      <c r="AN36" s="4">
        <v>32.5</v>
      </c>
      <c r="AO36" s="4">
        <v>20</v>
      </c>
    </row>
    <row r="37" spans="1:41" x14ac:dyDescent="0.25">
      <c r="B37" s="15">
        <v>0</v>
      </c>
      <c r="C37" s="16">
        <v>0</v>
      </c>
      <c r="D37" s="17">
        <v>1</v>
      </c>
      <c r="E37" s="24">
        <f t="shared" si="0"/>
        <v>1</v>
      </c>
      <c r="AF37" s="30"/>
      <c r="AG37" s="27" t="b">
        <f>$D$43&gt;=$A$43</f>
        <v>1</v>
      </c>
      <c r="AI37" s="15">
        <v>0</v>
      </c>
      <c r="AJ37" s="16">
        <v>1</v>
      </c>
      <c r="AK37" s="17">
        <v>0</v>
      </c>
      <c r="AM37" s="4">
        <v>47.08</v>
      </c>
      <c r="AN37" s="4">
        <v>34.774999999999999</v>
      </c>
      <c r="AO37" s="4">
        <v>20.864999999999998</v>
      </c>
    </row>
    <row r="38" spans="1:41" x14ac:dyDescent="0.25">
      <c r="B38" s="15">
        <v>0</v>
      </c>
      <c r="C38" s="16">
        <v>1</v>
      </c>
      <c r="D38" s="17">
        <v>0</v>
      </c>
      <c r="E38" s="24">
        <f t="shared" si="0"/>
        <v>1</v>
      </c>
      <c r="AF38" s="30"/>
      <c r="AG38" s="27" t="b">
        <f t="array" ref="AG38">$E$29:$E$41=1</f>
        <v>1</v>
      </c>
      <c r="AI38" s="15">
        <v>1</v>
      </c>
      <c r="AJ38" s="16">
        <v>0</v>
      </c>
      <c r="AK38" s="17">
        <v>0</v>
      </c>
      <c r="AM38" s="4">
        <v>47</v>
      </c>
      <c r="AN38" s="4">
        <v>32.5</v>
      </c>
      <c r="AO38" s="4">
        <v>20</v>
      </c>
    </row>
    <row r="39" spans="1:41" x14ac:dyDescent="0.25">
      <c r="B39" s="15">
        <v>1</v>
      </c>
      <c r="C39" s="16">
        <v>0</v>
      </c>
      <c r="D39" s="17">
        <v>0</v>
      </c>
      <c r="E39" s="24">
        <f t="shared" si="0"/>
        <v>1</v>
      </c>
      <c r="AF39" s="30"/>
      <c r="AG39" s="27">
        <f>{32767;32767;0.000001;0.01;TRUE;FALSE;TRUE;1;1;1;0.0001;TRUE}</f>
        <v>32767</v>
      </c>
      <c r="AI39" s="15">
        <v>0</v>
      </c>
      <c r="AJ39" s="16">
        <v>0</v>
      </c>
      <c r="AK39" s="17">
        <v>1</v>
      </c>
      <c r="AM39" s="4">
        <v>220</v>
      </c>
      <c r="AN39" s="4">
        <v>152.5</v>
      </c>
      <c r="AO39" s="4">
        <v>100</v>
      </c>
    </row>
    <row r="40" spans="1:41" ht="15.75" thickBot="1" x14ac:dyDescent="0.3">
      <c r="B40" s="15">
        <v>0</v>
      </c>
      <c r="C40" s="16">
        <v>1</v>
      </c>
      <c r="D40" s="17">
        <v>0</v>
      </c>
      <c r="E40" s="24">
        <f t="shared" si="0"/>
        <v>1</v>
      </c>
      <c r="AF40" s="31"/>
      <c r="AG40" s="28">
        <f>{0;0;2;100;0;FALSE;TRUE;0.075;0;0;FALSE;30}</f>
        <v>0</v>
      </c>
      <c r="AI40" s="15">
        <v>0</v>
      </c>
      <c r="AJ40" s="16">
        <v>0</v>
      </c>
      <c r="AK40" s="17">
        <v>1</v>
      </c>
      <c r="AM40" s="4">
        <v>22</v>
      </c>
      <c r="AN40" s="4">
        <v>15.25</v>
      </c>
      <c r="AO40" s="4">
        <v>10</v>
      </c>
    </row>
    <row r="41" spans="1:41" ht="15.75" thickBot="1" x14ac:dyDescent="0.3">
      <c r="B41" s="62">
        <v>0</v>
      </c>
      <c r="C41" s="63">
        <v>0</v>
      </c>
      <c r="D41" s="64">
        <v>1</v>
      </c>
      <c r="E41" s="25">
        <f t="shared" si="0"/>
        <v>1</v>
      </c>
      <c r="AI41" s="15">
        <v>0</v>
      </c>
      <c r="AJ41" s="16">
        <v>1</v>
      </c>
      <c r="AK41" s="17">
        <v>0</v>
      </c>
      <c r="AM41" s="4">
        <v>127.6</v>
      </c>
      <c r="AN41" s="4">
        <v>88.45</v>
      </c>
      <c r="AO41" s="4">
        <v>58</v>
      </c>
    </row>
    <row r="42" spans="1:41" ht="15.75" thickBot="1" x14ac:dyDescent="0.3">
      <c r="A42" s="69" t="s">
        <v>19</v>
      </c>
      <c r="B42" s="66" t="s">
        <v>20</v>
      </c>
      <c r="C42" s="67"/>
      <c r="D42" s="68"/>
      <c r="AI42" s="15">
        <v>1</v>
      </c>
      <c r="AJ42" s="16">
        <v>0</v>
      </c>
      <c r="AK42" s="17">
        <v>0</v>
      </c>
      <c r="AM42" s="4">
        <v>23.5</v>
      </c>
      <c r="AN42" s="4">
        <v>16.25</v>
      </c>
      <c r="AO42" s="4">
        <v>10</v>
      </c>
    </row>
    <row r="43" spans="1:41" ht="15.75" thickBot="1" x14ac:dyDescent="0.3">
      <c r="A43" s="70">
        <f>SUM(B43:D43)/3</f>
        <v>164.345</v>
      </c>
      <c r="B43" s="9">
        <f>SUMPRODUCT(B29:B41,$O$2:$O$14)</f>
        <v>164.26</v>
      </c>
      <c r="C43" s="10">
        <f>SUMPRODUCT(C29:C41,$P$2:$P$14)</f>
        <v>164.27500000000001</v>
      </c>
      <c r="D43" s="11">
        <f>SUMPRODUCT(D29:D41,$Q$2:$Q$14)</f>
        <v>164.5</v>
      </c>
      <c r="AI43" s="62">
        <v>0</v>
      </c>
      <c r="AJ43" s="63">
        <v>1</v>
      </c>
      <c r="AK43" s="64">
        <v>0</v>
      </c>
      <c r="AL43" s="44" t="s">
        <v>5</v>
      </c>
      <c r="AM43" s="38">
        <v>22.5</v>
      </c>
      <c r="AN43" s="4">
        <v>15.75</v>
      </c>
      <c r="AO43" s="4">
        <v>10</v>
      </c>
    </row>
    <row r="44" spans="1:41" ht="15.75" thickBot="1" x14ac:dyDescent="0.3">
      <c r="AG44" s="33" t="s">
        <v>10</v>
      </c>
      <c r="AH44" s="34"/>
      <c r="AI44" s="39">
        <f>SUMPRODUCT(AI31:AI43,$O$2:$O$14)</f>
        <v>164.5</v>
      </c>
      <c r="AJ44" s="40">
        <f>SUMPRODUCT(AJ31:AJ43,$P$2:$P$14)</f>
        <v>164.32499999999999</v>
      </c>
      <c r="AK44" s="41">
        <f>SUMPRODUCT(AK31:AK43,$Q$2:$Q$14)</f>
        <v>164.5</v>
      </c>
      <c r="AL44" s="43">
        <f>_xlfn.STDEV.P(AI44:AK44)</f>
        <v>8.2495791138435901E-2</v>
      </c>
      <c r="AM44" s="42">
        <f>SUMPRODUCT(AI31:AI43,$O$2:$O$14)</f>
        <v>164.5</v>
      </c>
      <c r="AN44" s="5">
        <f>SUMPRODUCT(AJ31:AJ43,$P$2:$P$14)</f>
        <v>164.32499999999999</v>
      </c>
      <c r="AO44" s="5">
        <f>SUMPRODUCT(AK31:AK43,$Q$2:$Q$14)</f>
        <v>164.5</v>
      </c>
    </row>
    <row r="45" spans="1:41" ht="16.5" thickBot="1" x14ac:dyDescent="0.3">
      <c r="A45" s="65" t="s">
        <v>36</v>
      </c>
      <c r="B45" s="35" t="s">
        <v>37</v>
      </c>
      <c r="C45" s="36"/>
      <c r="D45" s="37"/>
      <c r="E45" s="72" t="s">
        <v>34</v>
      </c>
      <c r="F45" t="s">
        <v>0</v>
      </c>
    </row>
    <row r="46" spans="1:41" ht="15.75" thickBot="1" x14ac:dyDescent="0.3">
      <c r="A46" s="4" t="s">
        <v>2</v>
      </c>
      <c r="B46" s="71" t="s">
        <v>5</v>
      </c>
      <c r="C46" s="71"/>
      <c r="D46" s="71"/>
      <c r="E46" s="24">
        <f>_xlfn.STDEV.P(B43:D43)</f>
        <v>0.10977249200050188</v>
      </c>
      <c r="F46" t="s">
        <v>35</v>
      </c>
    </row>
    <row r="47" spans="1:41" ht="15.75" thickBot="1" x14ac:dyDescent="0.3">
      <c r="A47" s="4" t="s">
        <v>1</v>
      </c>
      <c r="B47" s="71" t="s">
        <v>21</v>
      </c>
      <c r="C47" s="71"/>
      <c r="D47" s="71"/>
      <c r="E47" s="73">
        <f>ABS(B43-A43)+ABS(C43-A43)+ABS(D43-A43)</f>
        <v>0.31000000000000227</v>
      </c>
      <c r="F47" t="s">
        <v>35</v>
      </c>
      <c r="AI47" s="35" t="s">
        <v>9</v>
      </c>
      <c r="AJ47" s="36"/>
      <c r="AK47" s="37"/>
      <c r="AM47" s="35" t="s">
        <v>11</v>
      </c>
      <c r="AN47" s="36"/>
      <c r="AO47" s="37"/>
    </row>
    <row r="48" spans="1:41" ht="15.75" customHeight="1" thickBot="1" x14ac:dyDescent="0.3">
      <c r="A48" s="77" t="s">
        <v>3</v>
      </c>
      <c r="B48" s="78" t="s">
        <v>38</v>
      </c>
      <c r="C48" s="79" t="s">
        <v>39</v>
      </c>
      <c r="D48" s="80" t="s">
        <v>38</v>
      </c>
      <c r="E48" s="81">
        <f>B43-A43+D43-A43-C43+A43</f>
        <v>0.13999999999998636</v>
      </c>
      <c r="F48" s="82" t="s">
        <v>40</v>
      </c>
      <c r="AG48" s="45" t="s">
        <v>4</v>
      </c>
      <c r="AI48" s="12">
        <v>0</v>
      </c>
      <c r="AJ48" s="13">
        <v>1</v>
      </c>
      <c r="AK48" s="14">
        <v>0</v>
      </c>
      <c r="AM48" s="4">
        <v>44</v>
      </c>
      <c r="AN48" s="4">
        <v>31.5</v>
      </c>
      <c r="AO48" s="4">
        <v>19.5</v>
      </c>
    </row>
    <row r="49" spans="1:41" x14ac:dyDescent="0.25">
      <c r="A49" s="77" t="s">
        <v>4</v>
      </c>
      <c r="B49" s="83" t="s">
        <v>38</v>
      </c>
      <c r="C49" s="84" t="s">
        <v>38</v>
      </c>
      <c r="D49" s="85" t="s">
        <v>39</v>
      </c>
      <c r="E49" s="81">
        <f>B43-A43-D43+A43+C43-A43</f>
        <v>-0.31000000000000227</v>
      </c>
      <c r="F49" s="82" t="s">
        <v>40</v>
      </c>
      <c r="AF49" s="29" t="s">
        <v>8</v>
      </c>
      <c r="AG49" s="26">
        <f>MIN($E$49)</f>
        <v>-0.31000000000000227</v>
      </c>
      <c r="AI49" s="15">
        <v>1</v>
      </c>
      <c r="AJ49" s="16">
        <v>0</v>
      </c>
      <c r="AK49" s="17">
        <v>0</v>
      </c>
      <c r="AM49" s="4">
        <v>23.5</v>
      </c>
      <c r="AN49" s="4">
        <v>16.5</v>
      </c>
      <c r="AO49" s="4">
        <v>10</v>
      </c>
    </row>
    <row r="50" spans="1:41" x14ac:dyDescent="0.25">
      <c r="A50" s="77" t="s">
        <v>22</v>
      </c>
      <c r="B50" s="83" t="s">
        <v>39</v>
      </c>
      <c r="C50" s="84" t="s">
        <v>38</v>
      </c>
      <c r="D50" s="85" t="s">
        <v>38</v>
      </c>
      <c r="E50" s="81">
        <f>-B43+A43+D43-A43+C43-A43</f>
        <v>0.17000000000001592</v>
      </c>
      <c r="F50" s="82" t="s">
        <v>40</v>
      </c>
      <c r="AF50" s="30"/>
      <c r="AG50" s="27">
        <f>COUNT($B$29:$D$41)</f>
        <v>39</v>
      </c>
      <c r="AI50" s="15">
        <v>1</v>
      </c>
      <c r="AJ50" s="16">
        <v>0</v>
      </c>
      <c r="AK50" s="17">
        <v>0</v>
      </c>
      <c r="AM50" s="4">
        <v>47</v>
      </c>
      <c r="AN50" s="4">
        <v>33</v>
      </c>
      <c r="AO50" s="4">
        <v>20</v>
      </c>
    </row>
    <row r="51" spans="1:41" x14ac:dyDescent="0.25">
      <c r="A51" s="77" t="s">
        <v>31</v>
      </c>
      <c r="B51" s="78" t="s">
        <v>38</v>
      </c>
      <c r="C51" s="79" t="s">
        <v>39</v>
      </c>
      <c r="D51" s="85" t="s">
        <v>39</v>
      </c>
      <c r="E51" s="81">
        <f>B43-A43-D43+A43-C43+A43</f>
        <v>-0.17000000000001592</v>
      </c>
      <c r="F51" s="82" t="s">
        <v>40</v>
      </c>
      <c r="AF51" s="30"/>
      <c r="AG51" s="27" t="b">
        <f t="array" ref="AG51">($B$29:$D$41=0)+($B$29:$D$41=1)=1</f>
        <v>1</v>
      </c>
      <c r="AI51" s="15">
        <v>0</v>
      </c>
      <c r="AJ51" s="16">
        <v>0</v>
      </c>
      <c r="AK51" s="17">
        <v>1</v>
      </c>
      <c r="AM51" s="4">
        <v>58.75</v>
      </c>
      <c r="AN51" s="4">
        <v>41.25</v>
      </c>
      <c r="AO51" s="4">
        <v>25</v>
      </c>
    </row>
    <row r="52" spans="1:41" x14ac:dyDescent="0.25">
      <c r="A52" s="77" t="s">
        <v>32</v>
      </c>
      <c r="B52" s="83" t="s">
        <v>39</v>
      </c>
      <c r="C52" s="84" t="s">
        <v>38</v>
      </c>
      <c r="D52" s="85" t="s">
        <v>39</v>
      </c>
      <c r="E52" s="81">
        <f>-B43+A43-D43+A43+C43-A43</f>
        <v>-0.13999999999998636</v>
      </c>
      <c r="F52" s="82" t="s">
        <v>40</v>
      </c>
      <c r="AF52" s="30"/>
      <c r="AG52" s="27" t="b">
        <f>$B$43&gt;=$A$43</f>
        <v>0</v>
      </c>
      <c r="AI52" s="15">
        <v>0</v>
      </c>
      <c r="AJ52" s="16">
        <v>0</v>
      </c>
      <c r="AK52" s="17">
        <v>1</v>
      </c>
      <c r="AM52" s="4">
        <v>36.659999999999997</v>
      </c>
      <c r="AN52" s="4">
        <v>25.35</v>
      </c>
      <c r="AO52" s="4">
        <v>15.6</v>
      </c>
    </row>
    <row r="53" spans="1:41" ht="15.75" thickBot="1" x14ac:dyDescent="0.3">
      <c r="A53" s="77" t="s">
        <v>33</v>
      </c>
      <c r="B53" s="83" t="s">
        <v>39</v>
      </c>
      <c r="C53" s="84" t="s">
        <v>39</v>
      </c>
      <c r="D53" s="85" t="s">
        <v>38</v>
      </c>
      <c r="E53" s="86">
        <f>-B43+A43+D43-A43-C43+A43</f>
        <v>0.31000000000000227</v>
      </c>
      <c r="F53" s="82" t="s">
        <v>40</v>
      </c>
      <c r="AF53" s="30"/>
      <c r="AG53" s="27" t="b">
        <f>$C$43&gt;=$A$43</f>
        <v>0</v>
      </c>
      <c r="AI53" s="15">
        <v>1</v>
      </c>
      <c r="AJ53" s="16">
        <v>0</v>
      </c>
      <c r="AK53" s="17">
        <v>0</v>
      </c>
      <c r="AM53" s="4">
        <v>47</v>
      </c>
      <c r="AN53" s="4">
        <v>32.5</v>
      </c>
      <c r="AO53" s="4">
        <v>20</v>
      </c>
    </row>
    <row r="54" spans="1:41" x14ac:dyDescent="0.25">
      <c r="AF54" s="30"/>
      <c r="AG54" s="27" t="b">
        <f>$D$43&lt;=$A$43</f>
        <v>0</v>
      </c>
      <c r="AI54" s="15">
        <v>0</v>
      </c>
      <c r="AJ54" s="16">
        <v>0</v>
      </c>
      <c r="AK54" s="17">
        <v>1</v>
      </c>
      <c r="AM54" s="4">
        <v>47.08</v>
      </c>
      <c r="AN54" s="4">
        <v>34.774999999999999</v>
      </c>
      <c r="AO54" s="4">
        <v>20.864999999999998</v>
      </c>
    </row>
    <row r="55" spans="1:41" ht="15.75" thickBot="1" x14ac:dyDescent="0.3">
      <c r="A55" s="61" t="s">
        <v>44</v>
      </c>
      <c r="AF55" s="30"/>
      <c r="AG55" s="27" t="b">
        <f t="array" ref="AG55">$E$29:$E$41=1</f>
        <v>1</v>
      </c>
      <c r="AI55" s="15">
        <v>1</v>
      </c>
      <c r="AJ55" s="16">
        <v>0</v>
      </c>
      <c r="AK55" s="17">
        <v>0</v>
      </c>
      <c r="AM55" s="4">
        <v>47</v>
      </c>
      <c r="AN55" s="4">
        <v>32.5</v>
      </c>
      <c r="AO55" s="4">
        <v>20</v>
      </c>
    </row>
    <row r="56" spans="1:41" ht="15.75" thickBot="1" x14ac:dyDescent="0.3">
      <c r="B56" s="35" t="s">
        <v>10</v>
      </c>
      <c r="C56" s="36"/>
      <c r="D56" s="37"/>
      <c r="E56" s="44" t="s">
        <v>5</v>
      </c>
      <c r="AF56" s="30"/>
      <c r="AG56" s="27">
        <f>{32767;32767;0.000001;0.01;TRUE;FALSE;TRUE;1;1;1;0.0001;TRUE}</f>
        <v>32767</v>
      </c>
      <c r="AI56" s="15">
        <v>0</v>
      </c>
      <c r="AJ56" s="16">
        <v>0</v>
      </c>
      <c r="AK56" s="17">
        <v>1</v>
      </c>
      <c r="AM56" s="4">
        <v>220</v>
      </c>
      <c r="AN56" s="4">
        <v>152.5</v>
      </c>
      <c r="AO56" s="4">
        <v>100</v>
      </c>
    </row>
    <row r="57" spans="1:41" ht="15.75" thickBot="1" x14ac:dyDescent="0.3">
      <c r="A57" s="77" t="s">
        <v>3</v>
      </c>
      <c r="B57" s="39">
        <v>164.5</v>
      </c>
      <c r="C57" s="40">
        <v>164.32499999999999</v>
      </c>
      <c r="D57" s="41">
        <v>164.5</v>
      </c>
      <c r="E57" s="87">
        <v>8.2495791138435901E-2</v>
      </c>
      <c r="F57" t="s">
        <v>42</v>
      </c>
      <c r="AF57" s="31"/>
      <c r="AG57" s="28">
        <f>{0;0;2;100;0;FALSE;TRUE;0.075;0;0;FALSE;30}</f>
        <v>0</v>
      </c>
      <c r="AI57" s="15">
        <v>0</v>
      </c>
      <c r="AJ57" s="16">
        <v>1</v>
      </c>
      <c r="AK57" s="17">
        <v>0</v>
      </c>
      <c r="AM57" s="4">
        <v>22</v>
      </c>
      <c r="AN57" s="4">
        <v>15.25</v>
      </c>
      <c r="AO57" s="4">
        <v>10</v>
      </c>
    </row>
    <row r="58" spans="1:41" ht="15.75" thickBot="1" x14ac:dyDescent="0.3">
      <c r="A58" s="77" t="s">
        <v>4</v>
      </c>
      <c r="B58" s="39">
        <v>164.5</v>
      </c>
      <c r="C58" s="40">
        <v>167.2</v>
      </c>
      <c r="D58" s="41">
        <v>161.465</v>
      </c>
      <c r="E58" s="43">
        <v>2.3426350310897472</v>
      </c>
      <c r="AI58" s="15">
        <v>0</v>
      </c>
      <c r="AJ58" s="16">
        <v>1</v>
      </c>
      <c r="AK58" s="17">
        <v>0</v>
      </c>
      <c r="AM58" s="4">
        <v>127.6</v>
      </c>
      <c r="AN58" s="4">
        <v>88.45</v>
      </c>
      <c r="AO58" s="4">
        <v>58</v>
      </c>
    </row>
    <row r="59" spans="1:41" ht="15.75" thickBot="1" x14ac:dyDescent="0.3">
      <c r="A59" s="77" t="s">
        <v>22</v>
      </c>
      <c r="B59" s="39">
        <v>164.26</v>
      </c>
      <c r="C59" s="40">
        <v>164.52500000000001</v>
      </c>
      <c r="D59" s="41">
        <v>164.5</v>
      </c>
      <c r="E59" s="43">
        <v>0.11946640624972198</v>
      </c>
      <c r="AI59" s="15">
        <v>0</v>
      </c>
      <c r="AJ59" s="16">
        <v>1</v>
      </c>
      <c r="AK59" s="17">
        <v>0</v>
      </c>
      <c r="AM59" s="4">
        <v>23.5</v>
      </c>
      <c r="AN59" s="4">
        <v>16.25</v>
      </c>
      <c r="AO59" s="4">
        <v>10</v>
      </c>
    </row>
    <row r="60" spans="1:41" ht="15.75" thickBot="1" x14ac:dyDescent="0.3">
      <c r="A60" s="77" t="s">
        <v>31</v>
      </c>
      <c r="B60" s="39">
        <v>170.75</v>
      </c>
      <c r="C60" s="40">
        <v>165.07499999999999</v>
      </c>
      <c r="D60" s="41">
        <v>160</v>
      </c>
      <c r="E60" s="43">
        <v>4.3909471263802153</v>
      </c>
      <c r="AI60" s="62">
        <v>0</v>
      </c>
      <c r="AJ60" s="63">
        <v>1</v>
      </c>
      <c r="AK60" s="64">
        <v>0</v>
      </c>
      <c r="AL60" s="44" t="s">
        <v>5</v>
      </c>
      <c r="AM60" s="4">
        <v>22.5</v>
      </c>
      <c r="AN60" s="4">
        <v>15.75</v>
      </c>
      <c r="AO60" s="4">
        <v>10</v>
      </c>
    </row>
    <row r="61" spans="1:41" ht="15.75" thickBot="1" x14ac:dyDescent="0.3">
      <c r="A61" s="77" t="s">
        <v>32</v>
      </c>
      <c r="B61" s="39">
        <v>164.5</v>
      </c>
      <c r="C61" s="40">
        <v>164.82499999999999</v>
      </c>
      <c r="D61" s="41">
        <v>164.5</v>
      </c>
      <c r="E61" s="43">
        <v>0.15320646925707992</v>
      </c>
      <c r="AG61" s="33" t="s">
        <v>10</v>
      </c>
      <c r="AH61" s="34"/>
      <c r="AI61" s="39">
        <f>SUMPRODUCT(AI48:AI60,$O$2:$O$14)</f>
        <v>164.5</v>
      </c>
      <c r="AJ61" s="40">
        <f>SUMPRODUCT(AJ48:AJ60,$P$2:$P$14)</f>
        <v>167.2</v>
      </c>
      <c r="AK61" s="41">
        <f>SUMPRODUCT(AK48:AK60,$Q$2:$Q$14)</f>
        <v>161.465</v>
      </c>
      <c r="AL61" s="43">
        <f>_xlfn.STDEV.P(AI61:AK61)</f>
        <v>2.3426350310897472</v>
      </c>
      <c r="AM61" s="5">
        <f>SUMPRODUCT(AI48:AI60,$O$2:$O$14)</f>
        <v>164.5</v>
      </c>
      <c r="AN61" s="5">
        <f>SUMPRODUCT(AJ48:AJ60,$P$2:$P$14)</f>
        <v>167.2</v>
      </c>
      <c r="AO61" s="5">
        <f>SUMPRODUCT(AK48:AK60,$Q$2:$Q$14)</f>
        <v>161.465</v>
      </c>
    </row>
    <row r="62" spans="1:41" ht="15.75" thickBot="1" x14ac:dyDescent="0.3">
      <c r="A62" s="77" t="s">
        <v>33</v>
      </c>
      <c r="B62" s="39">
        <v>164.26</v>
      </c>
      <c r="C62" s="40">
        <v>164.27500000000001</v>
      </c>
      <c r="D62" s="41">
        <v>164.5</v>
      </c>
      <c r="E62" s="43">
        <v>0.10977249200050188</v>
      </c>
    </row>
    <row r="63" spans="1:41" ht="15.75" thickBot="1" x14ac:dyDescent="0.3"/>
    <row r="64" spans="1:41" ht="15.75" thickBot="1" x14ac:dyDescent="0.3">
      <c r="A64" s="61" t="s">
        <v>43</v>
      </c>
      <c r="AI64" s="35" t="s">
        <v>9</v>
      </c>
      <c r="AJ64" s="36"/>
      <c r="AK64" s="37"/>
      <c r="AM64" s="35" t="s">
        <v>11</v>
      </c>
      <c r="AN64" s="36"/>
      <c r="AO64" s="37"/>
    </row>
    <row r="65" spans="1:41" ht="19.5" thickBot="1" x14ac:dyDescent="0.3">
      <c r="AG65" s="45" t="s">
        <v>22</v>
      </c>
      <c r="AI65" s="12">
        <v>0</v>
      </c>
      <c r="AJ65" s="13">
        <v>0</v>
      </c>
      <c r="AK65" s="14">
        <v>1</v>
      </c>
      <c r="AM65" s="4">
        <v>44</v>
      </c>
      <c r="AN65" s="4">
        <v>31.5</v>
      </c>
      <c r="AO65" s="4">
        <v>19.5</v>
      </c>
    </row>
    <row r="66" spans="1:41" ht="15" customHeight="1" x14ac:dyDescent="0.25">
      <c r="A66" t="s">
        <v>45</v>
      </c>
      <c r="AF66" s="29" t="s">
        <v>8</v>
      </c>
      <c r="AG66" s="26">
        <f>MIN($E$50)</f>
        <v>0.17000000000001592</v>
      </c>
      <c r="AI66" s="15">
        <v>0</v>
      </c>
      <c r="AJ66" s="16">
        <v>1</v>
      </c>
      <c r="AK66" s="17">
        <v>0</v>
      </c>
      <c r="AM66" s="4">
        <v>23.5</v>
      </c>
      <c r="AN66" s="4">
        <v>16.5</v>
      </c>
      <c r="AO66" s="4">
        <v>10</v>
      </c>
    </row>
    <row r="67" spans="1:41" x14ac:dyDescent="0.25">
      <c r="AF67" s="30"/>
      <c r="AG67" s="27">
        <f>COUNT($B$29:$D$41)</f>
        <v>39</v>
      </c>
      <c r="AI67" s="15">
        <v>0</v>
      </c>
      <c r="AJ67" s="16">
        <v>1</v>
      </c>
      <c r="AK67" s="17">
        <v>0</v>
      </c>
      <c r="AM67" s="4">
        <v>47</v>
      </c>
      <c r="AN67" s="4">
        <v>33</v>
      </c>
      <c r="AO67" s="4">
        <v>20</v>
      </c>
    </row>
    <row r="68" spans="1:41" x14ac:dyDescent="0.25">
      <c r="AF68" s="30"/>
      <c r="AG68" s="27" t="b">
        <f t="array" ref="AG68">($B$29:$D$41=0)+($B$29:$D$41=1)=1</f>
        <v>1</v>
      </c>
      <c r="AI68" s="15">
        <v>0</v>
      </c>
      <c r="AJ68" s="16">
        <v>0</v>
      </c>
      <c r="AK68" s="17">
        <v>1</v>
      </c>
      <c r="AM68" s="4">
        <v>58.75</v>
      </c>
      <c r="AN68" s="4">
        <v>41.25</v>
      </c>
      <c r="AO68" s="4">
        <v>25</v>
      </c>
    </row>
    <row r="69" spans="1:41" x14ac:dyDescent="0.25">
      <c r="AF69" s="30"/>
      <c r="AG69" s="27" t="b">
        <f>$B$43&lt;=$A$43</f>
        <v>1</v>
      </c>
      <c r="AI69" s="15">
        <v>1</v>
      </c>
      <c r="AJ69" s="16">
        <v>0</v>
      </c>
      <c r="AK69" s="17">
        <v>0</v>
      </c>
      <c r="AM69" s="4">
        <v>36.659999999999997</v>
      </c>
      <c r="AN69" s="4">
        <v>25.35</v>
      </c>
      <c r="AO69" s="4">
        <v>15.6</v>
      </c>
    </row>
    <row r="70" spans="1:41" x14ac:dyDescent="0.25">
      <c r="AF70" s="30"/>
      <c r="AG70" s="27" t="b">
        <f>$C$43&gt;=$A$43</f>
        <v>0</v>
      </c>
      <c r="AI70" s="15">
        <v>0</v>
      </c>
      <c r="AJ70" s="16">
        <v>1</v>
      </c>
      <c r="AK70" s="17">
        <v>0</v>
      </c>
      <c r="AM70" s="4">
        <v>47</v>
      </c>
      <c r="AN70" s="4">
        <v>32.5</v>
      </c>
      <c r="AO70" s="4">
        <v>20</v>
      </c>
    </row>
    <row r="71" spans="1:41" x14ac:dyDescent="0.25">
      <c r="AF71" s="30"/>
      <c r="AG71" s="27" t="b">
        <f>$D$43&gt;=$A$43</f>
        <v>1</v>
      </c>
      <c r="AI71" s="15">
        <v>0</v>
      </c>
      <c r="AJ71" s="16">
        <v>1</v>
      </c>
      <c r="AK71" s="17">
        <v>0</v>
      </c>
      <c r="AM71" s="4">
        <v>47.08</v>
      </c>
      <c r="AN71" s="4">
        <v>34.774999999999999</v>
      </c>
      <c r="AO71" s="4">
        <v>20.864999999999998</v>
      </c>
    </row>
    <row r="72" spans="1:41" x14ac:dyDescent="0.25">
      <c r="AF72" s="30"/>
      <c r="AG72" s="27" t="b">
        <f t="array" ref="AG72">$E$29:$E$41=1</f>
        <v>1</v>
      </c>
      <c r="AI72" s="15">
        <v>0</v>
      </c>
      <c r="AJ72" s="16">
        <v>1</v>
      </c>
      <c r="AK72" s="17">
        <v>0</v>
      </c>
      <c r="AM72" s="4">
        <v>47</v>
      </c>
      <c r="AN72" s="4">
        <v>32.5</v>
      </c>
      <c r="AO72" s="4">
        <v>20</v>
      </c>
    </row>
    <row r="73" spans="1:41" x14ac:dyDescent="0.25">
      <c r="AF73" s="30"/>
      <c r="AG73" s="27">
        <f>{32767;32767;0.000001;0.01;TRUE;FALSE;TRUE;1;1;1;0.0001;TRUE}</f>
        <v>32767</v>
      </c>
      <c r="AI73" s="15">
        <v>0</v>
      </c>
      <c r="AJ73" s="16">
        <v>0</v>
      </c>
      <c r="AK73" s="17">
        <v>1</v>
      </c>
      <c r="AM73" s="4">
        <v>220</v>
      </c>
      <c r="AN73" s="4">
        <v>152.5</v>
      </c>
      <c r="AO73" s="4">
        <v>100</v>
      </c>
    </row>
    <row r="74" spans="1:41" ht="15.75" thickBot="1" x14ac:dyDescent="0.3">
      <c r="AF74" s="31"/>
      <c r="AG74" s="28">
        <f>{0;0;2;100;0;FALSE;TRUE;0.075;0;0;FALSE;30}</f>
        <v>0</v>
      </c>
      <c r="AI74" s="15">
        <v>0</v>
      </c>
      <c r="AJ74" s="16">
        <v>1</v>
      </c>
      <c r="AK74" s="17">
        <v>0</v>
      </c>
      <c r="AM74" s="4">
        <v>22</v>
      </c>
      <c r="AN74" s="4">
        <v>15.25</v>
      </c>
      <c r="AO74" s="4">
        <v>10</v>
      </c>
    </row>
    <row r="75" spans="1:41" x14ac:dyDescent="0.25">
      <c r="AI75" s="15">
        <v>1</v>
      </c>
      <c r="AJ75" s="16">
        <v>0</v>
      </c>
      <c r="AK75" s="17">
        <v>0</v>
      </c>
      <c r="AM75" s="4">
        <v>127.6</v>
      </c>
      <c r="AN75" s="4">
        <v>88.45</v>
      </c>
      <c r="AO75" s="4">
        <v>58</v>
      </c>
    </row>
    <row r="76" spans="1:41" ht="15.75" thickBot="1" x14ac:dyDescent="0.3">
      <c r="AI76" s="15">
        <v>0</v>
      </c>
      <c r="AJ76" s="16">
        <v>0</v>
      </c>
      <c r="AK76" s="17">
        <v>1</v>
      </c>
      <c r="AM76" s="4">
        <v>23.5</v>
      </c>
      <c r="AN76" s="4">
        <v>16.25</v>
      </c>
      <c r="AO76" s="4">
        <v>10</v>
      </c>
    </row>
    <row r="77" spans="1:41" ht="15.75" thickBot="1" x14ac:dyDescent="0.3">
      <c r="AI77" s="62">
        <v>0</v>
      </c>
      <c r="AJ77" s="63">
        <v>0</v>
      </c>
      <c r="AK77" s="64">
        <v>1</v>
      </c>
      <c r="AL77" s="44" t="s">
        <v>5</v>
      </c>
      <c r="AM77" s="4">
        <v>22.5</v>
      </c>
      <c r="AN77" s="4">
        <v>15.75</v>
      </c>
      <c r="AO77" s="4">
        <v>10</v>
      </c>
    </row>
    <row r="78" spans="1:41" ht="15.75" thickBot="1" x14ac:dyDescent="0.3">
      <c r="AG78" s="33" t="s">
        <v>10</v>
      </c>
      <c r="AH78" s="34"/>
      <c r="AI78" s="39">
        <f>SUMPRODUCT(AI65:AI77,$O$2:$O$14)</f>
        <v>164.26</v>
      </c>
      <c r="AJ78" s="40">
        <f>SUMPRODUCT(AJ65:AJ77,$P$2:$P$14)</f>
        <v>164.52500000000001</v>
      </c>
      <c r="AK78" s="41">
        <f>SUMPRODUCT(AK65:AK77,$Q$2:$Q$14)</f>
        <v>164.5</v>
      </c>
      <c r="AL78" s="43">
        <f>_xlfn.STDEV.P(AI78:AK78)</f>
        <v>0.11946640624972198</v>
      </c>
      <c r="AM78" s="5">
        <f>SUMPRODUCT(AI65:AI77,$O$2:$O$14)</f>
        <v>164.26</v>
      </c>
      <c r="AN78" s="5">
        <f>SUMPRODUCT(AJ65:AJ77,$P$2:$P$14)</f>
        <v>164.52500000000001</v>
      </c>
      <c r="AO78" s="5">
        <f>SUMPRODUCT(AK65:AK77,$Q$2:$Q$14)</f>
        <v>164.5</v>
      </c>
    </row>
    <row r="80" spans="1:41" ht="15.75" thickBot="1" x14ac:dyDescent="0.3"/>
    <row r="81" spans="32:41" ht="15.75" thickBot="1" x14ac:dyDescent="0.3">
      <c r="AI81" s="35" t="s">
        <v>9</v>
      </c>
      <c r="AJ81" s="36"/>
      <c r="AK81" s="37"/>
      <c r="AM81" s="35" t="s">
        <v>11</v>
      </c>
      <c r="AN81" s="36"/>
      <c r="AO81" s="37"/>
    </row>
    <row r="82" spans="32:41" ht="19.5" thickBot="1" x14ac:dyDescent="0.3">
      <c r="AG82" s="45" t="s">
        <v>31</v>
      </c>
      <c r="AI82" s="12">
        <v>1</v>
      </c>
      <c r="AJ82" s="13">
        <v>0</v>
      </c>
      <c r="AK82" s="14">
        <v>0</v>
      </c>
      <c r="AM82" s="4">
        <v>44</v>
      </c>
      <c r="AN82" s="4">
        <v>31.5</v>
      </c>
      <c r="AO82" s="4">
        <v>19.5</v>
      </c>
    </row>
    <row r="83" spans="32:41" x14ac:dyDescent="0.25">
      <c r="AF83" s="29" t="s">
        <v>8</v>
      </c>
      <c r="AG83" s="26">
        <f>MIN($E$51)</f>
        <v>-0.17000000000001592</v>
      </c>
      <c r="AI83" s="15">
        <v>0</v>
      </c>
      <c r="AJ83" s="16">
        <v>1</v>
      </c>
      <c r="AK83" s="17">
        <v>0</v>
      </c>
      <c r="AM83" s="4">
        <v>23.5</v>
      </c>
      <c r="AN83" s="4">
        <v>16.5</v>
      </c>
      <c r="AO83" s="4">
        <v>10</v>
      </c>
    </row>
    <row r="84" spans="32:41" x14ac:dyDescent="0.25">
      <c r="AF84" s="30"/>
      <c r="AG84" s="27">
        <f>COUNT($B$29:$D$41)</f>
        <v>39</v>
      </c>
      <c r="AI84" s="15">
        <v>0</v>
      </c>
      <c r="AJ84" s="16">
        <v>0</v>
      </c>
      <c r="AK84" s="17">
        <v>1</v>
      </c>
      <c r="AM84" s="4">
        <v>47</v>
      </c>
      <c r="AN84" s="4">
        <v>33</v>
      </c>
      <c r="AO84" s="4">
        <v>20</v>
      </c>
    </row>
    <row r="85" spans="32:41" x14ac:dyDescent="0.25">
      <c r="AF85" s="30"/>
      <c r="AG85" s="27" t="b">
        <f t="array" ref="AG85">($B$29:$D$41=0)+($B$29:$D$41=1)=1</f>
        <v>1</v>
      </c>
      <c r="AI85" s="15">
        <v>1</v>
      </c>
      <c r="AJ85" s="16">
        <v>0</v>
      </c>
      <c r="AK85" s="17">
        <v>0</v>
      </c>
      <c r="AM85" s="4">
        <v>58.75</v>
      </c>
      <c r="AN85" s="4">
        <v>41.25</v>
      </c>
      <c r="AO85" s="4">
        <v>25</v>
      </c>
    </row>
    <row r="86" spans="32:41" x14ac:dyDescent="0.25">
      <c r="AF86" s="30"/>
      <c r="AG86" s="27" t="b">
        <f>$B$43&gt;=$A$43</f>
        <v>0</v>
      </c>
      <c r="AI86" s="15">
        <v>0</v>
      </c>
      <c r="AJ86" s="16">
        <v>1</v>
      </c>
      <c r="AK86" s="17">
        <v>0</v>
      </c>
      <c r="AM86" s="4">
        <v>36.659999999999997</v>
      </c>
      <c r="AN86" s="4">
        <v>25.35</v>
      </c>
      <c r="AO86" s="4">
        <v>15.6</v>
      </c>
    </row>
    <row r="87" spans="32:41" x14ac:dyDescent="0.25">
      <c r="AF87" s="30"/>
      <c r="AG87" s="27" t="b">
        <f>$C$43&lt;=$A$43</f>
        <v>1</v>
      </c>
      <c r="AI87" s="15">
        <v>0</v>
      </c>
      <c r="AJ87" s="16">
        <v>0</v>
      </c>
      <c r="AK87" s="17">
        <v>1</v>
      </c>
      <c r="AM87" s="4">
        <v>47</v>
      </c>
      <c r="AN87" s="4">
        <v>32.5</v>
      </c>
      <c r="AO87" s="4">
        <v>20</v>
      </c>
    </row>
    <row r="88" spans="32:41" x14ac:dyDescent="0.25">
      <c r="AF88" s="30"/>
      <c r="AG88" s="27" t="b">
        <f>$D$43&lt;=$A$43</f>
        <v>0</v>
      </c>
      <c r="AI88" s="15">
        <v>0</v>
      </c>
      <c r="AJ88" s="16">
        <v>1</v>
      </c>
      <c r="AK88" s="17">
        <v>0</v>
      </c>
      <c r="AM88" s="4">
        <v>47.08</v>
      </c>
      <c r="AN88" s="4">
        <v>34.774999999999999</v>
      </c>
      <c r="AO88" s="4">
        <v>20.864999999999998</v>
      </c>
    </row>
    <row r="89" spans="32:41" x14ac:dyDescent="0.25">
      <c r="AF89" s="30"/>
      <c r="AG89" s="27" t="b">
        <f t="array" ref="AG89">$E$29:$E$41=1</f>
        <v>1</v>
      </c>
      <c r="AI89" s="15">
        <v>0</v>
      </c>
      <c r="AJ89" s="16">
        <v>0</v>
      </c>
      <c r="AK89" s="17">
        <v>1</v>
      </c>
      <c r="AM89" s="4">
        <v>47</v>
      </c>
      <c r="AN89" s="4">
        <v>32.5</v>
      </c>
      <c r="AO89" s="4">
        <v>20</v>
      </c>
    </row>
    <row r="90" spans="32:41" x14ac:dyDescent="0.25">
      <c r="AF90" s="30"/>
      <c r="AG90" s="27">
        <f>{32767;32767;0.000001;0.01;TRUE;FALSE;TRUE;1;1;1;0.0001;TRUE}</f>
        <v>32767</v>
      </c>
      <c r="AI90" s="15">
        <v>0</v>
      </c>
      <c r="AJ90" s="16">
        <v>0</v>
      </c>
      <c r="AK90" s="17">
        <v>1</v>
      </c>
      <c r="AM90" s="4">
        <v>220</v>
      </c>
      <c r="AN90" s="4">
        <v>152.5</v>
      </c>
      <c r="AO90" s="4">
        <v>100</v>
      </c>
    </row>
    <row r="91" spans="32:41" ht="15.75" thickBot="1" x14ac:dyDescent="0.3">
      <c r="AF91" s="31"/>
      <c r="AG91" s="28">
        <f>{0;0;2;100;0;FALSE;TRUE;0.075;0;0;FALSE;30}</f>
        <v>0</v>
      </c>
      <c r="AI91" s="15">
        <v>1</v>
      </c>
      <c r="AJ91" s="16">
        <v>0</v>
      </c>
      <c r="AK91" s="17">
        <v>0</v>
      </c>
      <c r="AM91" s="4">
        <v>22</v>
      </c>
      <c r="AN91" s="4">
        <v>15.25</v>
      </c>
      <c r="AO91" s="4">
        <v>10</v>
      </c>
    </row>
    <row r="92" spans="32:41" x14ac:dyDescent="0.25">
      <c r="AI92" s="15">
        <v>0</v>
      </c>
      <c r="AJ92" s="16">
        <v>1</v>
      </c>
      <c r="AK92" s="17">
        <v>0</v>
      </c>
      <c r="AM92" s="4">
        <v>127.6</v>
      </c>
      <c r="AN92" s="4">
        <v>88.45</v>
      </c>
      <c r="AO92" s="4">
        <v>58</v>
      </c>
    </row>
    <row r="93" spans="32:41" ht="15.75" thickBot="1" x14ac:dyDescent="0.3">
      <c r="AI93" s="15">
        <v>1</v>
      </c>
      <c r="AJ93" s="16">
        <v>0</v>
      </c>
      <c r="AK93" s="17">
        <v>0</v>
      </c>
      <c r="AM93" s="4">
        <v>23.5</v>
      </c>
      <c r="AN93" s="4">
        <v>16.25</v>
      </c>
      <c r="AO93" s="4">
        <v>10</v>
      </c>
    </row>
    <row r="94" spans="32:41" ht="15.75" thickBot="1" x14ac:dyDescent="0.3">
      <c r="AI94" s="62">
        <v>1</v>
      </c>
      <c r="AJ94" s="63">
        <v>0</v>
      </c>
      <c r="AK94" s="64">
        <v>0</v>
      </c>
      <c r="AL94" s="44" t="s">
        <v>5</v>
      </c>
      <c r="AM94" s="4">
        <v>22.5</v>
      </c>
      <c r="AN94" s="4">
        <v>15.75</v>
      </c>
      <c r="AO94" s="4">
        <v>10</v>
      </c>
    </row>
    <row r="95" spans="32:41" ht="15.75" thickBot="1" x14ac:dyDescent="0.3">
      <c r="AG95" s="33" t="s">
        <v>10</v>
      </c>
      <c r="AH95" s="34"/>
      <c r="AI95" s="39">
        <f>SUMPRODUCT(AI82:AI94,$O$2:$O$14)</f>
        <v>170.75</v>
      </c>
      <c r="AJ95" s="40">
        <f>SUMPRODUCT(AJ82:AJ94,$P$2:$P$14)</f>
        <v>165.07499999999999</v>
      </c>
      <c r="AK95" s="41">
        <f>SUMPRODUCT(AK82:AK94,$Q$2:$Q$14)</f>
        <v>160</v>
      </c>
      <c r="AL95" s="43">
        <f>_xlfn.STDEV.P(AI95:AK95)</f>
        <v>4.3909471263802153</v>
      </c>
      <c r="AM95" s="5">
        <f>SUMPRODUCT(AI82:AI94,$O$2:$O$14)</f>
        <v>170.75</v>
      </c>
      <c r="AN95" s="5">
        <f>SUMPRODUCT(AJ82:AJ94,$P$2:$P$14)</f>
        <v>165.07499999999999</v>
      </c>
      <c r="AO95" s="5">
        <f>SUMPRODUCT(AK82:AK94,$Q$2:$Q$14)</f>
        <v>160</v>
      </c>
    </row>
    <row r="97" spans="32:41" ht="15.75" thickBot="1" x14ac:dyDescent="0.3"/>
    <row r="98" spans="32:41" ht="15.75" thickBot="1" x14ac:dyDescent="0.3">
      <c r="AI98" s="35" t="s">
        <v>9</v>
      </c>
      <c r="AJ98" s="36"/>
      <c r="AK98" s="37"/>
      <c r="AM98" s="35" t="s">
        <v>11</v>
      </c>
      <c r="AN98" s="36"/>
      <c r="AO98" s="37"/>
    </row>
    <row r="99" spans="32:41" ht="19.5" thickBot="1" x14ac:dyDescent="0.3">
      <c r="AG99" s="45" t="s">
        <v>32</v>
      </c>
      <c r="AI99" s="12">
        <v>0</v>
      </c>
      <c r="AJ99" s="13">
        <v>0</v>
      </c>
      <c r="AK99" s="14">
        <v>1</v>
      </c>
      <c r="AM99" s="4">
        <v>44</v>
      </c>
      <c r="AN99" s="4">
        <v>31.5</v>
      </c>
      <c r="AO99" s="4">
        <v>19.5</v>
      </c>
    </row>
    <row r="100" spans="32:41" x14ac:dyDescent="0.25">
      <c r="AF100" s="29" t="s">
        <v>8</v>
      </c>
      <c r="AG100" s="26">
        <f>MIN($E$52)</f>
        <v>-0.13999999999998636</v>
      </c>
      <c r="AI100" s="15">
        <v>1</v>
      </c>
      <c r="AJ100" s="16">
        <v>0</v>
      </c>
      <c r="AK100" s="17">
        <v>0</v>
      </c>
      <c r="AM100" s="4">
        <v>23.5</v>
      </c>
      <c r="AN100" s="4">
        <v>16.5</v>
      </c>
      <c r="AO100" s="4">
        <v>10</v>
      </c>
    </row>
    <row r="101" spans="32:41" x14ac:dyDescent="0.25">
      <c r="AF101" s="30"/>
      <c r="AG101" s="27">
        <f>COUNT($B$29:$D$41)</f>
        <v>39</v>
      </c>
      <c r="AI101" s="15">
        <v>1</v>
      </c>
      <c r="AJ101" s="16">
        <v>0</v>
      </c>
      <c r="AK101" s="17">
        <v>0</v>
      </c>
      <c r="AM101" s="4">
        <v>47</v>
      </c>
      <c r="AN101" s="4">
        <v>33</v>
      </c>
      <c r="AO101" s="4">
        <v>20</v>
      </c>
    </row>
    <row r="102" spans="32:41" x14ac:dyDescent="0.25">
      <c r="AF102" s="30"/>
      <c r="AG102" s="27" t="b">
        <f t="array" ref="AG102">($B$29:$D$41=0)+($B$29:$D$41=1)=1</f>
        <v>1</v>
      </c>
      <c r="AI102" s="15">
        <v>0</v>
      </c>
      <c r="AJ102" s="16">
        <v>0</v>
      </c>
      <c r="AK102" s="17">
        <v>1</v>
      </c>
      <c r="AM102" s="4">
        <v>58.75</v>
      </c>
      <c r="AN102" s="4">
        <v>41.25</v>
      </c>
      <c r="AO102" s="4">
        <v>25</v>
      </c>
    </row>
    <row r="103" spans="32:41" x14ac:dyDescent="0.25">
      <c r="AF103" s="30"/>
      <c r="AG103" s="27" t="b">
        <f>$B$43&lt;=$A$43</f>
        <v>1</v>
      </c>
      <c r="AI103" s="15">
        <v>0</v>
      </c>
      <c r="AJ103" s="16">
        <v>1</v>
      </c>
      <c r="AK103" s="17">
        <v>0</v>
      </c>
      <c r="AM103" s="4">
        <v>36.659999999999997</v>
      </c>
      <c r="AN103" s="4">
        <v>25.35</v>
      </c>
      <c r="AO103" s="4">
        <v>15.6</v>
      </c>
    </row>
    <row r="104" spans="32:41" x14ac:dyDescent="0.25">
      <c r="AF104" s="30"/>
      <c r="AG104" s="27" t="b">
        <f>$C$43&gt;=$A$43</f>
        <v>0</v>
      </c>
      <c r="AI104" s="15">
        <v>1</v>
      </c>
      <c r="AJ104" s="16">
        <v>0</v>
      </c>
      <c r="AK104" s="17">
        <v>0</v>
      </c>
      <c r="AM104" s="4">
        <v>47</v>
      </c>
      <c r="AN104" s="4">
        <v>32.5</v>
      </c>
      <c r="AO104" s="4">
        <v>20</v>
      </c>
    </row>
    <row r="105" spans="32:41" x14ac:dyDescent="0.25">
      <c r="AF105" s="30"/>
      <c r="AG105" s="27" t="b">
        <f>$D$43&lt;=$A$43</f>
        <v>0</v>
      </c>
      <c r="AI105" s="15">
        <v>0</v>
      </c>
      <c r="AJ105" s="16">
        <v>1</v>
      </c>
      <c r="AK105" s="17">
        <v>0</v>
      </c>
      <c r="AM105" s="4">
        <v>47.08</v>
      </c>
      <c r="AN105" s="4">
        <v>34.774999999999999</v>
      </c>
      <c r="AO105" s="4">
        <v>20.864999999999998</v>
      </c>
    </row>
    <row r="106" spans="32:41" x14ac:dyDescent="0.25">
      <c r="AF106" s="30"/>
      <c r="AG106" s="27" t="b">
        <f t="array" ref="AG106">$E$29:$E$41=1</f>
        <v>1</v>
      </c>
      <c r="AI106" s="15">
        <v>1</v>
      </c>
      <c r="AJ106" s="16">
        <v>0</v>
      </c>
      <c r="AK106" s="17">
        <v>0</v>
      </c>
      <c r="AM106" s="4">
        <v>47</v>
      </c>
      <c r="AN106" s="4">
        <v>32.5</v>
      </c>
      <c r="AO106" s="4">
        <v>20</v>
      </c>
    </row>
    <row r="107" spans="32:41" x14ac:dyDescent="0.25">
      <c r="AF107" s="30"/>
      <c r="AG107" s="27">
        <f>{32767;32767;0.000001;0.01;TRUE;FALSE;TRUE;1;1;1;0.0001;TRUE}</f>
        <v>32767</v>
      </c>
      <c r="AI107" s="15">
        <v>0</v>
      </c>
      <c r="AJ107" s="16">
        <v>0</v>
      </c>
      <c r="AK107" s="17">
        <v>1</v>
      </c>
      <c r="AM107" s="4">
        <v>220</v>
      </c>
      <c r="AN107" s="4">
        <v>152.5</v>
      </c>
      <c r="AO107" s="4">
        <v>100</v>
      </c>
    </row>
    <row r="108" spans="32:41" ht="15.75" thickBot="1" x14ac:dyDescent="0.3">
      <c r="AF108" s="31"/>
      <c r="AG108" s="28">
        <f>{0;0;2;100;0;FALSE;TRUE;0.075;0;0;FALSE;30}</f>
        <v>0</v>
      </c>
      <c r="AI108" s="15">
        <v>0</v>
      </c>
      <c r="AJ108" s="16">
        <v>0</v>
      </c>
      <c r="AK108" s="17">
        <v>1</v>
      </c>
      <c r="AM108" s="4">
        <v>22</v>
      </c>
      <c r="AN108" s="4">
        <v>15.25</v>
      </c>
      <c r="AO108" s="4">
        <v>10</v>
      </c>
    </row>
    <row r="109" spans="32:41" x14ac:dyDescent="0.25">
      <c r="AI109" s="15">
        <v>0</v>
      </c>
      <c r="AJ109" s="16">
        <v>1</v>
      </c>
      <c r="AK109" s="17">
        <v>0</v>
      </c>
      <c r="AM109" s="4">
        <v>127.6</v>
      </c>
      <c r="AN109" s="4">
        <v>88.45</v>
      </c>
      <c r="AO109" s="4">
        <v>58</v>
      </c>
    </row>
    <row r="110" spans="32:41" ht="15.75" thickBot="1" x14ac:dyDescent="0.3">
      <c r="AI110" s="15">
        <v>0</v>
      </c>
      <c r="AJ110" s="16">
        <v>1</v>
      </c>
      <c r="AK110" s="17">
        <v>0</v>
      </c>
      <c r="AM110" s="4">
        <v>23.5</v>
      </c>
      <c r="AN110" s="4">
        <v>16.25</v>
      </c>
      <c r="AO110" s="4">
        <v>10</v>
      </c>
    </row>
    <row r="111" spans="32:41" ht="15.75" thickBot="1" x14ac:dyDescent="0.3">
      <c r="AI111" s="62">
        <v>0</v>
      </c>
      <c r="AJ111" s="63">
        <v>0</v>
      </c>
      <c r="AK111" s="64">
        <v>1</v>
      </c>
      <c r="AL111" s="44" t="s">
        <v>5</v>
      </c>
      <c r="AM111" s="4">
        <v>22.5</v>
      </c>
      <c r="AN111" s="4">
        <v>15.75</v>
      </c>
      <c r="AO111" s="4">
        <v>10</v>
      </c>
    </row>
    <row r="112" spans="32:41" ht="15.75" thickBot="1" x14ac:dyDescent="0.3">
      <c r="AG112" s="33" t="s">
        <v>10</v>
      </c>
      <c r="AH112" s="34"/>
      <c r="AI112" s="39">
        <f>SUMPRODUCT(AI99:AI111,$O$2:$O$14)</f>
        <v>164.5</v>
      </c>
      <c r="AJ112" s="40">
        <f>SUMPRODUCT(AJ99:AJ111,$P$2:$P$14)</f>
        <v>164.82499999999999</v>
      </c>
      <c r="AK112" s="41">
        <f>SUMPRODUCT(AK99:AK111,$Q$2:$Q$14)</f>
        <v>164.5</v>
      </c>
      <c r="AL112" s="43">
        <f>_xlfn.STDEV.P(AI112:AK112)</f>
        <v>0.15320646925707992</v>
      </c>
      <c r="AM112" s="5">
        <f>SUMPRODUCT(AI99:AI111,$O$2:$O$14)</f>
        <v>164.5</v>
      </c>
      <c r="AN112" s="5">
        <f>SUMPRODUCT(AJ99:AJ111,$P$2:$P$14)</f>
        <v>164.82499999999999</v>
      </c>
      <c r="AO112" s="5">
        <f>SUMPRODUCT(AK99:AK111,$Q$2:$Q$14)</f>
        <v>164.5</v>
      </c>
    </row>
    <row r="114" spans="32:41" ht="15.75" thickBot="1" x14ac:dyDescent="0.3"/>
    <row r="115" spans="32:41" ht="15.75" thickBot="1" x14ac:dyDescent="0.3">
      <c r="AI115" s="35" t="s">
        <v>9</v>
      </c>
      <c r="AJ115" s="36"/>
      <c r="AK115" s="37"/>
      <c r="AM115" s="35" t="s">
        <v>11</v>
      </c>
      <c r="AN115" s="36"/>
      <c r="AO115" s="37"/>
    </row>
    <row r="116" spans="32:41" ht="19.5" thickBot="1" x14ac:dyDescent="0.3">
      <c r="AG116" s="45" t="s">
        <v>33</v>
      </c>
      <c r="AI116" s="12">
        <v>0</v>
      </c>
      <c r="AJ116" s="13">
        <v>0</v>
      </c>
      <c r="AK116" s="14">
        <v>1</v>
      </c>
      <c r="AM116" s="4">
        <v>44</v>
      </c>
      <c r="AN116" s="4">
        <v>31.5</v>
      </c>
      <c r="AO116" s="4">
        <v>19.5</v>
      </c>
    </row>
    <row r="117" spans="32:41" x14ac:dyDescent="0.25">
      <c r="AF117" s="29" t="s">
        <v>8</v>
      </c>
      <c r="AG117" s="26">
        <f>MIN($E$53)</f>
        <v>0.31000000000000227</v>
      </c>
      <c r="AI117" s="15">
        <v>0</v>
      </c>
      <c r="AJ117" s="16">
        <v>0</v>
      </c>
      <c r="AK117" s="17">
        <v>1</v>
      </c>
      <c r="AM117" s="4">
        <v>23.5</v>
      </c>
      <c r="AN117" s="4">
        <v>16.5</v>
      </c>
      <c r="AO117" s="4">
        <v>10</v>
      </c>
    </row>
    <row r="118" spans="32:41" x14ac:dyDescent="0.25">
      <c r="AF118" s="30"/>
      <c r="AG118" s="27">
        <f>COUNT($B$29:$D$41)</f>
        <v>39</v>
      </c>
      <c r="AI118" s="15">
        <v>0</v>
      </c>
      <c r="AJ118" s="16">
        <v>1</v>
      </c>
      <c r="AK118" s="17">
        <v>0</v>
      </c>
      <c r="AM118" s="4">
        <v>47</v>
      </c>
      <c r="AN118" s="4">
        <v>33</v>
      </c>
      <c r="AO118" s="4">
        <v>20</v>
      </c>
    </row>
    <row r="119" spans="32:41" x14ac:dyDescent="0.25">
      <c r="AF119" s="30"/>
      <c r="AG119" s="27" t="b">
        <f t="array" ref="AG119">($B$29:$D$41=0)+($B$29:$D$41=1)=1</f>
        <v>1</v>
      </c>
      <c r="AI119" s="15">
        <v>0</v>
      </c>
      <c r="AJ119" s="16">
        <v>0</v>
      </c>
      <c r="AK119" s="17">
        <v>1</v>
      </c>
      <c r="AM119" s="4">
        <v>58.75</v>
      </c>
      <c r="AN119" s="4">
        <v>41.25</v>
      </c>
      <c r="AO119" s="4">
        <v>25</v>
      </c>
    </row>
    <row r="120" spans="32:41" x14ac:dyDescent="0.25">
      <c r="AF120" s="30"/>
      <c r="AG120" s="27" t="b">
        <f>$B$43&lt;=$A$43</f>
        <v>1</v>
      </c>
      <c r="AI120" s="15">
        <v>1</v>
      </c>
      <c r="AJ120" s="16">
        <v>0</v>
      </c>
      <c r="AK120" s="17">
        <v>0</v>
      </c>
      <c r="AM120" s="4">
        <v>36.659999999999997</v>
      </c>
      <c r="AN120" s="4">
        <v>25.35</v>
      </c>
      <c r="AO120" s="4">
        <v>15.6</v>
      </c>
    </row>
    <row r="121" spans="32:41" x14ac:dyDescent="0.25">
      <c r="AF121" s="30"/>
      <c r="AG121" s="27" t="b">
        <f>$C$43&lt;=$A$43</f>
        <v>1</v>
      </c>
      <c r="AI121" s="15">
        <v>0</v>
      </c>
      <c r="AJ121" s="16">
        <v>1</v>
      </c>
      <c r="AK121" s="17">
        <v>0</v>
      </c>
      <c r="AM121" s="4">
        <v>47</v>
      </c>
      <c r="AN121" s="4">
        <v>32.5</v>
      </c>
      <c r="AO121" s="4">
        <v>20</v>
      </c>
    </row>
    <row r="122" spans="32:41" x14ac:dyDescent="0.25">
      <c r="AF122" s="30"/>
      <c r="AG122" s="27" t="b">
        <f>$D$43&gt;=$A$43</f>
        <v>1</v>
      </c>
      <c r="AI122" s="15">
        <v>0</v>
      </c>
      <c r="AJ122" s="16">
        <v>1</v>
      </c>
      <c r="AK122" s="17">
        <v>0</v>
      </c>
      <c r="AM122" s="4">
        <v>47.08</v>
      </c>
      <c r="AN122" s="4">
        <v>34.774999999999999</v>
      </c>
      <c r="AO122" s="4">
        <v>20.864999999999998</v>
      </c>
    </row>
    <row r="123" spans="32:41" x14ac:dyDescent="0.25">
      <c r="AF123" s="30"/>
      <c r="AG123" s="27" t="b">
        <f t="array" ref="AG123">$E$29:$E$41=1</f>
        <v>1</v>
      </c>
      <c r="AI123" s="15">
        <v>0</v>
      </c>
      <c r="AJ123" s="16">
        <v>1</v>
      </c>
      <c r="AK123" s="17">
        <v>0</v>
      </c>
      <c r="AM123" s="4">
        <v>47</v>
      </c>
      <c r="AN123" s="4">
        <v>32.5</v>
      </c>
      <c r="AO123" s="4">
        <v>20</v>
      </c>
    </row>
    <row r="124" spans="32:41" x14ac:dyDescent="0.25">
      <c r="AF124" s="30"/>
      <c r="AG124" s="27">
        <f>{32767;32767;0.000001;0.01;TRUE;FALSE;TRUE;1;1;1;0.0001;TRUE}</f>
        <v>32767</v>
      </c>
      <c r="AI124" s="15">
        <v>0</v>
      </c>
      <c r="AJ124" s="16">
        <v>0</v>
      </c>
      <c r="AK124" s="17">
        <v>1</v>
      </c>
      <c r="AM124" s="4">
        <v>220</v>
      </c>
      <c r="AN124" s="4">
        <v>152.5</v>
      </c>
      <c r="AO124" s="4">
        <v>100</v>
      </c>
    </row>
    <row r="125" spans="32:41" ht="15.75" thickBot="1" x14ac:dyDescent="0.3">
      <c r="AF125" s="31"/>
      <c r="AG125" s="28">
        <f>{0;0;2;100;0;FALSE;TRUE;0.075;0;0;FALSE;30}</f>
        <v>0</v>
      </c>
      <c r="AI125" s="15">
        <v>0</v>
      </c>
      <c r="AJ125" s="16">
        <v>1</v>
      </c>
      <c r="AK125" s="17">
        <v>0</v>
      </c>
      <c r="AM125" s="4">
        <v>22</v>
      </c>
      <c r="AN125" s="4">
        <v>15.25</v>
      </c>
      <c r="AO125" s="4">
        <v>10</v>
      </c>
    </row>
    <row r="126" spans="32:41" x14ac:dyDescent="0.25">
      <c r="AI126" s="15">
        <v>1</v>
      </c>
      <c r="AJ126" s="16">
        <v>0</v>
      </c>
      <c r="AK126" s="17">
        <v>0</v>
      </c>
      <c r="AM126" s="4">
        <v>127.6</v>
      </c>
      <c r="AN126" s="4">
        <v>88.45</v>
      </c>
      <c r="AO126" s="4">
        <v>58</v>
      </c>
    </row>
    <row r="127" spans="32:41" ht="15.75" thickBot="1" x14ac:dyDescent="0.3">
      <c r="AI127" s="15">
        <v>0</v>
      </c>
      <c r="AJ127" s="16">
        <v>1</v>
      </c>
      <c r="AK127" s="17">
        <v>0</v>
      </c>
      <c r="AM127" s="4">
        <v>23.5</v>
      </c>
      <c r="AN127" s="4">
        <v>16.25</v>
      </c>
      <c r="AO127" s="4">
        <v>10</v>
      </c>
    </row>
    <row r="128" spans="32:41" ht="15.75" thickBot="1" x14ac:dyDescent="0.3">
      <c r="AI128" s="62">
        <v>0</v>
      </c>
      <c r="AJ128" s="63">
        <v>0</v>
      </c>
      <c r="AK128" s="64">
        <v>1</v>
      </c>
      <c r="AL128" s="44" t="s">
        <v>5</v>
      </c>
      <c r="AM128" s="4">
        <v>22.5</v>
      </c>
      <c r="AN128" s="4">
        <v>15.75</v>
      </c>
      <c r="AO128" s="4">
        <v>10</v>
      </c>
    </row>
    <row r="129" spans="33:41" ht="15.75" thickBot="1" x14ac:dyDescent="0.3">
      <c r="AG129" s="33" t="s">
        <v>10</v>
      </c>
      <c r="AH129" s="34"/>
      <c r="AI129" s="39">
        <f>SUMPRODUCT(AI116:AI128,$O$2:$O$14)</f>
        <v>164.26</v>
      </c>
      <c r="AJ129" s="40">
        <f>SUMPRODUCT(AJ116:AJ128,$P$2:$P$14)</f>
        <v>164.27500000000001</v>
      </c>
      <c r="AK129" s="41">
        <f>SUMPRODUCT(AK116:AK128,$Q$2:$Q$14)</f>
        <v>164.5</v>
      </c>
      <c r="AL129" s="43">
        <f>_xlfn.STDEV.P(AI129:AK129)</f>
        <v>0.10977249200050188</v>
      </c>
      <c r="AM129" s="5">
        <f>SUMPRODUCT(AI116:AI128,$O$2:$O$14)</f>
        <v>164.26</v>
      </c>
      <c r="AN129" s="5">
        <f>SUMPRODUCT(AJ116:AJ128,$P$2:$P$14)</f>
        <v>164.27500000000001</v>
      </c>
      <c r="AO129" s="5">
        <f>SUMPRODUCT(AK116:AK128,$Q$2:$Q$14)</f>
        <v>164.5</v>
      </c>
    </row>
  </sheetData>
  <sortState ref="S16:S28">
    <sortCondition descending="1" ref="S16"/>
  </sortState>
  <mergeCells count="29">
    <mergeCell ref="AG112:AH112"/>
    <mergeCell ref="AI115:AK115"/>
    <mergeCell ref="AM115:AO115"/>
    <mergeCell ref="AF117:AF125"/>
    <mergeCell ref="AG129:AH129"/>
    <mergeCell ref="AI81:AK81"/>
    <mergeCell ref="AM81:AO81"/>
    <mergeCell ref="AG95:AH95"/>
    <mergeCell ref="AI98:AK98"/>
    <mergeCell ref="AM98:AO98"/>
    <mergeCell ref="AF100:AF108"/>
    <mergeCell ref="A1:F1"/>
    <mergeCell ref="B45:D45"/>
    <mergeCell ref="B56:D56"/>
    <mergeCell ref="AF83:AF91"/>
    <mergeCell ref="AF49:AF57"/>
    <mergeCell ref="AG61:AH61"/>
    <mergeCell ref="AI64:AK64"/>
    <mergeCell ref="AM64:AO64"/>
    <mergeCell ref="AF66:AF74"/>
    <mergeCell ref="AG78:AH78"/>
    <mergeCell ref="B28:D28"/>
    <mergeCell ref="AF32:AF40"/>
    <mergeCell ref="AI30:AK30"/>
    <mergeCell ref="AG44:AH44"/>
    <mergeCell ref="AM30:AO30"/>
    <mergeCell ref="AI47:AK47"/>
    <mergeCell ref="AM47:AO47"/>
    <mergeCell ref="B42:D42"/>
  </mergeCells>
  <conditionalFormatting sqref="AM31:AO43">
    <cfRule type="expression" dxfId="5" priority="6">
      <formula>AI31=1</formula>
    </cfRule>
  </conditionalFormatting>
  <conditionalFormatting sqref="AM48:AO60">
    <cfRule type="expression" dxfId="4" priority="5">
      <formula>AI48=1</formula>
    </cfRule>
  </conditionalFormatting>
  <conditionalFormatting sqref="AM65:AO77">
    <cfRule type="expression" dxfId="3" priority="4">
      <formula>AI65=1</formula>
    </cfRule>
  </conditionalFormatting>
  <conditionalFormatting sqref="AM82:AO94">
    <cfRule type="expression" dxfId="2" priority="3">
      <formula>AI82=1</formula>
    </cfRule>
  </conditionalFormatting>
  <conditionalFormatting sqref="AM99:AO111">
    <cfRule type="expression" dxfId="1" priority="2">
      <formula>AI99=1</formula>
    </cfRule>
  </conditionalFormatting>
  <conditionalFormatting sqref="AM116:AO128">
    <cfRule type="expression" dxfId="0" priority="1">
      <formula>AI116=1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de linéarité 1</vt:lpstr>
      <vt:lpstr>solveur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jvdo</dc:creator>
  <cp:lastModifiedBy>jvdo</cp:lastModifiedBy>
  <dcterms:created xsi:type="dcterms:W3CDTF">2018-07-23T18:10:58Z</dcterms:created>
  <dcterms:modified xsi:type="dcterms:W3CDTF">2018-07-26T14:22:00Z</dcterms:modified>
</cp:coreProperties>
</file>