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l &amp; Sam\Desktop\certificat travail\"/>
    </mc:Choice>
  </mc:AlternateContent>
  <xr:revisionPtr revIDLastSave="0" documentId="13_ncr:1_{159C2335-CC90-4442-A040-B25352ECF41C}" xr6:coauthVersionLast="36" xr6:coauthVersionMax="36" xr10:uidLastSave="{00000000-0000-0000-0000-000000000000}"/>
  <bookViews>
    <workbookView xWindow="0" yWindow="0" windowWidth="28800" windowHeight="12225" activeTab="1" xr2:uid="{67B3FE3A-6F8C-4AFA-947C-DE088DAB02B8}"/>
  </bookViews>
  <sheets>
    <sheet name="Employés" sheetId="1" r:id="rId1"/>
    <sheet name="Eval" sheetId="2" r:id="rId2"/>
    <sheet name="Résultat" sheetId="4" r:id="rId3"/>
    <sheet name="Certificat de travail" sheetId="3" r:id="rId4"/>
    <sheet name="Tâches" sheetId="5" r:id="rId5"/>
    <sheet name="Adresses station" sheetId="7" r:id="rId6"/>
  </sheets>
  <definedNames>
    <definedName name="Adresse">Eval!$C$6</definedName>
    <definedName name="Compl_adr">Eval!$C$7</definedName>
    <definedName name="début">Eval!$H$6</definedName>
    <definedName name="DonnéesExternes_1" localSheetId="5" hidden="1">'Adresses station'!$A$1:$D$12</definedName>
    <definedName name="fin">Eval!$H$7</definedName>
    <definedName name="fonct">Eval!$H$5</definedName>
    <definedName name="Liste_emp">Employés!$A$2:$S$50</definedName>
    <definedName name="Naiss">Eval!$H$3</definedName>
    <definedName name="Nom">Eval!$C$4</definedName>
    <definedName name="NPA_Loc">Eval!$C$8</definedName>
    <definedName name="parag1">Résultat!$B$29</definedName>
    <definedName name="parag2">Résultat!$B$30</definedName>
    <definedName name="parag3">Résultat!$B$31</definedName>
    <definedName name="parag4">Résultat!$B$32</definedName>
    <definedName name="Prénom">Eval!$C$5</definedName>
    <definedName name="station">Eval!$H$8</definedName>
    <definedName name="Titre">Eval!$C$3</definedName>
    <definedName name="_xlnm.Print_Area" localSheetId="3">'Certificat de travail'!$A$1:$J$43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0" i="3" l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2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S51" i="1" l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H24" i="4"/>
  <c r="G23" i="4"/>
  <c r="H14" i="4"/>
  <c r="A2" i="1"/>
  <c r="A3" i="1"/>
  <c r="C3" i="2" s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I6" i="4" l="1"/>
  <c r="I5" i="4"/>
  <c r="C7" i="2"/>
  <c r="G7" i="3" s="1"/>
  <c r="H7" i="2"/>
  <c r="C8" i="2"/>
  <c r="G8" i="3" s="1"/>
  <c r="C5" i="2"/>
  <c r="H6" i="2"/>
  <c r="H3" i="2"/>
  <c r="H8" i="2"/>
  <c r="G36" i="3" s="1"/>
  <c r="C4" i="2"/>
  <c r="I12" i="4" s="1"/>
  <c r="H5" i="2"/>
  <c r="B29" i="4" l="1"/>
  <c r="B31" i="3" s="1"/>
  <c r="B23" i="3"/>
  <c r="I9" i="4"/>
  <c r="I18" i="4"/>
  <c r="I11" i="4"/>
  <c r="I8" i="4"/>
  <c r="I17" i="4"/>
  <c r="I25" i="4"/>
  <c r="B32" i="4" s="1"/>
  <c r="I2" i="4"/>
  <c r="B27" i="3"/>
  <c r="B26" i="3"/>
  <c r="B29" i="3"/>
  <c r="B25" i="3"/>
  <c r="B28" i="3"/>
  <c r="B17" i="3"/>
  <c r="G20" i="4" l="1"/>
  <c r="G17" i="4"/>
  <c r="G11" i="4"/>
  <c r="G8" i="4"/>
  <c r="G5" i="4"/>
  <c r="G2" i="4"/>
  <c r="B31" i="4" l="1"/>
  <c r="B33" i="3" s="1"/>
  <c r="G14" i="4"/>
  <c r="B10" i="3"/>
  <c r="B30" i="4" l="1"/>
  <c r="G24" i="4"/>
  <c r="B2" i="3"/>
  <c r="C6" i="2"/>
  <c r="K32" i="3" l="1"/>
  <c r="B32" i="3"/>
  <c r="B34" i="3"/>
  <c r="G5" i="3"/>
  <c r="B18" i="3"/>
  <c r="C15" i="4" l="1"/>
  <c r="G6" i="3"/>
  <c r="B24" i="3" l="1"/>
  <c r="G4" i="3"/>
  <c r="B21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47DDD2E-7C76-429D-8366-6DAE91C3EA1B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<sst xmlns="http://schemas.openxmlformats.org/spreadsheetml/2006/main" count="188" uniqueCount="154">
  <si>
    <t>Adresse</t>
  </si>
  <si>
    <t>NPA</t>
  </si>
  <si>
    <t>Localité</t>
  </si>
  <si>
    <t>Début contrat</t>
  </si>
  <si>
    <t>Fin contrat</t>
  </si>
  <si>
    <t>Date naissance</t>
  </si>
  <si>
    <t>Connaissances professionnelles</t>
  </si>
  <si>
    <t>Rythme de travail</t>
  </si>
  <si>
    <t>Adaptation</t>
  </si>
  <si>
    <t>Conscience professionnelle</t>
  </si>
  <si>
    <t>Précision/minutie</t>
  </si>
  <si>
    <t>Soins</t>
  </si>
  <si>
    <t>Autonomie</t>
  </si>
  <si>
    <t>Sens des responsabilités</t>
  </si>
  <si>
    <t>Motivation/dynamisme</t>
  </si>
  <si>
    <t>Suffisante</t>
  </si>
  <si>
    <t>Irrégulier</t>
  </si>
  <si>
    <t>Régulier et constant</t>
  </si>
  <si>
    <t>Elevé et soutenu</t>
  </si>
  <si>
    <t>Moyennement fiable</t>
  </si>
  <si>
    <t>Fiable</t>
  </si>
  <si>
    <t>Très fiable</t>
  </si>
  <si>
    <t>Partielles/moyennes</t>
  </si>
  <si>
    <t>Bonnes/grandes</t>
  </si>
  <si>
    <t>Excellentes/très grandes</t>
  </si>
  <si>
    <t>Rapide</t>
  </si>
  <si>
    <t>Très rapide</t>
  </si>
  <si>
    <t>Bonne</t>
  </si>
  <si>
    <t>Forte</t>
  </si>
  <si>
    <t>Précis, minutieux</t>
  </si>
  <si>
    <t>Très précis, très minutieux</t>
  </si>
  <si>
    <t>Peu précis, peu minutieux</t>
  </si>
  <si>
    <t>Moyennement soigneux</t>
  </si>
  <si>
    <t>Soigneux</t>
  </si>
  <si>
    <t>Toujours soigneux</t>
  </si>
  <si>
    <t>Moyennement autonome</t>
  </si>
  <si>
    <t>Très autonome</t>
  </si>
  <si>
    <t>Autonome, contrôle occasionnel suffisant</t>
  </si>
  <si>
    <t>Suffisant</t>
  </si>
  <si>
    <t>Bon</t>
  </si>
  <si>
    <t>Fort</t>
  </si>
  <si>
    <t>N° de salarié :</t>
  </si>
  <si>
    <t>Adresse :</t>
  </si>
  <si>
    <t>NPA Localité :</t>
  </si>
  <si>
    <t>Fonction :</t>
  </si>
  <si>
    <t>Début du contrat :</t>
  </si>
  <si>
    <t>Fin du contrat :</t>
  </si>
  <si>
    <t>Fonction</t>
  </si>
  <si>
    <t>Date naissance :</t>
  </si>
  <si>
    <t>Station :</t>
  </si>
  <si>
    <t>Statut</t>
  </si>
  <si>
    <t xml:space="preserve">Nous certifions que </t>
  </si>
  <si>
    <t>Titre :</t>
  </si>
  <si>
    <t>Titre</t>
  </si>
  <si>
    <t>Monsieur</t>
  </si>
  <si>
    <t>Martigny</t>
  </si>
  <si>
    <t>Evaluation de l'employé</t>
  </si>
  <si>
    <t>- gestion des commandes</t>
  </si>
  <si>
    <t>Total points</t>
  </si>
  <si>
    <t>- cuisson du pain Hiestand,</t>
  </si>
  <si>
    <t>- traitement des datas et remplissage des documents usuels,</t>
  </si>
  <si>
    <t>- gestion des encaissements,</t>
  </si>
  <si>
    <t>Serveuse-vendeuse</t>
  </si>
  <si>
    <t>Gérant</t>
  </si>
  <si>
    <t>Tâches</t>
  </si>
  <si>
    <t>Très bonne</t>
  </si>
  <si>
    <t>Présentation/comportement</t>
  </si>
  <si>
    <t>Téléphone</t>
  </si>
  <si>
    <t>E-mail</t>
  </si>
  <si>
    <t>Sexe</t>
  </si>
  <si>
    <t>N° AVS</t>
  </si>
  <si>
    <t xml:space="preserve">Avenue de la Gare 5 </t>
  </si>
  <si>
    <t>M</t>
  </si>
  <si>
    <t>Compl. d'adresse</t>
  </si>
  <si>
    <t>N° ass. Sociale</t>
  </si>
  <si>
    <t>Compl. Adresse :</t>
  </si>
  <si>
    <t>Elpar SA</t>
  </si>
  <si>
    <t>Rue de la Traversière 4</t>
  </si>
  <si>
    <t>Sion</t>
  </si>
  <si>
    <t>Nom station</t>
  </si>
  <si>
    <t>Rte du Simplon 35</t>
  </si>
  <si>
    <t>Noville</t>
  </si>
  <si>
    <t>Justa SA</t>
  </si>
  <si>
    <t>Rte de Chippis 49</t>
  </si>
  <si>
    <t>Chalais</t>
  </si>
  <si>
    <t xml:space="preserve">Monsta SA </t>
  </si>
  <si>
    <t>Av. du Simplon 32</t>
  </si>
  <si>
    <t>Monthey</t>
  </si>
  <si>
    <t>Parsta SA</t>
  </si>
  <si>
    <t>Rte de Fully 63</t>
  </si>
  <si>
    <t>Rte du Manège 62</t>
  </si>
  <si>
    <t xml:space="preserve">Prim'Frais Valais SA </t>
  </si>
  <si>
    <t>Rue de l'Industrie 16</t>
  </si>
  <si>
    <t>TPFC SA</t>
  </si>
  <si>
    <t>Av. de Tourbillon 23-25</t>
  </si>
  <si>
    <t>Laksam Sàrl</t>
  </si>
  <si>
    <t>Rte du Bois des Frères 38</t>
  </si>
  <si>
    <t>Le Lignon</t>
  </si>
  <si>
    <t>Rue Dancet 10</t>
  </si>
  <si>
    <t>Genève</t>
  </si>
  <si>
    <t>Fkpar Sàrl</t>
  </si>
  <si>
    <t>Rte des Jeunes 8</t>
  </si>
  <si>
    <t>Carouge</t>
  </si>
  <si>
    <t>Case postale 146</t>
  </si>
  <si>
    <t>1907 Saxon</t>
  </si>
  <si>
    <t>Fiabilité/confiance</t>
  </si>
  <si>
    <t>Initiative / engagement</t>
  </si>
  <si>
    <t>Son travail nous a donné pleine et entière satisfaction.</t>
  </si>
  <si>
    <t>Son travail nous a donnée satisfaction.</t>
  </si>
  <si>
    <t>Présentation / comportement</t>
  </si>
  <si>
    <t>Relations clients / collègues</t>
  </si>
  <si>
    <t>Motivation / dynamisme</t>
  </si>
  <si>
    <t>Précision / minutie</t>
  </si>
  <si>
    <t>Résultat pt 13</t>
  </si>
  <si>
    <t>possède les compétences nécessaires en tant que serveuse-vendeuse et a été capable d'exécuter les tâches demandées.</t>
  </si>
  <si>
    <t>Nom</t>
  </si>
  <si>
    <t>Prénom</t>
  </si>
  <si>
    <t>Prénom :</t>
  </si>
  <si>
    <t>Nom :</t>
  </si>
  <si>
    <t>Phrases qui vont s'insérer dans le certificats, d'après le résultat de l'évaluation</t>
  </si>
  <si>
    <t>C E R T I F I C A T   D E   T R A V A I L</t>
  </si>
  <si>
    <t>Le/la Gérant(e)</t>
  </si>
  <si>
    <t>- service au bar et à la cafétéria.</t>
  </si>
  <si>
    <t>- mise en place des produits frais, coloniaux, boissons et autres produits de notre établissement,</t>
  </si>
  <si>
    <t>N° pers.</t>
  </si>
  <si>
    <t>Total des pts</t>
  </si>
  <si>
    <t>Société</t>
  </si>
  <si>
    <t xml:space="preserve">possède de bonnes compétences en tant que serveuse-vendeuse et son autonomie lui a permis d'être à l'aise dans l'éxécution de ses tâches. </t>
  </si>
  <si>
    <t xml:space="preserve">Nous tenons également à souligner sa bonne présentation ainsi que son bon comportement. </t>
  </si>
  <si>
    <t xml:space="preserve">Nous tenons également à souligner sa très bonne présentation ainsi que son excellent comportement. </t>
  </si>
  <si>
    <t>serveur-vendeur</t>
  </si>
  <si>
    <t>serveuse-vendeuse</t>
  </si>
  <si>
    <t>gérante</t>
  </si>
  <si>
    <t>aide-gérante</t>
  </si>
  <si>
    <t>Liste des fonctions</t>
  </si>
  <si>
    <t>gérant</t>
  </si>
  <si>
    <t>aide-gérant</t>
  </si>
  <si>
    <t>- gestion du personnel, préparation des plannings, des timbrages</t>
  </si>
  <si>
    <t>Résultat pts 3 et 9
paragraphe 1</t>
  </si>
  <si>
    <t>Résultat pts 2, 6 et 10
paragraphe 2</t>
  </si>
  <si>
    <t>Résultats pts 7, 8 et 12
pargraphe 2.1</t>
  </si>
  <si>
    <t>Résultat pts 4 et 13
paragraphe 2.2</t>
  </si>
  <si>
    <t>Sous-Total
paragraphe 2.3</t>
  </si>
  <si>
    <t>Résultat pt 13
paragrape 3</t>
  </si>
  <si>
    <t>Résultat pt 5
paragraphe 3.1</t>
  </si>
  <si>
    <t>Dernière phrase obligatoire
paragraphe 4</t>
  </si>
  <si>
    <t>Résultat d'après l'évaluation</t>
  </si>
  <si>
    <t>Pts Max</t>
  </si>
  <si>
    <t>Pts</t>
  </si>
  <si>
    <t>PHRASES TYPES (A MODIFIER SEULEMENT ICI SI BESOIN)</t>
  </si>
  <si>
    <t>Dupond</t>
  </si>
  <si>
    <t>Jules</t>
  </si>
  <si>
    <t>dupond@gmail.com</t>
  </si>
  <si>
    <t>756.9874.6532.12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</si>
</sst>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"/>
    <numFmt numFmtId="165" formatCode="dd/mmmm/yyyy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charset val="1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  <font>
      <sz val="10"/>
      <name val="Arial"/>
      <family val="2"/>
      <charset val="1"/>
    </font>
    <font>
      <sz val="15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0"/>
      <color theme="0"/>
      <name val="Arial"/>
      <family val="2"/>
    </font>
    <font>
      <b/>
      <i/>
      <sz val="11"/>
      <color theme="1"/>
      <name val="Calibri"/>
      <family val="2"/>
      <scheme val="minor"/>
    </font>
    <font>
      <b/>
      <sz val="11"/>
      <color rgb="FFCC66FF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AEAEA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5" fillId="0" borderId="0"/>
    <xf numFmtId="0" fontId="26" fillId="0" borderId="0" applyNumberFormat="0" applyFill="0" applyBorder="0" applyAlignment="0" applyProtection="0"/>
  </cellStyleXfs>
  <cellXfs count="184">
    <xf numFmtId="0" fontId="0" fillId="0" borderId="0" xfId="0"/>
    <xf numFmtId="0" fontId="20" fillId="0" borderId="1" xfId="0" applyFont="1" applyBorder="1" applyAlignment="1" applyProtection="1">
      <alignment horizontal="left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5" fillId="0" borderId="0" xfId="1" applyNumberFormat="1" applyFont="1" applyFill="1" applyBorder="1" applyAlignment="1" applyProtection="1">
      <alignment horizontal="left" vertical="center"/>
    </xf>
    <xf numFmtId="0" fontId="5" fillId="0" borderId="0" xfId="1" applyNumberFormat="1" applyFont="1" applyFill="1" applyBorder="1" applyAlignment="1" applyProtection="1">
      <alignment horizontal="left" vertical="center"/>
    </xf>
    <xf numFmtId="3" fontId="5" fillId="0" borderId="0" xfId="1" applyNumberFormat="1" applyFont="1" applyFill="1" applyBorder="1" applyAlignment="1" applyProtection="1">
      <alignment horizontal="right" vertical="center" readingOrder="1"/>
    </xf>
    <xf numFmtId="0" fontId="5" fillId="0" borderId="0" xfId="1" applyNumberFormat="1" applyFont="1" applyFill="1" applyBorder="1" applyAlignment="1" applyProtection="1">
      <alignment horizontal="left" vertical="center" readingOrder="1"/>
    </xf>
    <xf numFmtId="14" fontId="5" fillId="0" borderId="0" xfId="1" applyNumberFormat="1" applyFont="1" applyFill="1" applyBorder="1" applyAlignment="1" applyProtection="1">
      <alignment horizontal="left" vertical="center" readingOrder="1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1" applyNumberFormat="1" applyFont="1" applyFill="1" applyBorder="1" applyAlignment="1" applyProtection="1">
      <alignment horizontal="center" vertical="center" readingOrder="1"/>
    </xf>
    <xf numFmtId="0" fontId="16" fillId="0" borderId="0" xfId="1" applyNumberFormat="1" applyFont="1" applyFill="1" applyBorder="1" applyAlignment="1" applyProtection="1">
      <alignment horizontal="left" vertical="center" readingOrder="1"/>
    </xf>
    <xf numFmtId="0" fontId="0" fillId="0" borderId="0" xfId="0" applyBorder="1"/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</xf>
    <xf numFmtId="0" fontId="0" fillId="0" borderId="0" xfId="0" applyProtection="1"/>
    <xf numFmtId="0" fontId="9" fillId="0" borderId="0" xfId="0" applyFont="1" applyProtection="1"/>
    <xf numFmtId="0" fontId="4" fillId="0" borderId="0" xfId="0" applyFont="1" applyProtection="1"/>
    <xf numFmtId="0" fontId="15" fillId="0" borderId="0" xfId="0" applyFont="1" applyProtection="1"/>
    <xf numFmtId="0" fontId="13" fillId="0" borderId="0" xfId="0" applyFont="1" applyProtection="1"/>
    <xf numFmtId="0" fontId="0" fillId="0" borderId="0" xfId="0" applyBorder="1" applyProtection="1"/>
    <xf numFmtId="0" fontId="1" fillId="0" borderId="0" xfId="0" applyFont="1" applyProtection="1"/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 vertical="center" wrapText="1"/>
    </xf>
    <xf numFmtId="3" fontId="22" fillId="0" borderId="0" xfId="1" applyNumberFormat="1" applyFont="1" applyFill="1" applyBorder="1" applyAlignment="1" applyProtection="1">
      <alignment horizontal="center" vertical="center" readingOrder="1"/>
    </xf>
    <xf numFmtId="3" fontId="22" fillId="0" borderId="0" xfId="1" applyNumberFormat="1" applyFont="1" applyFill="1" applyAlignment="1" applyProtection="1">
      <alignment horizontal="center" vertical="center" readingOrder="1"/>
    </xf>
    <xf numFmtId="0" fontId="6" fillId="0" borderId="0" xfId="0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0" fillId="0" borderId="0" xfId="0" applyNumberFormat="1" applyFont="1" applyAlignment="1" applyProtection="1">
      <alignment horizontal="left" vertical="center"/>
    </xf>
    <xf numFmtId="0" fontId="0" fillId="0" borderId="2" xfId="0" applyBorder="1" applyProtection="1"/>
    <xf numFmtId="0" fontId="0" fillId="0" borderId="2" xfId="0" applyFont="1" applyBorder="1" applyAlignment="1" applyProtection="1">
      <alignment horizontal="left" vertical="center"/>
    </xf>
    <xf numFmtId="14" fontId="0" fillId="0" borderId="2" xfId="0" applyNumberFormat="1" applyFont="1" applyBorder="1" applyAlignment="1" applyProtection="1">
      <alignment horizontal="left" vertical="center"/>
    </xf>
    <xf numFmtId="0" fontId="0" fillId="0" borderId="2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164" fontId="0" fillId="0" borderId="1" xfId="0" applyNumberFormat="1" applyBorder="1" applyAlignment="1" applyProtection="1">
      <alignment vertical="center" wrapText="1"/>
    </xf>
    <xf numFmtId="0" fontId="0" fillId="0" borderId="1" xfId="0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left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horizontal="center"/>
    </xf>
    <xf numFmtId="0" fontId="0" fillId="0" borderId="4" xfId="0" applyBorder="1" applyProtection="1"/>
    <xf numFmtId="0" fontId="0" fillId="0" borderId="5" xfId="0" applyBorder="1" applyProtection="1"/>
    <xf numFmtId="0" fontId="0" fillId="0" borderId="7" xfId="0" applyBorder="1" applyProtection="1"/>
    <xf numFmtId="0" fontId="0" fillId="0" borderId="6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9" xfId="0" applyBorder="1" applyProtection="1"/>
    <xf numFmtId="0" fontId="0" fillId="0" borderId="10" xfId="0" applyBorder="1" applyProtection="1"/>
    <xf numFmtId="164" fontId="0" fillId="0" borderId="3" xfId="0" applyNumberFormat="1" applyBorder="1" applyAlignment="1" applyProtection="1">
      <alignment vertical="center" wrapText="1"/>
    </xf>
    <xf numFmtId="0" fontId="0" fillId="0" borderId="4" xfId="0" applyBorder="1" applyAlignment="1" applyProtection="1">
      <alignment vertical="center"/>
    </xf>
    <xf numFmtId="164" fontId="0" fillId="0" borderId="6" xfId="0" applyNumberFormat="1" applyBorder="1" applyAlignment="1" applyProtection="1">
      <alignment vertical="center" wrapText="1"/>
    </xf>
    <xf numFmtId="0" fontId="9" fillId="0" borderId="0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/>
    </xf>
    <xf numFmtId="0" fontId="15" fillId="0" borderId="0" xfId="0" applyFont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13" fillId="0" borderId="0" xfId="0" applyFont="1" applyBorder="1" applyAlignment="1" applyProtection="1">
      <alignment vertical="center"/>
    </xf>
    <xf numFmtId="0" fontId="0" fillId="0" borderId="6" xfId="0" applyBorder="1" applyProtection="1"/>
    <xf numFmtId="0" fontId="0" fillId="0" borderId="8" xfId="0" applyBorder="1" applyProtection="1"/>
    <xf numFmtId="0" fontId="0" fillId="0" borderId="9" xfId="0" applyBorder="1" applyAlignment="1" applyProtection="1">
      <alignment vertical="center"/>
    </xf>
    <xf numFmtId="0" fontId="0" fillId="0" borderId="5" xfId="0" applyBorder="1" applyAlignment="1" applyProtection="1">
      <alignment horizontal="center"/>
    </xf>
    <xf numFmtId="0" fontId="9" fillId="0" borderId="7" xfId="0" applyFont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</xf>
    <xf numFmtId="0" fontId="15" fillId="0" borderId="7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13" fillId="0" borderId="7" xfId="0" applyFont="1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12" xfId="0" applyBorder="1" applyAlignment="1" applyProtection="1">
      <alignment horizontal="center" vertical="center"/>
    </xf>
    <xf numFmtId="0" fontId="0" fillId="0" borderId="12" xfId="0" applyBorder="1" applyProtection="1"/>
    <xf numFmtId="0" fontId="0" fillId="0" borderId="13" xfId="0" applyBorder="1" applyProtection="1"/>
    <xf numFmtId="0" fontId="23" fillId="3" borderId="11" xfId="0" applyFont="1" applyFill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</xf>
    <xf numFmtId="0" fontId="23" fillId="0" borderId="14" xfId="0" applyFon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23" fillId="3" borderId="14" xfId="0" applyFont="1" applyFill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left"/>
    </xf>
    <xf numFmtId="0" fontId="21" fillId="0" borderId="0" xfId="0" applyFont="1" applyBorder="1" applyProtection="1"/>
    <xf numFmtId="0" fontId="17" fillId="0" borderId="0" xfId="0" applyFont="1" applyProtection="1"/>
    <xf numFmtId="0" fontId="18" fillId="0" borderId="0" xfId="0" applyFont="1" applyBorder="1" applyProtection="1"/>
    <xf numFmtId="0" fontId="18" fillId="0" borderId="0" xfId="0" applyFont="1" applyProtection="1"/>
    <xf numFmtId="0" fontId="19" fillId="0" borderId="2" xfId="0" applyFont="1" applyBorder="1" applyProtection="1"/>
    <xf numFmtId="0" fontId="18" fillId="0" borderId="2" xfId="0" applyFont="1" applyBorder="1" applyProtection="1"/>
    <xf numFmtId="0" fontId="0" fillId="0" borderId="0" xfId="0" applyFont="1" applyBorder="1" applyProtection="1"/>
    <xf numFmtId="0" fontId="0" fillId="0" borderId="0" xfId="0" applyFont="1" applyProtection="1"/>
    <xf numFmtId="0" fontId="0" fillId="0" borderId="0" xfId="0" applyFont="1" applyBorder="1" applyAlignment="1" applyProtection="1">
      <alignment wrapText="1"/>
    </xf>
    <xf numFmtId="0" fontId="0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5" fillId="0" borderId="0" xfId="1" applyNumberFormat="1" applyFont="1" applyFill="1" applyBorder="1" applyAlignment="1" applyProtection="1">
      <alignment horizontal="left" vertical="center" readingOrder="1"/>
      <protection locked="0"/>
    </xf>
    <xf numFmtId="0" fontId="8" fillId="0" borderId="0" xfId="1" applyNumberFormat="1" applyFont="1" applyFill="1" applyAlignment="1" applyProtection="1">
      <alignment horizontal="left" vertical="center" readingOrder="1"/>
      <protection locked="0"/>
    </xf>
    <xf numFmtId="0" fontId="8" fillId="0" borderId="0" xfId="1" applyNumberFormat="1" applyFont="1" applyFill="1" applyAlignment="1" applyProtection="1">
      <alignment horizontal="center" vertical="center" readingOrder="1"/>
      <protection locked="0"/>
    </xf>
    <xf numFmtId="0" fontId="8" fillId="0" borderId="0" xfId="1" applyNumberFormat="1" applyFont="1" applyFill="1" applyAlignment="1" applyProtection="1">
      <alignment horizontal="left" vertical="center"/>
      <protection locked="0"/>
    </xf>
    <xf numFmtId="3" fontId="8" fillId="0" borderId="0" xfId="1" applyNumberFormat="1" applyFont="1" applyFill="1" applyAlignment="1" applyProtection="1">
      <alignment horizontal="right" vertical="center" readingOrder="1"/>
      <protection locked="0"/>
    </xf>
    <xf numFmtId="14" fontId="8" fillId="0" borderId="0" xfId="1" applyNumberFormat="1" applyFont="1" applyFill="1" applyAlignment="1" applyProtection="1">
      <alignment horizontal="left" vertical="center" readingOrder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9" xfId="0" quotePrefix="1" applyFont="1" applyBorder="1" applyAlignment="1">
      <alignment horizontal="justify" vertical="center"/>
    </xf>
    <xf numFmtId="0" fontId="23" fillId="0" borderId="18" xfId="0" applyFont="1" applyBorder="1" applyAlignment="1">
      <alignment horizontal="center" vertical="center"/>
    </xf>
    <xf numFmtId="0" fontId="0" fillId="0" borderId="19" xfId="0" quotePrefix="1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0" xfId="0" applyFont="1" applyAlignment="1" applyProtection="1">
      <alignment vertical="top" wrapText="1"/>
    </xf>
    <xf numFmtId="0" fontId="0" fillId="0" borderId="0" xfId="0" applyAlignment="1">
      <alignment horizontal="left" vertical="center"/>
    </xf>
    <xf numFmtId="0" fontId="23" fillId="0" borderId="11" xfId="0" applyFont="1" applyFill="1" applyBorder="1" applyAlignment="1" applyProtection="1">
      <alignment horizontal="center" vertical="center" wrapText="1"/>
    </xf>
    <xf numFmtId="0" fontId="0" fillId="0" borderId="12" xfId="0" applyBorder="1" applyAlignment="1" applyProtection="1">
      <alignment horizontal="left" vertical="center"/>
    </xf>
    <xf numFmtId="0" fontId="23" fillId="0" borderId="14" xfId="0" applyFont="1" applyFill="1" applyBorder="1" applyAlignment="1" applyProtection="1">
      <alignment horizontal="center" vertical="center"/>
    </xf>
    <xf numFmtId="0" fontId="24" fillId="4" borderId="11" xfId="0" applyFont="1" applyFill="1" applyBorder="1" applyAlignment="1" applyProtection="1">
      <alignment horizontal="center" vertical="center"/>
    </xf>
    <xf numFmtId="0" fontId="24" fillId="4" borderId="14" xfId="0" applyFont="1" applyFill="1" applyBorder="1" applyAlignment="1" applyProtection="1">
      <alignment vertical="center" wrapText="1"/>
    </xf>
    <xf numFmtId="0" fontId="17" fillId="0" borderId="0" xfId="0" applyFont="1" applyBorder="1" applyProtection="1"/>
    <xf numFmtId="0" fontId="0" fillId="0" borderId="0" xfId="0" applyFont="1" applyBorder="1" applyAlignment="1" applyProtection="1">
      <alignment vertical="top" wrapText="1"/>
    </xf>
    <xf numFmtId="0" fontId="2" fillId="0" borderId="0" xfId="0" applyFont="1" applyBorder="1" applyAlignment="1" applyProtection="1">
      <alignment horizontal="left"/>
    </xf>
    <xf numFmtId="0" fontId="2" fillId="0" borderId="0" xfId="0" applyFont="1" applyBorder="1" applyProtection="1"/>
    <xf numFmtId="0" fontId="2" fillId="0" borderId="0" xfId="0" quotePrefix="1" applyFont="1" applyBorder="1" applyProtection="1"/>
    <xf numFmtId="0" fontId="2" fillId="0" borderId="0" xfId="0" applyFont="1" applyBorder="1" applyAlignment="1" applyProtection="1">
      <alignment wrapText="1"/>
    </xf>
    <xf numFmtId="0" fontId="2" fillId="0" borderId="0" xfId="0" applyFont="1" applyBorder="1" applyAlignment="1" applyProtection="1">
      <alignment horizontal="left" wrapText="1"/>
    </xf>
    <xf numFmtId="0" fontId="2" fillId="0" borderId="0" xfId="0" applyFont="1" applyAlignment="1" applyProtection="1">
      <alignment wrapText="1"/>
    </xf>
    <xf numFmtId="165" fontId="0" fillId="0" borderId="0" xfId="0" applyNumberFormat="1" applyFont="1" applyBorder="1" applyProtection="1"/>
    <xf numFmtId="0" fontId="3" fillId="0" borderId="0" xfId="0" applyFont="1" applyAlignment="1">
      <alignment vertical="center"/>
    </xf>
    <xf numFmtId="0" fontId="0" fillId="0" borderId="2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0" xfId="0" applyFont="1" applyAlignment="1" applyProtection="1">
      <alignment horizontal="left" vertical="center"/>
    </xf>
    <xf numFmtId="14" fontId="0" fillId="0" borderId="0" xfId="0" applyNumberFormat="1" applyFont="1" applyAlignment="1" applyProtection="1">
      <alignment horizontal="left" vertical="center"/>
    </xf>
    <xf numFmtId="0" fontId="3" fillId="0" borderId="0" xfId="0" applyFont="1" applyAlignment="1" applyProtection="1">
      <alignment horizontal="center" vertical="center"/>
    </xf>
    <xf numFmtId="0" fontId="0" fillId="0" borderId="22" xfId="0" applyBorder="1" applyAlignment="1" applyProtection="1">
      <alignment horizontal="left" wrapText="1"/>
    </xf>
    <xf numFmtId="0" fontId="0" fillId="0" borderId="0" xfId="0" applyBorder="1" applyAlignment="1" applyProtection="1">
      <alignment horizontal="left"/>
    </xf>
    <xf numFmtId="0" fontId="0" fillId="0" borderId="7" xfId="0" applyBorder="1" applyAlignment="1" applyProtection="1">
      <alignment horizontal="left"/>
    </xf>
    <xf numFmtId="0" fontId="0" fillId="0" borderId="21" xfId="0" applyBorder="1" applyAlignment="1" applyProtection="1">
      <alignment horizontal="left" wrapText="1"/>
    </xf>
    <xf numFmtId="0" fontId="0" fillId="0" borderId="4" xfId="0" applyBorder="1" applyAlignment="1" applyProtection="1">
      <alignment horizontal="left"/>
    </xf>
    <xf numFmtId="0" fontId="0" fillId="0" borderId="5" xfId="0" applyBorder="1" applyAlignment="1" applyProtection="1">
      <alignment horizontal="left"/>
    </xf>
    <xf numFmtId="0" fontId="24" fillId="4" borderId="24" xfId="0" applyFont="1" applyFill="1" applyBorder="1" applyAlignment="1" applyProtection="1">
      <alignment horizontal="center" vertical="center"/>
    </xf>
    <xf numFmtId="0" fontId="24" fillId="4" borderId="12" xfId="0" applyFont="1" applyFill="1" applyBorder="1" applyAlignment="1" applyProtection="1">
      <alignment horizontal="center" vertical="center"/>
    </xf>
    <xf numFmtId="0" fontId="24" fillId="4" borderId="13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left" wrapText="1"/>
    </xf>
    <xf numFmtId="0" fontId="0" fillId="0" borderId="5" xfId="0" applyBorder="1" applyAlignment="1" applyProtection="1">
      <alignment horizontal="left" wrapText="1"/>
    </xf>
    <xf numFmtId="0" fontId="0" fillId="0" borderId="22" xfId="0" applyBorder="1" applyAlignment="1" applyProtection="1">
      <alignment horizontal="left"/>
    </xf>
    <xf numFmtId="0" fontId="0" fillId="0" borderId="23" xfId="0" applyBorder="1" applyAlignment="1" applyProtection="1">
      <alignment horizontal="left"/>
    </xf>
    <xf numFmtId="0" fontId="0" fillId="0" borderId="9" xfId="0" applyBorder="1" applyAlignment="1" applyProtection="1">
      <alignment horizontal="left"/>
    </xf>
    <xf numFmtId="0" fontId="0" fillId="0" borderId="10" xfId="0" applyBorder="1" applyAlignment="1" applyProtection="1">
      <alignment horizontal="left"/>
    </xf>
    <xf numFmtId="0" fontId="1" fillId="0" borderId="15" xfId="0" applyFont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</xf>
    <xf numFmtId="0" fontId="23" fillId="0" borderId="15" xfId="0" applyFont="1" applyBorder="1" applyAlignment="1" applyProtection="1">
      <alignment horizontal="center" vertical="center"/>
    </xf>
    <xf numFmtId="0" fontId="23" fillId="0" borderId="16" xfId="0" applyFont="1" applyBorder="1" applyAlignment="1" applyProtection="1">
      <alignment horizontal="center" vertical="center"/>
    </xf>
    <xf numFmtId="0" fontId="23" fillId="0" borderId="17" xfId="0" applyFont="1" applyBorder="1" applyAlignment="1" applyProtection="1">
      <alignment horizontal="center" vertical="center"/>
    </xf>
    <xf numFmtId="0" fontId="11" fillId="0" borderId="3" xfId="0" applyFont="1" applyBorder="1" applyAlignment="1" applyProtection="1">
      <alignment horizontal="center" vertical="center" wrapText="1"/>
    </xf>
    <xf numFmtId="0" fontId="11" fillId="0" borderId="6" xfId="0" applyFont="1" applyBorder="1" applyAlignment="1" applyProtection="1">
      <alignment horizontal="center" vertical="center"/>
    </xf>
    <xf numFmtId="0" fontId="11" fillId="0" borderId="8" xfId="0" applyFont="1" applyBorder="1" applyAlignment="1" applyProtection="1">
      <alignment horizontal="center" vertical="center"/>
    </xf>
    <xf numFmtId="0" fontId="10" fillId="0" borderId="6" xfId="0" applyFont="1" applyBorder="1" applyAlignment="1" applyProtection="1">
      <alignment horizontal="center" vertical="center" wrapText="1"/>
    </xf>
    <xf numFmtId="0" fontId="10" fillId="0" borderId="6" xfId="0" applyFont="1" applyBorder="1" applyAlignment="1" applyProtection="1">
      <alignment horizontal="center" vertical="center"/>
    </xf>
    <xf numFmtId="0" fontId="12" fillId="0" borderId="3" xfId="0" applyFont="1" applyBorder="1" applyAlignment="1" applyProtection="1">
      <alignment horizontal="center" vertical="center" wrapText="1"/>
    </xf>
    <xf numFmtId="0" fontId="12" fillId="0" borderId="6" xfId="0" applyFont="1" applyBorder="1" applyAlignment="1" applyProtection="1">
      <alignment horizontal="center" vertical="center"/>
    </xf>
    <xf numFmtId="0" fontId="12" fillId="0" borderId="8" xfId="0" applyFont="1" applyBorder="1" applyAlignment="1" applyProtection="1">
      <alignment horizontal="center" vertical="center"/>
    </xf>
    <xf numFmtId="0" fontId="14" fillId="0" borderId="6" xfId="0" applyFont="1" applyBorder="1" applyAlignment="1" applyProtection="1">
      <alignment horizontal="center" vertical="center" wrapText="1"/>
    </xf>
    <xf numFmtId="0" fontId="14" fillId="0" borderId="6" xfId="0" applyFont="1" applyBorder="1" applyAlignment="1" applyProtection="1">
      <alignment horizontal="center" vertical="center"/>
    </xf>
    <xf numFmtId="0" fontId="23" fillId="0" borderId="3" xfId="0" applyFont="1" applyBorder="1" applyAlignment="1" applyProtection="1">
      <alignment horizontal="center" vertical="center" wrapText="1"/>
    </xf>
    <xf numFmtId="0" fontId="23" fillId="0" borderId="6" xfId="0" applyFont="1" applyBorder="1" applyAlignment="1" applyProtection="1">
      <alignment horizontal="center" vertical="center"/>
    </xf>
    <xf numFmtId="0" fontId="23" fillId="0" borderId="8" xfId="0" applyFon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wrapText="1"/>
    </xf>
    <xf numFmtId="0" fontId="2" fillId="0" borderId="0" xfId="0" applyFont="1" applyBorder="1" applyAlignment="1" applyProtection="1">
      <alignment horizontal="left" vertical="top"/>
    </xf>
    <xf numFmtId="0" fontId="2" fillId="0" borderId="0" xfId="0" applyFont="1" applyBorder="1" applyAlignment="1" applyProtection="1">
      <alignment horizontal="left"/>
    </xf>
    <xf numFmtId="0" fontId="25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left" wrapText="1" readingOrder="1"/>
    </xf>
    <xf numFmtId="0" fontId="3" fillId="0" borderId="0" xfId="0" applyFont="1" applyBorder="1" applyAlignment="1" applyProtection="1">
      <alignment horizontal="center"/>
    </xf>
    <xf numFmtId="0" fontId="21" fillId="0" borderId="0" xfId="0" applyFont="1" applyBorder="1" applyAlignment="1" applyProtection="1">
      <alignment horizontal="right"/>
    </xf>
    <xf numFmtId="0" fontId="25" fillId="0" borderId="0" xfId="0" applyFont="1" applyBorder="1" applyAlignment="1" applyProtection="1">
      <alignment horizontal="center" wrapText="1"/>
    </xf>
    <xf numFmtId="0" fontId="2" fillId="0" borderId="0" xfId="0" applyFont="1" applyBorder="1" applyAlignment="1" applyProtection="1">
      <alignment horizontal="center" vertical="top" wrapText="1"/>
    </xf>
    <xf numFmtId="0" fontId="2" fillId="0" borderId="0" xfId="0" applyFont="1" applyBorder="1" applyAlignment="1" applyProtection="1">
      <alignment horizontal="left" vertical="top" wrapText="1"/>
    </xf>
    <xf numFmtId="0" fontId="2" fillId="0" borderId="0" xfId="0" applyFont="1" applyBorder="1" applyAlignment="1" applyProtection="1">
      <alignment horizontal="left" vertical="top" wrapText="1" shrinkToFit="1"/>
    </xf>
    <xf numFmtId="0" fontId="2" fillId="0" borderId="0" xfId="0" applyFont="1" applyBorder="1" applyAlignment="1" applyProtection="1">
      <alignment horizontal="left" vertical="center" wrapText="1" shrinkToFit="1"/>
    </xf>
    <xf numFmtId="0" fontId="3" fillId="0" borderId="0" xfId="0" applyFont="1" applyAlignment="1">
      <alignment horizontal="center" vertical="center"/>
    </xf>
    <xf numFmtId="0" fontId="26" fillId="0" borderId="0" xfId="3" applyNumberFormat="1" applyFill="1" applyBorder="1" applyAlignment="1" applyProtection="1">
      <alignment horizontal="left" vertical="center" readingOrder="1"/>
    </xf>
  </cellXfs>
  <cellStyles count="4">
    <cellStyle name="Lien hypertexte" xfId="3" builtinId="8"/>
    <cellStyle name="NiveauLigne_4" xfId="1" builtinId="1" iLevel="3"/>
    <cellStyle name="Normal" xfId="0" builtinId="0"/>
    <cellStyle name="Normal 2" xfId="2" xr:uid="{00000000-0005-0000-0000-000030000000}"/>
  </cellStyles>
  <dxfs count="35"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  <protection locked="1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charset val="1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20000"/>
      <color rgb="FFCC66FF"/>
      <color rgb="FFEAEAEA"/>
      <color rgb="FF969696"/>
      <color rgb="FFFF9999"/>
      <color rgb="FFEA0000"/>
      <color rgb="FFED0000"/>
      <color rgb="FFF20000"/>
      <color rgb="FFFD763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fmlaLink="Résultat!$C$1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checked="Checked" firstButton="1" fmlaLink="Résultat!$C$2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checked="Checked" firstButton="1" fmlaLink="Résultat!$C$3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checked="Checked" firstButton="1" fmlaLink="Résultat!$C$4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checked="Checked" firstButton="1" fmlaLink="Résultat!$C$5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checked="Checked" firstButton="1" fmlaLink="Résultat!$C$6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checked="Checked" firstButton="1" fmlaLink="Résultat!$C$7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Radio" checked="Checked" firstButton="1" fmlaLink="Résultat!$C$8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checked="Checked" firstButton="1" fmlaLink="Résultat!$C$9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Radio" lockText="1" noThreeD="1"/>
</file>

<file path=xl/ctrlProps/ctrlProp29.xml><?xml version="1.0" encoding="utf-8"?>
<formControlPr xmlns="http://schemas.microsoft.com/office/spreadsheetml/2009/9/main" objectType="Radio" checked="Checked" firstButton="1" fmlaLink="Résultat!$C$10" lockText="1" noThreeD="1"/>
</file>

<file path=xl/ctrlProps/ctrlProp30.xml><?xml version="1.0" encoding="utf-8"?>
<formControlPr xmlns="http://schemas.microsoft.com/office/spreadsheetml/2009/9/main" objectType="Radio" lockText="1" noThreeD="1"/>
</file>

<file path=xl/ctrlProps/ctrlProp31.xml><?xml version="1.0" encoding="utf-8"?>
<formControlPr xmlns="http://schemas.microsoft.com/office/spreadsheetml/2009/9/main" objectType="Radio" lockText="1" noThreeD="1"/>
</file>

<file path=xl/ctrlProps/ctrlProp32.xml><?xml version="1.0" encoding="utf-8"?>
<formControlPr xmlns="http://schemas.microsoft.com/office/spreadsheetml/2009/9/main" objectType="Radio" checked="Checked" firstButton="1" fmlaLink="Résultat!$C$11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Radio" checked="Checked" firstButton="1" fmlaLink="Résultat!$C$12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Radio" lockText="1" noThreeD="1"/>
</file>

<file path=xl/ctrlProps/ctrlProp38.xml><?xml version="1.0" encoding="utf-8"?>
<formControlPr xmlns="http://schemas.microsoft.com/office/spreadsheetml/2009/9/main" objectType="Radio" checked="Checked" firstButton="1" fmlaLink="Résultat!$C$13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GBox" noThreeD="1"/>
</file>

<file path=xl/ctrlProps/ctrlProp42.xml><?xml version="1.0" encoding="utf-8"?>
<formControlPr xmlns="http://schemas.microsoft.com/office/spreadsheetml/2009/9/main" objectType="GBox" noThreeD="1"/>
</file>

<file path=xl/ctrlProps/ctrlProp43.xml><?xml version="1.0" encoding="utf-8"?>
<formControlPr xmlns="http://schemas.microsoft.com/office/spreadsheetml/2009/9/main" objectType="GBox" noThreeD="1"/>
</file>

<file path=xl/ctrlProps/ctrlProp44.xml><?xml version="1.0" encoding="utf-8"?>
<formControlPr xmlns="http://schemas.microsoft.com/office/spreadsheetml/2009/9/main" objectType="GBox" noThreeD="1"/>
</file>

<file path=xl/ctrlProps/ctrlProp45.xml><?xml version="1.0" encoding="utf-8"?>
<formControlPr xmlns="http://schemas.microsoft.com/office/spreadsheetml/2009/9/main" objectType="GBox" noThreeD="1"/>
</file>

<file path=xl/ctrlProps/ctrlProp46.xml><?xml version="1.0" encoding="utf-8"?>
<formControlPr xmlns="http://schemas.microsoft.com/office/spreadsheetml/2009/9/main" objectType="GBox" noThreeD="1"/>
</file>

<file path=xl/ctrlProps/ctrlProp47.xml><?xml version="1.0" encoding="utf-8"?>
<formControlPr xmlns="http://schemas.microsoft.com/office/spreadsheetml/2009/9/main" objectType="GBox" noThreeD="1"/>
</file>

<file path=xl/ctrlProps/ctrlProp48.xml><?xml version="1.0" encoding="utf-8"?>
<formControlPr xmlns="http://schemas.microsoft.com/office/spreadsheetml/2009/9/main" objectType="GBox" noThreeD="1"/>
</file>

<file path=xl/ctrlProps/ctrlProp49.xml><?xml version="1.0" encoding="utf-8"?>
<formControlPr xmlns="http://schemas.microsoft.com/office/spreadsheetml/2009/9/main" objectType="GBox" noThreeD="1"/>
</file>

<file path=xl/ctrlProps/ctrlProp50.xml><?xml version="1.0" encoding="utf-8"?>
<formControlPr xmlns="http://schemas.microsoft.com/office/spreadsheetml/2009/9/main" objectType="GBox" noThreeD="1"/>
</file>

<file path=xl/ctrlProps/ctrlProp51.xml><?xml version="1.0" encoding="utf-8"?>
<formControlPr xmlns="http://schemas.microsoft.com/office/spreadsheetml/2009/9/main" objectType="GBox" noThreeD="1"/>
</file>

<file path=xl/ctrlProps/ctrlProp52.xml><?xml version="1.0" encoding="utf-8"?>
<formControlPr xmlns="http://schemas.microsoft.com/office/spreadsheetml/2009/9/main" objectType="GBox" noThreeD="1"/>
</file>

<file path=xl/ctrlProps/ctrlProp53.xml><?xml version="1.0" encoding="utf-8"?>
<formControlPr xmlns="http://schemas.microsoft.com/office/spreadsheetml/2009/9/main" objectType="GBox" noThreeD="1"/>
</file>

<file path=xl/ctrlProps/ctrlProp54.xml><?xml version="1.0" encoding="utf-8"?>
<formControlPr xmlns="http://schemas.microsoft.com/office/spreadsheetml/2009/9/main" objectType="GBox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190500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075" name="Group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1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13</xdr:row>
          <xdr:rowOff>57150</xdr:rowOff>
        </xdr:from>
        <xdr:to>
          <xdr:col>7</xdr:col>
          <xdr:colOff>257175</xdr:colOff>
          <xdr:row>13</xdr:row>
          <xdr:rowOff>266700</xdr:rowOff>
        </xdr:to>
        <xdr:grpSp>
          <xdr:nvGrpSpPr>
            <xdr:cNvPr id="53" name="Groupe 52">
              <a:extLst>
                <a:ext uri="{FF2B5EF4-FFF2-40B4-BE49-F238E27FC236}">
                  <a16:creationId xmlns:a16="http://schemas.microsoft.com/office/drawing/2014/main" id="{00000000-0008-0000-0100-000035000000}"/>
                </a:ext>
              </a:extLst>
            </xdr:cNvPr>
            <xdr:cNvGrpSpPr/>
          </xdr:nvGrpSpPr>
          <xdr:grpSpPr>
            <a:xfrm>
              <a:off x="3314700" y="2390775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079" name="Option Button 55" hidden="1">
                <a:extLst>
                  <a:ext uri="{63B3BB69-23CF-44E3-9099-C40C66FF867C}">
                    <a14:compatExt spid="_x0000_s1079"/>
                  </a:ext>
                  <a:ext uri="{FF2B5EF4-FFF2-40B4-BE49-F238E27FC236}">
                    <a16:creationId xmlns:a16="http://schemas.microsoft.com/office/drawing/2014/main" id="{00000000-0008-0000-0100-000037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0" name="Option Button 56" hidden="1">
                <a:extLst>
                  <a:ext uri="{63B3BB69-23CF-44E3-9099-C40C66FF867C}">
                    <a14:compatExt spid="_x0000_s1080"/>
                  </a:ext>
                  <a:ext uri="{FF2B5EF4-FFF2-40B4-BE49-F238E27FC236}">
                    <a16:creationId xmlns:a16="http://schemas.microsoft.com/office/drawing/2014/main" id="{00000000-0008-0000-0100-000038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1" name="Option Button 57" hidden="1">
                <a:extLst>
                  <a:ext uri="{63B3BB69-23CF-44E3-9099-C40C66FF867C}">
                    <a14:compatExt spid="_x0000_s1081"/>
                  </a:ext>
                  <a:ext uri="{FF2B5EF4-FFF2-40B4-BE49-F238E27FC236}">
                    <a16:creationId xmlns:a16="http://schemas.microsoft.com/office/drawing/2014/main" id="{00000000-0008-0000-0100-000039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14</xdr:row>
          <xdr:rowOff>57150</xdr:rowOff>
        </xdr:from>
        <xdr:to>
          <xdr:col>7</xdr:col>
          <xdr:colOff>257175</xdr:colOff>
          <xdr:row>14</xdr:row>
          <xdr:rowOff>266700</xdr:rowOff>
        </xdr:to>
        <xdr:grpSp>
          <xdr:nvGrpSpPr>
            <xdr:cNvPr id="57" name="Groupe 56">
              <a:extLst>
                <a:ext uri="{FF2B5EF4-FFF2-40B4-BE49-F238E27FC236}">
                  <a16:creationId xmlns:a16="http://schemas.microsoft.com/office/drawing/2014/main" id="{00000000-0008-0000-0100-000039000000}"/>
                </a:ext>
              </a:extLst>
            </xdr:cNvPr>
            <xdr:cNvGrpSpPr/>
          </xdr:nvGrpSpPr>
          <xdr:grpSpPr>
            <a:xfrm>
              <a:off x="3314700" y="2714625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082" name="Option Button 58" hidden="1">
                <a:extLst>
                  <a:ext uri="{63B3BB69-23CF-44E3-9099-C40C66FF867C}">
                    <a14:compatExt spid="_x0000_s1082"/>
                  </a:ext>
                  <a:ext uri="{FF2B5EF4-FFF2-40B4-BE49-F238E27FC236}">
                    <a16:creationId xmlns:a16="http://schemas.microsoft.com/office/drawing/2014/main" id="{00000000-0008-0000-0100-00003A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3" name="Option Button 59" hidden="1">
                <a:extLst>
                  <a:ext uri="{63B3BB69-23CF-44E3-9099-C40C66FF867C}">
                    <a14:compatExt spid="_x0000_s1083"/>
                  </a:ext>
                  <a:ext uri="{FF2B5EF4-FFF2-40B4-BE49-F238E27FC236}">
                    <a16:creationId xmlns:a16="http://schemas.microsoft.com/office/drawing/2014/main" id="{00000000-0008-0000-0100-00003B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4" name="Option Button 60" hidden="1">
                <a:extLst>
                  <a:ext uri="{63B3BB69-23CF-44E3-9099-C40C66FF867C}">
                    <a14:compatExt spid="_x0000_s1084"/>
                  </a:ext>
                  <a:ext uri="{FF2B5EF4-FFF2-40B4-BE49-F238E27FC236}">
                    <a16:creationId xmlns:a16="http://schemas.microsoft.com/office/drawing/2014/main" id="{00000000-0008-0000-0100-00003C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15</xdr:row>
          <xdr:rowOff>47625</xdr:rowOff>
        </xdr:from>
        <xdr:to>
          <xdr:col>7</xdr:col>
          <xdr:colOff>257175</xdr:colOff>
          <xdr:row>15</xdr:row>
          <xdr:rowOff>257175</xdr:rowOff>
        </xdr:to>
        <xdr:grpSp>
          <xdr:nvGrpSpPr>
            <xdr:cNvPr id="61" name="Groupe 60">
              <a:extLst>
                <a:ext uri="{FF2B5EF4-FFF2-40B4-BE49-F238E27FC236}">
                  <a16:creationId xmlns:a16="http://schemas.microsoft.com/office/drawing/2014/main" id="{00000000-0008-0000-0100-00003D000000}"/>
                </a:ext>
              </a:extLst>
            </xdr:cNvPr>
            <xdr:cNvGrpSpPr/>
          </xdr:nvGrpSpPr>
          <xdr:grpSpPr>
            <a:xfrm>
              <a:off x="3314700" y="3028950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085" name="Option Button 61" hidden="1">
                <a:extLst>
                  <a:ext uri="{63B3BB69-23CF-44E3-9099-C40C66FF867C}">
                    <a14:compatExt spid="_x0000_s1085"/>
                  </a:ext>
                  <a:ext uri="{FF2B5EF4-FFF2-40B4-BE49-F238E27FC236}">
                    <a16:creationId xmlns:a16="http://schemas.microsoft.com/office/drawing/2014/main" id="{00000000-0008-0000-0100-00003D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6" name="Option Button 62" hidden="1">
                <a:extLst>
                  <a:ext uri="{63B3BB69-23CF-44E3-9099-C40C66FF867C}">
                    <a14:compatExt spid="_x0000_s1086"/>
                  </a:ext>
                  <a:ext uri="{FF2B5EF4-FFF2-40B4-BE49-F238E27FC236}">
                    <a16:creationId xmlns:a16="http://schemas.microsoft.com/office/drawing/2014/main" id="{00000000-0008-0000-0100-00003E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7" name="Option Button 63" hidden="1">
                <a:extLst>
                  <a:ext uri="{63B3BB69-23CF-44E3-9099-C40C66FF867C}">
                    <a14:compatExt spid="_x0000_s1087"/>
                  </a:ext>
                  <a:ext uri="{FF2B5EF4-FFF2-40B4-BE49-F238E27FC236}">
                    <a16:creationId xmlns:a16="http://schemas.microsoft.com/office/drawing/2014/main" id="{00000000-0008-0000-0100-00003F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16</xdr:row>
          <xdr:rowOff>47625</xdr:rowOff>
        </xdr:from>
        <xdr:to>
          <xdr:col>7</xdr:col>
          <xdr:colOff>257175</xdr:colOff>
          <xdr:row>16</xdr:row>
          <xdr:rowOff>257175</xdr:rowOff>
        </xdr:to>
        <xdr:grpSp>
          <xdr:nvGrpSpPr>
            <xdr:cNvPr id="65" name="Groupe 64">
              <a:extLst>
                <a:ext uri="{FF2B5EF4-FFF2-40B4-BE49-F238E27FC236}">
                  <a16:creationId xmlns:a16="http://schemas.microsoft.com/office/drawing/2014/main" id="{00000000-0008-0000-0100-000041000000}"/>
                </a:ext>
              </a:extLst>
            </xdr:cNvPr>
            <xdr:cNvGrpSpPr/>
          </xdr:nvGrpSpPr>
          <xdr:grpSpPr>
            <a:xfrm>
              <a:off x="3314700" y="3352800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088" name="Option Button 64" hidden="1">
                <a:extLst>
                  <a:ext uri="{63B3BB69-23CF-44E3-9099-C40C66FF867C}">
                    <a14:compatExt spid="_x0000_s1088"/>
                  </a:ext>
                  <a:ext uri="{FF2B5EF4-FFF2-40B4-BE49-F238E27FC236}">
                    <a16:creationId xmlns:a16="http://schemas.microsoft.com/office/drawing/2014/main" id="{00000000-0008-0000-0100-000040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9" name="Option Button 65" hidden="1">
                <a:extLst>
                  <a:ext uri="{63B3BB69-23CF-44E3-9099-C40C66FF867C}">
                    <a14:compatExt spid="_x0000_s1089"/>
                  </a:ext>
                  <a:ext uri="{FF2B5EF4-FFF2-40B4-BE49-F238E27FC236}">
                    <a16:creationId xmlns:a16="http://schemas.microsoft.com/office/drawing/2014/main" id="{00000000-0008-0000-0100-000041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0" name="Option Button 66" hidden="1">
                <a:extLst>
                  <a:ext uri="{63B3BB69-23CF-44E3-9099-C40C66FF867C}">
                    <a14:compatExt spid="_x0000_s1090"/>
                  </a:ext>
                  <a:ext uri="{FF2B5EF4-FFF2-40B4-BE49-F238E27FC236}">
                    <a16:creationId xmlns:a16="http://schemas.microsoft.com/office/drawing/2014/main" id="{00000000-0008-0000-0100-000042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17</xdr:row>
          <xdr:rowOff>47625</xdr:rowOff>
        </xdr:from>
        <xdr:to>
          <xdr:col>7</xdr:col>
          <xdr:colOff>257175</xdr:colOff>
          <xdr:row>17</xdr:row>
          <xdr:rowOff>257175</xdr:rowOff>
        </xdr:to>
        <xdr:grpSp>
          <xdr:nvGrpSpPr>
            <xdr:cNvPr id="69" name="Groupe 68">
              <a:extLst>
                <a:ext uri="{FF2B5EF4-FFF2-40B4-BE49-F238E27FC236}">
                  <a16:creationId xmlns:a16="http://schemas.microsoft.com/office/drawing/2014/main" id="{00000000-0008-0000-0100-000045000000}"/>
                </a:ext>
              </a:extLst>
            </xdr:cNvPr>
            <xdr:cNvGrpSpPr/>
          </xdr:nvGrpSpPr>
          <xdr:grpSpPr>
            <a:xfrm>
              <a:off x="3314700" y="3676650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091" name="Option Button 67" hidden="1">
                <a:extLst>
                  <a:ext uri="{63B3BB69-23CF-44E3-9099-C40C66FF867C}">
                    <a14:compatExt spid="_x0000_s1091"/>
                  </a:ext>
                  <a:ext uri="{FF2B5EF4-FFF2-40B4-BE49-F238E27FC236}">
                    <a16:creationId xmlns:a16="http://schemas.microsoft.com/office/drawing/2014/main" id="{00000000-0008-0000-0100-000043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2" name="Option Button 68" hidden="1">
                <a:extLst>
                  <a:ext uri="{63B3BB69-23CF-44E3-9099-C40C66FF867C}">
                    <a14:compatExt spid="_x0000_s1092"/>
                  </a:ext>
                  <a:ext uri="{FF2B5EF4-FFF2-40B4-BE49-F238E27FC236}">
                    <a16:creationId xmlns:a16="http://schemas.microsoft.com/office/drawing/2014/main" id="{00000000-0008-0000-0100-000044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3" name="Option Button 69" hidden="1">
                <a:extLst>
                  <a:ext uri="{63B3BB69-23CF-44E3-9099-C40C66FF867C}">
                    <a14:compatExt spid="_x0000_s1093"/>
                  </a:ext>
                  <a:ext uri="{FF2B5EF4-FFF2-40B4-BE49-F238E27FC236}">
                    <a16:creationId xmlns:a16="http://schemas.microsoft.com/office/drawing/2014/main" id="{00000000-0008-0000-0100-000045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18</xdr:row>
          <xdr:rowOff>47625</xdr:rowOff>
        </xdr:from>
        <xdr:to>
          <xdr:col>7</xdr:col>
          <xdr:colOff>257175</xdr:colOff>
          <xdr:row>18</xdr:row>
          <xdr:rowOff>257175</xdr:rowOff>
        </xdr:to>
        <xdr:grpSp>
          <xdr:nvGrpSpPr>
            <xdr:cNvPr id="73" name="Groupe 72">
              <a:extLst>
                <a:ext uri="{FF2B5EF4-FFF2-40B4-BE49-F238E27FC236}">
                  <a16:creationId xmlns:a16="http://schemas.microsoft.com/office/drawing/2014/main" id="{00000000-0008-0000-0100-000049000000}"/>
                </a:ext>
              </a:extLst>
            </xdr:cNvPr>
            <xdr:cNvGrpSpPr/>
          </xdr:nvGrpSpPr>
          <xdr:grpSpPr>
            <a:xfrm>
              <a:off x="3314700" y="4000500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094" name="Option Button 70" hidden="1">
                <a:extLst>
                  <a:ext uri="{63B3BB69-23CF-44E3-9099-C40C66FF867C}">
                    <a14:compatExt spid="_x0000_s1094"/>
                  </a:ext>
                  <a:ext uri="{FF2B5EF4-FFF2-40B4-BE49-F238E27FC236}">
                    <a16:creationId xmlns:a16="http://schemas.microsoft.com/office/drawing/2014/main" id="{00000000-0008-0000-0100-000046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5" name="Option Button 71" hidden="1">
                <a:extLst>
                  <a:ext uri="{63B3BB69-23CF-44E3-9099-C40C66FF867C}">
                    <a14:compatExt spid="_x0000_s1095"/>
                  </a:ext>
                  <a:ext uri="{FF2B5EF4-FFF2-40B4-BE49-F238E27FC236}">
                    <a16:creationId xmlns:a16="http://schemas.microsoft.com/office/drawing/2014/main" id="{00000000-0008-0000-0100-000047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6" name="Option Button 72" hidden="1">
                <a:extLst>
                  <a:ext uri="{63B3BB69-23CF-44E3-9099-C40C66FF867C}">
                    <a14:compatExt spid="_x0000_s1096"/>
                  </a:ext>
                  <a:ext uri="{FF2B5EF4-FFF2-40B4-BE49-F238E27FC236}">
                    <a16:creationId xmlns:a16="http://schemas.microsoft.com/office/drawing/2014/main" id="{00000000-0008-0000-0100-000048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19</xdr:row>
          <xdr:rowOff>47625</xdr:rowOff>
        </xdr:from>
        <xdr:to>
          <xdr:col>7</xdr:col>
          <xdr:colOff>257175</xdr:colOff>
          <xdr:row>19</xdr:row>
          <xdr:rowOff>257175</xdr:rowOff>
        </xdr:to>
        <xdr:grpSp>
          <xdr:nvGrpSpPr>
            <xdr:cNvPr id="81" name="Groupe 80">
              <a:extLst>
                <a:ext uri="{FF2B5EF4-FFF2-40B4-BE49-F238E27FC236}">
                  <a16:creationId xmlns:a16="http://schemas.microsoft.com/office/drawing/2014/main" id="{00000000-0008-0000-0100-000051000000}"/>
                </a:ext>
              </a:extLst>
            </xdr:cNvPr>
            <xdr:cNvGrpSpPr/>
          </xdr:nvGrpSpPr>
          <xdr:grpSpPr>
            <a:xfrm>
              <a:off x="3314700" y="4324350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100" name="Option Button 76" hidden="1">
                <a:extLst>
                  <a:ext uri="{63B3BB69-23CF-44E3-9099-C40C66FF867C}">
                    <a14:compatExt spid="_x0000_s1100"/>
                  </a:ext>
                  <a:ext uri="{FF2B5EF4-FFF2-40B4-BE49-F238E27FC236}">
                    <a16:creationId xmlns:a16="http://schemas.microsoft.com/office/drawing/2014/main" id="{00000000-0008-0000-0100-00004C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1" name="Option Button 77" hidden="1">
                <a:extLst>
                  <a:ext uri="{63B3BB69-23CF-44E3-9099-C40C66FF867C}">
                    <a14:compatExt spid="_x0000_s1101"/>
                  </a:ext>
                  <a:ext uri="{FF2B5EF4-FFF2-40B4-BE49-F238E27FC236}">
                    <a16:creationId xmlns:a16="http://schemas.microsoft.com/office/drawing/2014/main" id="{00000000-0008-0000-0100-00004D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2" name="Option Button 78" hidden="1">
                <a:extLst>
                  <a:ext uri="{63B3BB69-23CF-44E3-9099-C40C66FF867C}">
                    <a14:compatExt spid="_x0000_s1102"/>
                  </a:ext>
                  <a:ext uri="{FF2B5EF4-FFF2-40B4-BE49-F238E27FC236}">
                    <a16:creationId xmlns:a16="http://schemas.microsoft.com/office/drawing/2014/main" id="{00000000-0008-0000-0100-00004E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20</xdr:row>
          <xdr:rowOff>57150</xdr:rowOff>
        </xdr:from>
        <xdr:to>
          <xdr:col>7</xdr:col>
          <xdr:colOff>257175</xdr:colOff>
          <xdr:row>20</xdr:row>
          <xdr:rowOff>266700</xdr:rowOff>
        </xdr:to>
        <xdr:grpSp>
          <xdr:nvGrpSpPr>
            <xdr:cNvPr id="85" name="Groupe 84">
              <a:extLst>
                <a:ext uri="{FF2B5EF4-FFF2-40B4-BE49-F238E27FC236}">
                  <a16:creationId xmlns:a16="http://schemas.microsoft.com/office/drawing/2014/main" id="{00000000-0008-0000-0100-000055000000}"/>
                </a:ext>
              </a:extLst>
            </xdr:cNvPr>
            <xdr:cNvGrpSpPr/>
          </xdr:nvGrpSpPr>
          <xdr:grpSpPr>
            <a:xfrm>
              <a:off x="3314700" y="4657725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103" name="Option Button 79" hidden="1">
                <a:extLst>
                  <a:ext uri="{63B3BB69-23CF-44E3-9099-C40C66FF867C}">
                    <a14:compatExt spid="_x0000_s1103"/>
                  </a:ext>
                  <a:ext uri="{FF2B5EF4-FFF2-40B4-BE49-F238E27FC236}">
                    <a16:creationId xmlns:a16="http://schemas.microsoft.com/office/drawing/2014/main" id="{00000000-0008-0000-0100-00004F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4" name="Option Button 80" hidden="1">
                <a:extLst>
                  <a:ext uri="{63B3BB69-23CF-44E3-9099-C40C66FF867C}">
                    <a14:compatExt spid="_x0000_s1104"/>
                  </a:ext>
                  <a:ext uri="{FF2B5EF4-FFF2-40B4-BE49-F238E27FC236}">
                    <a16:creationId xmlns:a16="http://schemas.microsoft.com/office/drawing/2014/main" id="{00000000-0008-0000-0100-000050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5" name="Option Button 81" hidden="1">
                <a:extLst>
                  <a:ext uri="{63B3BB69-23CF-44E3-9099-C40C66FF867C}">
                    <a14:compatExt spid="_x0000_s1105"/>
                  </a:ext>
                  <a:ext uri="{FF2B5EF4-FFF2-40B4-BE49-F238E27FC236}">
                    <a16:creationId xmlns:a16="http://schemas.microsoft.com/office/drawing/2014/main" id="{00000000-0008-0000-0100-000051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21</xdr:row>
          <xdr:rowOff>57150</xdr:rowOff>
        </xdr:from>
        <xdr:to>
          <xdr:col>7</xdr:col>
          <xdr:colOff>257175</xdr:colOff>
          <xdr:row>21</xdr:row>
          <xdr:rowOff>266700</xdr:rowOff>
        </xdr:to>
        <xdr:grpSp>
          <xdr:nvGrpSpPr>
            <xdr:cNvPr id="89" name="Groupe 88">
              <a:extLst>
                <a:ext uri="{FF2B5EF4-FFF2-40B4-BE49-F238E27FC236}">
                  <a16:creationId xmlns:a16="http://schemas.microsoft.com/office/drawing/2014/main" id="{00000000-0008-0000-0100-000059000000}"/>
                </a:ext>
              </a:extLst>
            </xdr:cNvPr>
            <xdr:cNvGrpSpPr/>
          </xdr:nvGrpSpPr>
          <xdr:grpSpPr>
            <a:xfrm>
              <a:off x="3314700" y="4981575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106" name="Option Button 82" hidden="1">
                <a:extLst>
                  <a:ext uri="{63B3BB69-23CF-44E3-9099-C40C66FF867C}">
                    <a14:compatExt spid="_x0000_s1106"/>
                  </a:ext>
                  <a:ext uri="{FF2B5EF4-FFF2-40B4-BE49-F238E27FC236}">
                    <a16:creationId xmlns:a16="http://schemas.microsoft.com/office/drawing/2014/main" id="{00000000-0008-0000-0100-000052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7" name="Option Button 83" hidden="1">
                <a:extLst>
                  <a:ext uri="{63B3BB69-23CF-44E3-9099-C40C66FF867C}">
                    <a14:compatExt spid="_x0000_s1107"/>
                  </a:ext>
                  <a:ext uri="{FF2B5EF4-FFF2-40B4-BE49-F238E27FC236}">
                    <a16:creationId xmlns:a16="http://schemas.microsoft.com/office/drawing/2014/main" id="{00000000-0008-0000-0100-000053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8" name="Option Button 84" hidden="1">
                <a:extLst>
                  <a:ext uri="{63B3BB69-23CF-44E3-9099-C40C66FF867C}">
                    <a14:compatExt spid="_x0000_s1108"/>
                  </a:ext>
                  <a:ext uri="{FF2B5EF4-FFF2-40B4-BE49-F238E27FC236}">
                    <a16:creationId xmlns:a16="http://schemas.microsoft.com/office/drawing/2014/main" id="{00000000-0008-0000-0100-000054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22</xdr:row>
          <xdr:rowOff>57150</xdr:rowOff>
        </xdr:from>
        <xdr:to>
          <xdr:col>7</xdr:col>
          <xdr:colOff>257175</xdr:colOff>
          <xdr:row>22</xdr:row>
          <xdr:rowOff>266700</xdr:rowOff>
        </xdr:to>
        <xdr:grpSp>
          <xdr:nvGrpSpPr>
            <xdr:cNvPr id="93" name="Groupe 92">
              <a:extLst>
                <a:ext uri="{FF2B5EF4-FFF2-40B4-BE49-F238E27FC236}">
                  <a16:creationId xmlns:a16="http://schemas.microsoft.com/office/drawing/2014/main" id="{00000000-0008-0000-0100-00005D000000}"/>
                </a:ext>
              </a:extLst>
            </xdr:cNvPr>
            <xdr:cNvGrpSpPr/>
          </xdr:nvGrpSpPr>
          <xdr:grpSpPr>
            <a:xfrm>
              <a:off x="3314700" y="5305425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109" name="Option Button 85" hidden="1">
                <a:extLst>
                  <a:ext uri="{63B3BB69-23CF-44E3-9099-C40C66FF867C}">
                    <a14:compatExt spid="_x0000_s1109"/>
                  </a:ext>
                  <a:ext uri="{FF2B5EF4-FFF2-40B4-BE49-F238E27FC236}">
                    <a16:creationId xmlns:a16="http://schemas.microsoft.com/office/drawing/2014/main" id="{00000000-0008-0000-0100-000055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0" name="Option Button 86" hidden="1">
                <a:extLst>
                  <a:ext uri="{63B3BB69-23CF-44E3-9099-C40C66FF867C}">
                    <a14:compatExt spid="_x0000_s1110"/>
                  </a:ext>
                  <a:ext uri="{FF2B5EF4-FFF2-40B4-BE49-F238E27FC236}">
                    <a16:creationId xmlns:a16="http://schemas.microsoft.com/office/drawing/2014/main" id="{00000000-0008-0000-0100-000056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1" name="Option Button 87" hidden="1">
                <a:extLst>
                  <a:ext uri="{63B3BB69-23CF-44E3-9099-C40C66FF867C}">
                    <a14:compatExt spid="_x0000_s1111"/>
                  </a:ext>
                  <a:ext uri="{FF2B5EF4-FFF2-40B4-BE49-F238E27FC236}">
                    <a16:creationId xmlns:a16="http://schemas.microsoft.com/office/drawing/2014/main" id="{00000000-0008-0000-0100-000057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23</xdr:row>
          <xdr:rowOff>57150</xdr:rowOff>
        </xdr:from>
        <xdr:to>
          <xdr:col>7</xdr:col>
          <xdr:colOff>257175</xdr:colOff>
          <xdr:row>23</xdr:row>
          <xdr:rowOff>266700</xdr:rowOff>
        </xdr:to>
        <xdr:grpSp>
          <xdr:nvGrpSpPr>
            <xdr:cNvPr id="97" name="Groupe 96">
              <a:extLst>
                <a:ext uri="{FF2B5EF4-FFF2-40B4-BE49-F238E27FC236}">
                  <a16:creationId xmlns:a16="http://schemas.microsoft.com/office/drawing/2014/main" id="{00000000-0008-0000-0100-000061000000}"/>
                </a:ext>
              </a:extLst>
            </xdr:cNvPr>
            <xdr:cNvGrpSpPr/>
          </xdr:nvGrpSpPr>
          <xdr:grpSpPr>
            <a:xfrm>
              <a:off x="3314700" y="5629275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112" name="Option Button 88" hidden="1">
                <a:extLst>
                  <a:ext uri="{63B3BB69-23CF-44E3-9099-C40C66FF867C}">
                    <a14:compatExt spid="_x0000_s1112"/>
                  </a:ext>
                  <a:ext uri="{FF2B5EF4-FFF2-40B4-BE49-F238E27FC236}">
                    <a16:creationId xmlns:a16="http://schemas.microsoft.com/office/drawing/2014/main" id="{00000000-0008-0000-0100-000058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3" name="Option Button 89" hidden="1">
                <a:extLst>
                  <a:ext uri="{63B3BB69-23CF-44E3-9099-C40C66FF867C}">
                    <a14:compatExt spid="_x0000_s1113"/>
                  </a:ext>
                  <a:ext uri="{FF2B5EF4-FFF2-40B4-BE49-F238E27FC236}">
                    <a16:creationId xmlns:a16="http://schemas.microsoft.com/office/drawing/2014/main" id="{00000000-0008-0000-0100-000059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4" name="Option Button 90" hidden="1">
                <a:extLst>
                  <a:ext uri="{63B3BB69-23CF-44E3-9099-C40C66FF867C}">
                    <a14:compatExt spid="_x0000_s1114"/>
                  </a:ext>
                  <a:ext uri="{FF2B5EF4-FFF2-40B4-BE49-F238E27FC236}">
                    <a16:creationId xmlns:a16="http://schemas.microsoft.com/office/drawing/2014/main" id="{00000000-0008-0000-0100-00005A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24</xdr:row>
          <xdr:rowOff>57150</xdr:rowOff>
        </xdr:from>
        <xdr:to>
          <xdr:col>7</xdr:col>
          <xdr:colOff>257175</xdr:colOff>
          <xdr:row>24</xdr:row>
          <xdr:rowOff>266700</xdr:rowOff>
        </xdr:to>
        <xdr:grpSp>
          <xdr:nvGrpSpPr>
            <xdr:cNvPr id="101" name="Groupe 100">
              <a:extLst>
                <a:ext uri="{FF2B5EF4-FFF2-40B4-BE49-F238E27FC236}">
                  <a16:creationId xmlns:a16="http://schemas.microsoft.com/office/drawing/2014/main" id="{00000000-0008-0000-0100-000065000000}"/>
                </a:ext>
              </a:extLst>
            </xdr:cNvPr>
            <xdr:cNvGrpSpPr/>
          </xdr:nvGrpSpPr>
          <xdr:grpSpPr>
            <a:xfrm>
              <a:off x="3314700" y="5953125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115" name="Option Button 91" hidden="1">
                <a:extLst>
                  <a:ext uri="{63B3BB69-23CF-44E3-9099-C40C66FF867C}">
                    <a14:compatExt spid="_x0000_s1115"/>
                  </a:ext>
                  <a:ext uri="{FF2B5EF4-FFF2-40B4-BE49-F238E27FC236}">
                    <a16:creationId xmlns:a16="http://schemas.microsoft.com/office/drawing/2014/main" id="{00000000-0008-0000-0100-00005B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6" name="Option Button 92" hidden="1">
                <a:extLst>
                  <a:ext uri="{63B3BB69-23CF-44E3-9099-C40C66FF867C}">
                    <a14:compatExt spid="_x0000_s1116"/>
                  </a:ext>
                  <a:ext uri="{FF2B5EF4-FFF2-40B4-BE49-F238E27FC236}">
                    <a16:creationId xmlns:a16="http://schemas.microsoft.com/office/drawing/2014/main" id="{00000000-0008-0000-0100-00005C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7" name="Option Button 93" hidden="1">
                <a:extLst>
                  <a:ext uri="{63B3BB69-23CF-44E3-9099-C40C66FF867C}">
                    <a14:compatExt spid="_x0000_s1117"/>
                  </a:ext>
                  <a:ext uri="{FF2B5EF4-FFF2-40B4-BE49-F238E27FC236}">
                    <a16:creationId xmlns:a16="http://schemas.microsoft.com/office/drawing/2014/main" id="{00000000-0008-0000-0100-00005D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25</xdr:row>
          <xdr:rowOff>57150</xdr:rowOff>
        </xdr:from>
        <xdr:to>
          <xdr:col>7</xdr:col>
          <xdr:colOff>257175</xdr:colOff>
          <xdr:row>25</xdr:row>
          <xdr:rowOff>266700</xdr:rowOff>
        </xdr:to>
        <xdr:grpSp>
          <xdr:nvGrpSpPr>
            <xdr:cNvPr id="105" name="Groupe 104">
              <a:extLst>
                <a:ext uri="{FF2B5EF4-FFF2-40B4-BE49-F238E27FC236}">
                  <a16:creationId xmlns:a16="http://schemas.microsoft.com/office/drawing/2014/main" id="{00000000-0008-0000-0100-000069000000}"/>
                </a:ext>
              </a:extLst>
            </xdr:cNvPr>
            <xdr:cNvGrpSpPr/>
          </xdr:nvGrpSpPr>
          <xdr:grpSpPr>
            <a:xfrm>
              <a:off x="3314700" y="6276975"/>
              <a:ext cx="3810000" cy="209550"/>
              <a:chOff x="1847850" y="2152650"/>
              <a:chExt cx="3810000" cy="209550"/>
            </a:xfrm>
          </xdr:grpSpPr>
          <xdr:sp macro="" textlink="">
            <xdr:nvSpPr>
              <xdr:cNvPr id="1118" name="Option Button 94" hidden="1">
                <a:extLst>
                  <a:ext uri="{63B3BB69-23CF-44E3-9099-C40C66FF867C}">
                    <a14:compatExt spid="_x0000_s1118"/>
                  </a:ext>
                  <a:ext uri="{FF2B5EF4-FFF2-40B4-BE49-F238E27FC236}">
                    <a16:creationId xmlns:a16="http://schemas.microsoft.com/office/drawing/2014/main" id="{00000000-0008-0000-0100-00005E040000}"/>
                  </a:ext>
                </a:extLst>
              </xdr:cNvPr>
              <xdr:cNvSpPr/>
            </xdr:nvSpPr>
            <xdr:spPr bwMode="auto">
              <a:xfrm>
                <a:off x="18478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9" name="Option Button 95" hidden="1">
                <a:extLst>
                  <a:ext uri="{63B3BB69-23CF-44E3-9099-C40C66FF867C}">
                    <a14:compatExt spid="_x0000_s1119"/>
                  </a:ext>
                  <a:ext uri="{FF2B5EF4-FFF2-40B4-BE49-F238E27FC236}">
                    <a16:creationId xmlns:a16="http://schemas.microsoft.com/office/drawing/2014/main" id="{00000000-0008-0000-0100-00005F040000}"/>
                  </a:ext>
                </a:extLst>
              </xdr:cNvPr>
              <xdr:cNvSpPr/>
            </xdr:nvSpPr>
            <xdr:spPr bwMode="auto">
              <a:xfrm>
                <a:off x="3638550" y="2152650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0" name="Option Button 96" hidden="1">
                <a:extLst>
                  <a:ext uri="{63B3BB69-23CF-44E3-9099-C40C66FF867C}">
                    <a14:compatExt spid="_x0000_s1120"/>
                  </a:ext>
                  <a:ext uri="{FF2B5EF4-FFF2-40B4-BE49-F238E27FC236}">
                    <a16:creationId xmlns:a16="http://schemas.microsoft.com/office/drawing/2014/main" id="{00000000-0008-0000-0100-000060040000}"/>
                  </a:ext>
                </a:extLst>
              </xdr:cNvPr>
              <xdr:cNvSpPr/>
            </xdr:nvSpPr>
            <xdr:spPr bwMode="auto">
              <a:xfrm>
                <a:off x="5429250" y="2162175"/>
                <a:ext cx="22860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121" name="Group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1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1122" name="Group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1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1123" name="Group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1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1124" name="Group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1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1125" name="Group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1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9</xdr:col>
          <xdr:colOff>0</xdr:colOff>
          <xdr:row>19</xdr:row>
          <xdr:rowOff>0</xdr:rowOff>
        </xdr:to>
        <xdr:sp macro="" textlink="">
          <xdr:nvSpPr>
            <xdr:cNvPr id="1126" name="Group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1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1127" name="Group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1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1128" name="Group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1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1129" name="Group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1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1130" name="Group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1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1131" name="Group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1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9</xdr:col>
          <xdr:colOff>0</xdr:colOff>
          <xdr:row>24</xdr:row>
          <xdr:rowOff>0</xdr:rowOff>
        </xdr:to>
        <xdr:sp macro="" textlink="">
          <xdr:nvSpPr>
            <xdr:cNvPr id="1132" name="Group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1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1133" name="Group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1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1134" name="Group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1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10</xdr:col>
      <xdr:colOff>21982</xdr:colOff>
      <xdr:row>41</xdr:row>
      <xdr:rowOff>183172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0" y="0"/>
          <a:ext cx="6770078" cy="10821864"/>
        </a:xfrm>
        <a:prstGeom prst="rect">
          <a:avLst/>
        </a:prstGeom>
        <a:noFill/>
        <a:ln w="53975">
          <a:solidFill>
            <a:srgbClr val="E2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286A876-172A-4725-81B6-8DFA31FF1596}" autoFormatId="16" applyNumberFormats="0" applyBorderFormats="0" applyFontFormats="0" applyPatternFormats="0" applyAlignmentFormats="0" applyWidthHeightFormats="0">
  <queryTableRefresh nextId="5">
    <queryTableFields count="4">
      <queryTableField id="1" name="Nom station" tableColumnId="1"/>
      <queryTableField id="2" name="Adresse" tableColumnId="2"/>
      <queryTableField id="3" name="NPA Localité" tableColumnId="3"/>
      <queryTableField id="4" name="Colonne1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A688ED-9568-457F-9376-098E561DE6AE}" name="Liste_employé" displayName="Liste_employé" ref="A1:S50" headerRowDxfId="30">
  <autoFilter ref="A1:S50" xr:uid="{61804DE2-2BCD-4A01-8E4C-F87AE87E018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tableColumns count="19">
    <tableColumn id="1" xr3:uid="{62C395AD-CD81-4FD0-8386-6B3082C2DF6F}" name="N° pers." totalsRowLabel="Total" dataDxfId="29" totalsRowDxfId="28" dataCellStyle="NiveauLigne_4">
      <calculatedColumnFormula>ROW()-ROW($A$1)</calculatedColumnFormula>
    </tableColumn>
    <tableColumn id="19" xr3:uid="{745B73CB-DCDA-41CB-A4FB-6C0ECEA8D2B6}" name="Sexe" dataDxfId="27" totalsRowDxfId="26" dataCellStyle="NiveauLigne_4"/>
    <tableColumn id="14" xr3:uid="{B7F19E91-ED7C-4533-8C35-16EF4DAEBA93}" name="Titre" dataDxfId="25" totalsRowDxfId="24" dataCellStyle="NiveauLigne_4"/>
    <tableColumn id="16" xr3:uid="{24C96DA9-1C42-4731-B79D-C269EFE57511}" name="Nom" dataDxfId="23" totalsRowDxfId="22" dataCellStyle="NiveauLigne_4"/>
    <tableColumn id="22" xr3:uid="{41E43057-7E0A-49C2-B0F1-861D1A24D934}" name="Prénom" dataDxfId="21" totalsRowDxfId="20" dataCellStyle="NiveauLigne_4"/>
    <tableColumn id="4" xr3:uid="{947BA47C-89EF-467C-A65C-CFE81733EFE7}" name="Adresse"/>
    <tableColumn id="17" xr3:uid="{39EB25DD-F99D-404F-9A6F-07B3A2110315}" name="Compl. d'adresse" dataDxfId="19" totalsRowDxfId="18" dataCellStyle="NiveauLigne_4"/>
    <tableColumn id="5" xr3:uid="{9CCD42B2-A98B-405C-96B2-3251E9438502}" name="NPA" dataDxfId="17" totalsRowDxfId="16" dataCellStyle="NiveauLigne_4"/>
    <tableColumn id="6" xr3:uid="{C3CAF825-6CA3-4F85-8327-2F11AF82CCCE}" name="Localité" dataDxfId="15" totalsRowDxfId="14" dataCellStyle="NiveauLigne_4"/>
    <tableColumn id="15" xr3:uid="{89F45739-154F-43D3-A30B-E40CB656CCC3}" name="Téléphone" dataDxfId="13" totalsRowDxfId="12" dataCellStyle="NiveauLigne_4"/>
    <tableColumn id="18" xr3:uid="{E0894B5C-3C40-4953-B901-A5A30EA2FF30}" name="E-mail" dataDxfId="11" totalsRowDxfId="10" dataCellStyle="NiveauLigne_4"/>
    <tableColumn id="7" xr3:uid="{26EA07C1-F3BE-400A-B402-36C656ED2F02}" name="Date naissance" dataDxfId="9" totalsRowDxfId="8" dataCellStyle="NiveauLigne_4"/>
    <tableColumn id="20" xr3:uid="{A0539E29-B0A3-4091-A8B0-96F51939BFD8}" name="N° AVS" dataDxfId="7" totalsRowDxfId="6" dataCellStyle="NiveauLigne_4"/>
    <tableColumn id="21" xr3:uid="{47F452AC-F241-455C-AD12-9C04A4404C80}" name="N° ass. Sociale" dataDxfId="5" totalsRowDxfId="4" dataCellStyle="NiveauLigne_4"/>
    <tableColumn id="9" xr3:uid="{7F9B542A-5446-4579-9C09-F0F971695FE4}" name="Fonction"/>
    <tableColumn id="10" xr3:uid="{F8282EA2-A0F5-4118-9978-54D83EB5F2A1}" name="Début contrat"/>
    <tableColumn id="11" xr3:uid="{C700E2B6-7F09-481D-A189-C61418320F61}" name="Fin contrat" dataDxfId="3" totalsRowDxfId="2"/>
    <tableColumn id="12" xr3:uid="{3CC863E7-EC25-4B5F-9C67-D57586E5E8ED}" name="Société"/>
    <tableColumn id="13" xr3:uid="{90D52149-82EB-4AAA-9EF4-912475FFA466}" name="Statut" totalsRowFunction="count" dataDxfId="1" totalsRowDxfId="0">
      <calculatedColumnFormula>IF(C2&lt;&gt;"",IF(Q2&lt;&gt;"","Inactif","Actif"),"")</calculatedColumnFormula>
    </tableColumn>
  </tableColumns>
  <tableStyleInfo name="TableStyleMedium13" showFirstColumn="1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ED1759F-E117-46B8-B55B-1095D8F12A9C}" name="Tableau2_2" displayName="Tableau2_2" ref="A1:D12" tableType="queryTable" totalsRowShown="0">
  <autoFilter ref="A1:D12" xr:uid="{70AE597B-35CF-485C-92D6-B380AF30FA28}"/>
  <sortState ref="A2:D12">
    <sortCondition ref="A1:A12"/>
  </sortState>
  <tableColumns count="4">
    <tableColumn id="1" xr3:uid="{E1B41D5E-DB51-4DA2-8EDF-AA9B5675EA44}" uniqueName="1" name="Nom station" queryTableFieldId="1"/>
    <tableColumn id="2" xr3:uid="{6E3A91D6-A63D-4832-85A0-F36470AFA576}" uniqueName="2" name="Adresse" queryTableFieldId="2"/>
    <tableColumn id="3" xr3:uid="{8CBC470D-6404-4180-9D70-AC2919D237CD}" uniqueName="3" name="NPA" queryTableFieldId="3"/>
    <tableColumn id="4" xr3:uid="{4764F7CA-418C-456C-8873-8F62671580E6}" uniqueName="4" name="Localité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upond@gmail.com" TargetMode="Externa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923AC-960A-4D71-9516-891572DB60C3}">
  <sheetPr codeName="Feuil2">
    <tabColor theme="4" tint="0.39997558519241921"/>
  </sheetPr>
  <dimension ref="A1:T296"/>
  <sheetViews>
    <sheetView workbookViewId="0">
      <pane xSplit="4" topLeftCell="F1" activePane="topRight" state="frozen"/>
      <selection pane="topRight" activeCell="R2" sqref="R2"/>
    </sheetView>
  </sheetViews>
  <sheetFormatPr baseColWidth="10" defaultRowHeight="15" x14ac:dyDescent="0.25"/>
  <cols>
    <col min="1" max="1" width="7.42578125" style="32" customWidth="1"/>
    <col min="2" max="2" width="5.140625" style="6" customWidth="1"/>
    <col min="3" max="3" width="11.5703125" customWidth="1"/>
    <col min="4" max="4" width="23.7109375" bestFit="1" customWidth="1"/>
    <col min="5" max="5" width="16.85546875" bestFit="1" customWidth="1"/>
    <col min="6" max="6" width="22.42578125" customWidth="1"/>
    <col min="7" max="7" width="16.42578125" bestFit="1" customWidth="1"/>
    <col min="8" max="8" width="7.140625" bestFit="1" customWidth="1"/>
    <col min="11" max="11" width="29.140625" bestFit="1" customWidth="1"/>
    <col min="12" max="12" width="10.5703125" customWidth="1"/>
    <col min="13" max="13" width="13.7109375" bestFit="1" customWidth="1"/>
    <col min="14" max="14" width="15.7109375" bestFit="1" customWidth="1"/>
    <col min="15" max="15" width="18.5703125" bestFit="1" customWidth="1"/>
    <col min="16" max="16" width="10.85546875" customWidth="1"/>
    <col min="17" max="17" width="10.85546875" style="27" customWidth="1"/>
    <col min="18" max="18" width="13.85546875" bestFit="1" customWidth="1"/>
    <col min="19" max="19" width="11.42578125" style="5"/>
  </cols>
  <sheetData>
    <row r="1" spans="1:20" s="13" customFormat="1" ht="30" x14ac:dyDescent="0.25">
      <c r="A1" s="31" t="s">
        <v>124</v>
      </c>
      <c r="B1" s="13" t="s">
        <v>69</v>
      </c>
      <c r="C1" s="13" t="s">
        <v>53</v>
      </c>
      <c r="D1" s="13" t="s">
        <v>115</v>
      </c>
      <c r="E1" s="13" t="s">
        <v>116</v>
      </c>
      <c r="F1" s="13" t="s">
        <v>0</v>
      </c>
      <c r="G1" s="13" t="s">
        <v>73</v>
      </c>
      <c r="H1" s="13" t="s">
        <v>1</v>
      </c>
      <c r="I1" s="13" t="s">
        <v>2</v>
      </c>
      <c r="J1" s="13" t="s">
        <v>67</v>
      </c>
      <c r="K1" s="13" t="s">
        <v>68</v>
      </c>
      <c r="L1" s="13" t="s">
        <v>5</v>
      </c>
      <c r="M1" s="13" t="s">
        <v>70</v>
      </c>
      <c r="N1" s="13" t="s">
        <v>74</v>
      </c>
      <c r="O1" s="13" t="s">
        <v>47</v>
      </c>
      <c r="P1" s="13" t="s">
        <v>3</v>
      </c>
      <c r="Q1" s="28" t="s">
        <v>4</v>
      </c>
      <c r="R1" s="13" t="s">
        <v>126</v>
      </c>
      <c r="S1" s="28" t="s">
        <v>50</v>
      </c>
    </row>
    <row r="2" spans="1:20" x14ac:dyDescent="0.25">
      <c r="A2" s="29">
        <f t="shared" ref="A2:A24" si="0">ROW()-ROW($A$1)</f>
        <v>1</v>
      </c>
      <c r="B2" s="14" t="s">
        <v>72</v>
      </c>
      <c r="C2" s="92" t="s">
        <v>54</v>
      </c>
      <c r="D2" s="15" t="s">
        <v>150</v>
      </c>
      <c r="E2" s="15" t="s">
        <v>151</v>
      </c>
      <c r="F2" s="10" t="s">
        <v>71</v>
      </c>
      <c r="G2" s="10"/>
      <c r="H2" s="9">
        <v>1920</v>
      </c>
      <c r="I2" s="10" t="s">
        <v>55</v>
      </c>
      <c r="J2" s="10">
        <v>764575632</v>
      </c>
      <c r="K2" s="183" t="s">
        <v>152</v>
      </c>
      <c r="L2" s="11">
        <v>29437</v>
      </c>
      <c r="M2" s="8"/>
      <c r="N2" s="10" t="s">
        <v>153</v>
      </c>
      <c r="O2" s="2" t="s">
        <v>130</v>
      </c>
      <c r="P2" s="2">
        <v>42736</v>
      </c>
      <c r="Q2" s="26">
        <v>43281</v>
      </c>
      <c r="R2" t="s">
        <v>76</v>
      </c>
      <c r="S2" s="46" t="str">
        <f t="shared" ref="S2:S50" si="1">IF(C2&lt;&gt;"",IF(Q2&lt;&gt;"","Inactif","Actif"),"")</f>
        <v>Inactif</v>
      </c>
    </row>
    <row r="3" spans="1:20" x14ac:dyDescent="0.25">
      <c r="A3" s="29">
        <f t="shared" si="0"/>
        <v>2</v>
      </c>
      <c r="B3" s="14"/>
      <c r="C3" s="92"/>
      <c r="D3" s="10"/>
      <c r="E3" s="10"/>
      <c r="F3" s="10"/>
      <c r="G3" s="8"/>
      <c r="H3" s="9"/>
      <c r="I3" s="10"/>
      <c r="J3" s="10"/>
      <c r="K3" s="8"/>
      <c r="L3" s="11"/>
      <c r="M3" s="8"/>
      <c r="N3" s="10"/>
      <c r="O3" s="2"/>
      <c r="P3" s="2"/>
      <c r="S3" s="46" t="str">
        <f t="shared" si="1"/>
        <v/>
      </c>
    </row>
    <row r="4" spans="1:20" x14ac:dyDescent="0.25">
      <c r="A4" s="29">
        <f t="shared" si="0"/>
        <v>3</v>
      </c>
      <c r="B4" s="14"/>
      <c r="C4" s="92"/>
      <c r="D4" s="10"/>
      <c r="E4" s="10"/>
      <c r="F4" s="10"/>
      <c r="G4" s="8"/>
      <c r="H4" s="9"/>
      <c r="I4" s="10"/>
      <c r="J4" s="10"/>
      <c r="K4" s="8"/>
      <c r="L4" s="11"/>
      <c r="M4" s="8"/>
      <c r="N4" s="10"/>
      <c r="O4" s="2"/>
      <c r="P4" s="2"/>
      <c r="Q4" s="26"/>
      <c r="S4" s="46" t="str">
        <f t="shared" si="1"/>
        <v/>
      </c>
    </row>
    <row r="5" spans="1:20" x14ac:dyDescent="0.25">
      <c r="A5" s="29">
        <f t="shared" si="0"/>
        <v>4</v>
      </c>
      <c r="B5" s="14"/>
      <c r="C5" s="92"/>
      <c r="D5" s="15"/>
      <c r="E5" s="10"/>
      <c r="F5" s="10"/>
      <c r="G5" s="8"/>
      <c r="H5" s="9"/>
      <c r="I5" s="10"/>
      <c r="J5" s="10"/>
      <c r="K5" s="10"/>
      <c r="L5" s="11"/>
      <c r="M5" s="8"/>
      <c r="N5" s="10"/>
      <c r="O5" s="2"/>
      <c r="P5" s="2"/>
      <c r="Q5" s="26"/>
      <c r="S5" s="46" t="str">
        <f t="shared" si="1"/>
        <v/>
      </c>
    </row>
    <row r="6" spans="1:20" x14ac:dyDescent="0.25">
      <c r="A6" s="29">
        <f t="shared" si="0"/>
        <v>5</v>
      </c>
      <c r="B6" s="14"/>
      <c r="C6" s="92"/>
      <c r="D6" s="15"/>
      <c r="E6" s="15"/>
      <c r="F6" s="10"/>
      <c r="G6" s="8"/>
      <c r="H6" s="9"/>
      <c r="I6" s="10"/>
      <c r="J6" s="10"/>
      <c r="K6" s="10"/>
      <c r="L6" s="11"/>
      <c r="M6" s="8"/>
      <c r="N6" s="10"/>
      <c r="O6" s="2"/>
      <c r="P6" s="2"/>
      <c r="Q6" s="26"/>
      <c r="S6" s="46" t="str">
        <f t="shared" si="1"/>
        <v/>
      </c>
    </row>
    <row r="7" spans="1:20" x14ac:dyDescent="0.25">
      <c r="A7" s="29">
        <f t="shared" si="0"/>
        <v>6</v>
      </c>
      <c r="B7" s="14"/>
      <c r="C7" s="92"/>
      <c r="D7" s="15"/>
      <c r="E7" s="15"/>
      <c r="F7" s="10"/>
      <c r="G7" s="8"/>
      <c r="H7" s="9"/>
      <c r="I7" s="10"/>
      <c r="J7" s="10"/>
      <c r="K7" s="8"/>
      <c r="L7" s="11"/>
      <c r="M7" s="8"/>
      <c r="N7" s="10"/>
      <c r="O7" s="2"/>
      <c r="P7" s="2"/>
      <c r="S7" s="46" t="str">
        <f t="shared" si="1"/>
        <v/>
      </c>
    </row>
    <row r="8" spans="1:20" x14ac:dyDescent="0.25">
      <c r="A8" s="29">
        <f t="shared" si="0"/>
        <v>7</v>
      </c>
      <c r="B8" s="14"/>
      <c r="C8" s="92"/>
      <c r="D8" s="15"/>
      <c r="E8" s="10"/>
      <c r="F8" s="10"/>
      <c r="G8" s="8"/>
      <c r="H8" s="9"/>
      <c r="I8" s="10"/>
      <c r="J8" s="10"/>
      <c r="K8" s="8"/>
      <c r="L8" s="11"/>
      <c r="M8" s="8"/>
      <c r="N8" s="10"/>
      <c r="O8" s="2"/>
      <c r="P8" s="2"/>
      <c r="S8" s="46" t="str">
        <f t="shared" si="1"/>
        <v/>
      </c>
    </row>
    <row r="9" spans="1:20" x14ac:dyDescent="0.25">
      <c r="A9" s="29">
        <f t="shared" si="0"/>
        <v>8</v>
      </c>
      <c r="B9" s="14"/>
      <c r="C9" s="92"/>
      <c r="D9" s="15"/>
      <c r="E9" s="10"/>
      <c r="F9" s="10"/>
      <c r="G9" s="8"/>
      <c r="H9" s="9"/>
      <c r="I9" s="10"/>
      <c r="J9" s="10"/>
      <c r="K9" s="8"/>
      <c r="L9" s="11"/>
      <c r="M9" s="8"/>
      <c r="N9" s="10"/>
      <c r="O9" s="2"/>
      <c r="P9" s="2"/>
      <c r="S9" s="46" t="str">
        <f t="shared" si="1"/>
        <v/>
      </c>
      <c r="T9" s="7"/>
    </row>
    <row r="10" spans="1:20" x14ac:dyDescent="0.25">
      <c r="A10" s="29">
        <f t="shared" si="0"/>
        <v>9</v>
      </c>
      <c r="B10" s="14"/>
      <c r="C10" s="92"/>
      <c r="D10" s="15"/>
      <c r="E10" s="10"/>
      <c r="F10" s="10"/>
      <c r="G10" s="8"/>
      <c r="H10" s="9"/>
      <c r="I10" s="10"/>
      <c r="J10" s="10"/>
      <c r="K10" s="10"/>
      <c r="L10" s="11"/>
      <c r="M10" s="8"/>
      <c r="N10" s="10"/>
      <c r="O10" s="2"/>
      <c r="P10" s="2"/>
      <c r="S10" s="46" t="str">
        <f t="shared" si="1"/>
        <v/>
      </c>
      <c r="T10" s="7"/>
    </row>
    <row r="11" spans="1:20" x14ac:dyDescent="0.25">
      <c r="A11" s="29">
        <f t="shared" si="0"/>
        <v>10</v>
      </c>
      <c r="B11" s="14"/>
      <c r="C11" s="92"/>
      <c r="D11" s="15"/>
      <c r="E11" s="10"/>
      <c r="F11" s="10"/>
      <c r="G11" s="8"/>
      <c r="H11" s="9"/>
      <c r="I11" s="10"/>
      <c r="J11" s="10"/>
      <c r="K11" s="8"/>
      <c r="L11" s="11"/>
      <c r="M11" s="8"/>
      <c r="N11" s="10"/>
      <c r="O11" s="2"/>
      <c r="P11" s="2"/>
      <c r="S11" s="46" t="str">
        <f t="shared" si="1"/>
        <v/>
      </c>
      <c r="T11" s="7"/>
    </row>
    <row r="12" spans="1:20" x14ac:dyDescent="0.25">
      <c r="A12" s="29">
        <f t="shared" si="0"/>
        <v>11</v>
      </c>
      <c r="B12" s="14"/>
      <c r="C12" s="92"/>
      <c r="D12" s="15"/>
      <c r="E12" s="15"/>
      <c r="F12" s="10"/>
      <c r="G12" s="8"/>
      <c r="H12" s="9"/>
      <c r="I12" s="10"/>
      <c r="J12" s="10"/>
      <c r="K12" s="10"/>
      <c r="L12" s="11"/>
      <c r="M12" s="8"/>
      <c r="N12" s="10"/>
      <c r="O12" s="2"/>
      <c r="P12" s="2"/>
      <c r="S12" s="46" t="str">
        <f t="shared" si="1"/>
        <v/>
      </c>
      <c r="T12" s="7"/>
    </row>
    <row r="13" spans="1:20" x14ac:dyDescent="0.25">
      <c r="A13" s="29">
        <f t="shared" si="0"/>
        <v>12</v>
      </c>
      <c r="B13" s="14"/>
      <c r="C13" s="92"/>
      <c r="D13" s="15"/>
      <c r="E13" s="10"/>
      <c r="F13" s="10"/>
      <c r="G13" s="8"/>
      <c r="H13" s="9"/>
      <c r="I13" s="10"/>
      <c r="J13" s="10"/>
      <c r="K13" s="10"/>
      <c r="L13" s="11"/>
      <c r="M13" s="8"/>
      <c r="N13" s="10"/>
      <c r="O13" s="2"/>
      <c r="S13" s="46" t="str">
        <f t="shared" si="1"/>
        <v/>
      </c>
      <c r="T13" s="7"/>
    </row>
    <row r="14" spans="1:20" x14ac:dyDescent="0.25">
      <c r="A14" s="29">
        <f t="shared" si="0"/>
        <v>13</v>
      </c>
      <c r="B14" s="14"/>
      <c r="C14" s="92"/>
      <c r="D14" s="15"/>
      <c r="E14" s="10"/>
      <c r="F14" s="10"/>
      <c r="G14" s="8"/>
      <c r="H14" s="9"/>
      <c r="I14" s="10"/>
      <c r="J14" s="10"/>
      <c r="K14" s="8"/>
      <c r="L14" s="11"/>
      <c r="M14" s="10"/>
      <c r="N14" s="8"/>
      <c r="O14" s="2"/>
      <c r="Q14" s="26"/>
      <c r="S14" s="46" t="str">
        <f t="shared" si="1"/>
        <v/>
      </c>
      <c r="T14" s="7"/>
    </row>
    <row r="15" spans="1:20" x14ac:dyDescent="0.25">
      <c r="A15" s="29">
        <f t="shared" si="0"/>
        <v>14</v>
      </c>
      <c r="B15" s="14"/>
      <c r="C15" s="92"/>
      <c r="D15" s="15"/>
      <c r="E15" s="10"/>
      <c r="F15" s="10"/>
      <c r="G15" s="8"/>
      <c r="H15" s="9"/>
      <c r="I15" s="10"/>
      <c r="J15" s="10"/>
      <c r="K15" s="10"/>
      <c r="L15" s="11"/>
      <c r="M15" s="8"/>
      <c r="N15" s="10"/>
      <c r="O15" s="2"/>
      <c r="P15" s="2"/>
      <c r="S15" s="46" t="str">
        <f t="shared" si="1"/>
        <v/>
      </c>
      <c r="T15" s="7"/>
    </row>
    <row r="16" spans="1:20" x14ac:dyDescent="0.25">
      <c r="A16" s="29">
        <f t="shared" si="0"/>
        <v>15</v>
      </c>
      <c r="B16" s="14"/>
      <c r="C16" s="92"/>
      <c r="D16" s="15"/>
      <c r="E16" s="10"/>
      <c r="F16" s="10"/>
      <c r="G16" s="8"/>
      <c r="H16" s="9"/>
      <c r="I16" s="10"/>
      <c r="J16" s="10"/>
      <c r="K16" s="8"/>
      <c r="L16" s="11"/>
      <c r="M16" s="8"/>
      <c r="N16" s="10"/>
      <c r="O16" s="2"/>
      <c r="S16" s="46" t="str">
        <f t="shared" si="1"/>
        <v/>
      </c>
      <c r="T16" s="7"/>
    </row>
    <row r="17" spans="1:20" x14ac:dyDescent="0.25">
      <c r="A17" s="29">
        <f t="shared" si="0"/>
        <v>16</v>
      </c>
      <c r="B17" s="14"/>
      <c r="C17" s="92"/>
      <c r="D17" s="15"/>
      <c r="E17" s="10"/>
      <c r="F17" s="10"/>
      <c r="G17" s="8"/>
      <c r="H17" s="9"/>
      <c r="I17" s="10"/>
      <c r="J17" s="10"/>
      <c r="K17" s="10"/>
      <c r="L17" s="11"/>
      <c r="M17" s="8"/>
      <c r="N17" s="10"/>
      <c r="O17" s="2"/>
      <c r="S17" s="46" t="str">
        <f t="shared" si="1"/>
        <v/>
      </c>
      <c r="T17" s="7"/>
    </row>
    <row r="18" spans="1:20" x14ac:dyDescent="0.25">
      <c r="A18" s="29">
        <f t="shared" si="0"/>
        <v>17</v>
      </c>
      <c r="B18" s="14"/>
      <c r="C18" s="92"/>
      <c r="D18" s="15"/>
      <c r="E18" s="10"/>
      <c r="F18" s="10"/>
      <c r="G18" s="8"/>
      <c r="H18" s="9"/>
      <c r="I18" s="10"/>
      <c r="J18" s="10"/>
      <c r="K18" s="10"/>
      <c r="L18" s="11"/>
      <c r="M18" s="8"/>
      <c r="N18" s="10"/>
      <c r="O18" s="2"/>
      <c r="S18" s="46" t="str">
        <f t="shared" si="1"/>
        <v/>
      </c>
      <c r="T18" s="7"/>
    </row>
    <row r="19" spans="1:20" x14ac:dyDescent="0.25">
      <c r="A19" s="29">
        <f t="shared" si="0"/>
        <v>18</v>
      </c>
      <c r="B19" s="14"/>
      <c r="C19" s="92"/>
      <c r="D19" s="15"/>
      <c r="E19" s="10"/>
      <c r="F19" s="10"/>
      <c r="G19" s="8"/>
      <c r="H19" s="9"/>
      <c r="I19" s="10"/>
      <c r="J19" s="10"/>
      <c r="K19" s="10"/>
      <c r="L19" s="11"/>
      <c r="M19" s="8"/>
      <c r="N19" s="10"/>
      <c r="O19" s="2"/>
      <c r="S19" s="46" t="str">
        <f t="shared" si="1"/>
        <v/>
      </c>
      <c r="T19" s="7"/>
    </row>
    <row r="20" spans="1:20" x14ac:dyDescent="0.25">
      <c r="A20" s="29">
        <f t="shared" si="0"/>
        <v>19</v>
      </c>
      <c r="B20" s="14"/>
      <c r="C20" s="92"/>
      <c r="D20" s="15"/>
      <c r="E20" s="10"/>
      <c r="F20" s="10"/>
      <c r="G20" s="8"/>
      <c r="H20" s="9"/>
      <c r="I20" s="10"/>
      <c r="J20" s="10"/>
      <c r="K20" s="10"/>
      <c r="L20" s="11"/>
      <c r="M20" s="8"/>
      <c r="N20" s="10"/>
      <c r="O20" s="2"/>
      <c r="S20" s="46" t="str">
        <f t="shared" si="1"/>
        <v/>
      </c>
      <c r="T20" s="7"/>
    </row>
    <row r="21" spans="1:20" x14ac:dyDescent="0.25">
      <c r="A21" s="29">
        <f t="shared" si="0"/>
        <v>20</v>
      </c>
      <c r="B21" s="14"/>
      <c r="C21" s="92"/>
      <c r="D21" s="15"/>
      <c r="E21" s="10"/>
      <c r="F21" s="10"/>
      <c r="G21" s="10"/>
      <c r="H21" s="9"/>
      <c r="I21" s="10"/>
      <c r="J21" s="10"/>
      <c r="K21" s="10"/>
      <c r="L21" s="11"/>
      <c r="M21" s="8"/>
      <c r="N21" s="10"/>
      <c r="O21" s="2"/>
      <c r="S21" s="46" t="str">
        <f t="shared" si="1"/>
        <v/>
      </c>
      <c r="T21" s="7"/>
    </row>
    <row r="22" spans="1:20" x14ac:dyDescent="0.25">
      <c r="A22" s="29">
        <f t="shared" si="0"/>
        <v>21</v>
      </c>
      <c r="B22" s="14"/>
      <c r="C22" s="92"/>
      <c r="D22" s="15"/>
      <c r="E22" s="10"/>
      <c r="F22" s="10"/>
      <c r="G22" s="8"/>
      <c r="H22" s="9"/>
      <c r="I22" s="10"/>
      <c r="J22" s="10"/>
      <c r="K22" s="10"/>
      <c r="L22" s="11"/>
      <c r="M22" s="8"/>
      <c r="N22" s="10"/>
      <c r="O22" s="2"/>
      <c r="S22" s="46" t="str">
        <f t="shared" si="1"/>
        <v/>
      </c>
      <c r="T22" s="7"/>
    </row>
    <row r="23" spans="1:20" x14ac:dyDescent="0.25">
      <c r="A23" s="29">
        <f t="shared" si="0"/>
        <v>22</v>
      </c>
      <c r="B23" s="14"/>
      <c r="C23" s="92"/>
      <c r="D23" s="15"/>
      <c r="E23" s="10"/>
      <c r="F23" s="10"/>
      <c r="G23" s="8"/>
      <c r="H23" s="9"/>
      <c r="I23" s="10"/>
      <c r="J23" s="10"/>
      <c r="K23" s="10"/>
      <c r="L23" s="11"/>
      <c r="M23" s="8"/>
      <c r="N23" s="10"/>
      <c r="O23" s="2"/>
      <c r="S23" s="46" t="str">
        <f t="shared" si="1"/>
        <v/>
      </c>
      <c r="T23" s="7"/>
    </row>
    <row r="24" spans="1:20" x14ac:dyDescent="0.25">
      <c r="A24" s="29">
        <f t="shared" si="0"/>
        <v>23</v>
      </c>
      <c r="B24" s="14"/>
      <c r="C24" s="92"/>
      <c r="D24" s="15"/>
      <c r="E24" s="10"/>
      <c r="F24" s="10"/>
      <c r="G24" s="8"/>
      <c r="H24" s="9"/>
      <c r="I24" s="10"/>
      <c r="J24" s="10"/>
      <c r="K24" s="10"/>
      <c r="L24" s="11"/>
      <c r="M24" s="8"/>
      <c r="N24" s="10"/>
      <c r="O24" s="2"/>
      <c r="S24" s="46" t="str">
        <f t="shared" si="1"/>
        <v/>
      </c>
      <c r="T24" s="7"/>
    </row>
    <row r="25" spans="1:20" x14ac:dyDescent="0.25">
      <c r="A25" s="29">
        <f>ROW()-ROW($A$1)</f>
        <v>24</v>
      </c>
      <c r="B25" s="14"/>
      <c r="C25" s="92"/>
      <c r="D25" s="15"/>
      <c r="E25" s="10"/>
      <c r="F25" s="10"/>
      <c r="G25" s="8"/>
      <c r="H25" s="9"/>
      <c r="I25" s="10"/>
      <c r="J25" s="10"/>
      <c r="K25" s="10"/>
      <c r="L25" s="11"/>
      <c r="M25" s="8"/>
      <c r="N25" s="10"/>
      <c r="O25" s="2"/>
      <c r="S25" s="46" t="str">
        <f t="shared" si="1"/>
        <v/>
      </c>
      <c r="T25" s="7"/>
    </row>
    <row r="26" spans="1:20" x14ac:dyDescent="0.25">
      <c r="A26" s="30">
        <f t="shared" ref="A26:A50" si="2">ROW()-ROW($A$1)</f>
        <v>25</v>
      </c>
      <c r="B26" s="94"/>
      <c r="C26" s="93"/>
      <c r="D26" s="93"/>
      <c r="E26" s="93"/>
      <c r="F26" s="27"/>
      <c r="G26" s="95"/>
      <c r="H26" s="96"/>
      <c r="I26" s="93"/>
      <c r="J26" s="93"/>
      <c r="K26" s="93"/>
      <c r="L26" s="97"/>
      <c r="M26" s="95"/>
      <c r="N26" s="93"/>
      <c r="O26" s="27"/>
      <c r="P26" s="27"/>
      <c r="R26" s="27"/>
      <c r="S26" s="46" t="str">
        <f t="shared" si="1"/>
        <v/>
      </c>
    </row>
    <row r="27" spans="1:20" x14ac:dyDescent="0.25">
      <c r="A27" s="30">
        <f t="shared" si="2"/>
        <v>26</v>
      </c>
      <c r="B27" s="94"/>
      <c r="C27" s="93"/>
      <c r="D27" s="93"/>
      <c r="E27" s="93"/>
      <c r="F27" s="27"/>
      <c r="G27" s="95"/>
      <c r="H27" s="96"/>
      <c r="I27" s="93"/>
      <c r="J27" s="93"/>
      <c r="K27" s="93"/>
      <c r="L27" s="97"/>
      <c r="M27" s="95"/>
      <c r="N27" s="93"/>
      <c r="O27" s="27"/>
      <c r="P27" s="27"/>
      <c r="R27" s="27"/>
      <c r="S27" s="46" t="str">
        <f t="shared" si="1"/>
        <v/>
      </c>
    </row>
    <row r="28" spans="1:20" x14ac:dyDescent="0.25">
      <c r="A28" s="30">
        <f t="shared" si="2"/>
        <v>27</v>
      </c>
      <c r="B28" s="94"/>
      <c r="C28" s="93"/>
      <c r="D28" s="93"/>
      <c r="E28" s="93"/>
      <c r="F28" s="27"/>
      <c r="G28" s="95"/>
      <c r="H28" s="96"/>
      <c r="I28" s="93"/>
      <c r="J28" s="93"/>
      <c r="K28" s="93"/>
      <c r="L28" s="97"/>
      <c r="M28" s="95"/>
      <c r="N28" s="93"/>
      <c r="O28" s="27"/>
      <c r="P28" s="27"/>
      <c r="R28" s="27"/>
      <c r="S28" s="46" t="str">
        <f t="shared" si="1"/>
        <v/>
      </c>
    </row>
    <row r="29" spans="1:20" x14ac:dyDescent="0.25">
      <c r="A29" s="30">
        <f t="shared" si="2"/>
        <v>28</v>
      </c>
      <c r="B29" s="94"/>
      <c r="C29" s="93"/>
      <c r="D29" s="93"/>
      <c r="E29" s="93"/>
      <c r="F29" s="27"/>
      <c r="G29" s="95"/>
      <c r="H29" s="96"/>
      <c r="I29" s="93"/>
      <c r="J29" s="93"/>
      <c r="K29" s="93"/>
      <c r="L29" s="97"/>
      <c r="M29" s="95"/>
      <c r="N29" s="93"/>
      <c r="O29" s="27"/>
      <c r="P29" s="27"/>
      <c r="R29" s="27"/>
      <c r="S29" s="46" t="str">
        <f t="shared" si="1"/>
        <v/>
      </c>
    </row>
    <row r="30" spans="1:20" x14ac:dyDescent="0.25">
      <c r="A30" s="30">
        <f t="shared" si="2"/>
        <v>29</v>
      </c>
      <c r="B30" s="94"/>
      <c r="C30" s="93"/>
      <c r="D30" s="93"/>
      <c r="E30" s="93"/>
      <c r="F30" s="27"/>
      <c r="G30" s="95"/>
      <c r="H30" s="96"/>
      <c r="I30" s="93"/>
      <c r="J30" s="93"/>
      <c r="K30" s="93"/>
      <c r="L30" s="97"/>
      <c r="M30" s="95"/>
      <c r="N30" s="93"/>
      <c r="O30" s="27"/>
      <c r="P30" s="27"/>
      <c r="R30" s="27"/>
      <c r="S30" s="46" t="str">
        <f t="shared" si="1"/>
        <v/>
      </c>
    </row>
    <row r="31" spans="1:20" x14ac:dyDescent="0.25">
      <c r="A31" s="30">
        <f t="shared" si="2"/>
        <v>30</v>
      </c>
      <c r="B31" s="94"/>
      <c r="C31" s="93"/>
      <c r="D31" s="93"/>
      <c r="E31" s="93"/>
      <c r="F31" s="27"/>
      <c r="G31" s="95"/>
      <c r="H31" s="96"/>
      <c r="I31" s="93"/>
      <c r="J31" s="93"/>
      <c r="K31" s="93"/>
      <c r="L31" s="97"/>
      <c r="M31" s="95"/>
      <c r="N31" s="93"/>
      <c r="O31" s="27"/>
      <c r="P31" s="27"/>
      <c r="R31" s="27"/>
      <c r="S31" s="46" t="str">
        <f t="shared" si="1"/>
        <v/>
      </c>
    </row>
    <row r="32" spans="1:20" x14ac:dyDescent="0.25">
      <c r="A32" s="30">
        <f t="shared" si="2"/>
        <v>31</v>
      </c>
      <c r="B32" s="94"/>
      <c r="C32" s="93"/>
      <c r="D32" s="93"/>
      <c r="E32" s="93"/>
      <c r="F32" s="27"/>
      <c r="G32" s="95"/>
      <c r="H32" s="96"/>
      <c r="I32" s="93"/>
      <c r="J32" s="93"/>
      <c r="K32" s="93"/>
      <c r="L32" s="97"/>
      <c r="M32" s="95"/>
      <c r="N32" s="93"/>
      <c r="O32" s="27"/>
      <c r="P32" s="27"/>
      <c r="R32" s="27"/>
      <c r="S32" s="46" t="str">
        <f t="shared" si="1"/>
        <v/>
      </c>
    </row>
    <row r="33" spans="1:19" x14ac:dyDescent="0.25">
      <c r="A33" s="30">
        <f t="shared" si="2"/>
        <v>32</v>
      </c>
      <c r="B33" s="94"/>
      <c r="C33" s="93"/>
      <c r="D33" s="93"/>
      <c r="E33" s="93"/>
      <c r="F33" s="27"/>
      <c r="G33" s="95"/>
      <c r="H33" s="96"/>
      <c r="I33" s="93"/>
      <c r="J33" s="93"/>
      <c r="K33" s="93"/>
      <c r="L33" s="97"/>
      <c r="M33" s="95"/>
      <c r="N33" s="93"/>
      <c r="O33" s="27"/>
      <c r="P33" s="27"/>
      <c r="R33" s="27"/>
      <c r="S33" s="46" t="str">
        <f t="shared" si="1"/>
        <v/>
      </c>
    </row>
    <row r="34" spans="1:19" x14ac:dyDescent="0.25">
      <c r="A34" s="30">
        <f t="shared" si="2"/>
        <v>33</v>
      </c>
      <c r="B34" s="94"/>
      <c r="C34" s="93"/>
      <c r="D34" s="93"/>
      <c r="E34" s="93"/>
      <c r="F34" s="27"/>
      <c r="G34" s="95"/>
      <c r="H34" s="96"/>
      <c r="I34" s="93"/>
      <c r="J34" s="93"/>
      <c r="K34" s="93"/>
      <c r="L34" s="97"/>
      <c r="M34" s="95"/>
      <c r="N34" s="93"/>
      <c r="O34" s="27"/>
      <c r="P34" s="27"/>
      <c r="R34" s="27"/>
      <c r="S34" s="46" t="str">
        <f t="shared" si="1"/>
        <v/>
      </c>
    </row>
    <row r="35" spans="1:19" x14ac:dyDescent="0.25">
      <c r="A35" s="30">
        <f t="shared" si="2"/>
        <v>34</v>
      </c>
      <c r="B35" s="94"/>
      <c r="C35" s="93"/>
      <c r="D35" s="93"/>
      <c r="E35" s="93"/>
      <c r="F35" s="27"/>
      <c r="G35" s="95"/>
      <c r="H35" s="96"/>
      <c r="I35" s="93"/>
      <c r="J35" s="93"/>
      <c r="K35" s="93"/>
      <c r="L35" s="97"/>
      <c r="M35" s="95"/>
      <c r="N35" s="93"/>
      <c r="O35" s="27"/>
      <c r="P35" s="27"/>
      <c r="R35" s="27"/>
      <c r="S35" s="46" t="str">
        <f t="shared" si="1"/>
        <v/>
      </c>
    </row>
    <row r="36" spans="1:19" x14ac:dyDescent="0.25">
      <c r="A36" s="30">
        <f t="shared" si="2"/>
        <v>35</v>
      </c>
      <c r="B36" s="94"/>
      <c r="C36" s="93"/>
      <c r="D36" s="93"/>
      <c r="E36" s="93"/>
      <c r="F36" s="27"/>
      <c r="G36" s="95"/>
      <c r="H36" s="96"/>
      <c r="I36" s="93"/>
      <c r="J36" s="93"/>
      <c r="K36" s="93"/>
      <c r="L36" s="97"/>
      <c r="M36" s="95"/>
      <c r="N36" s="93"/>
      <c r="O36" s="27"/>
      <c r="P36" s="27"/>
      <c r="R36" s="27"/>
      <c r="S36" s="46" t="str">
        <f t="shared" si="1"/>
        <v/>
      </c>
    </row>
    <row r="37" spans="1:19" x14ac:dyDescent="0.25">
      <c r="A37" s="30">
        <f t="shared" si="2"/>
        <v>36</v>
      </c>
      <c r="B37" s="94"/>
      <c r="C37" s="93"/>
      <c r="D37" s="93"/>
      <c r="E37" s="93"/>
      <c r="F37" s="27"/>
      <c r="G37" s="95"/>
      <c r="H37" s="96"/>
      <c r="I37" s="93"/>
      <c r="J37" s="93"/>
      <c r="K37" s="93"/>
      <c r="L37" s="97"/>
      <c r="M37" s="95"/>
      <c r="N37" s="93"/>
      <c r="O37" s="27"/>
      <c r="P37" s="27"/>
      <c r="R37" s="27"/>
      <c r="S37" s="46" t="str">
        <f t="shared" si="1"/>
        <v/>
      </c>
    </row>
    <row r="38" spans="1:19" x14ac:dyDescent="0.25">
      <c r="A38" s="30">
        <f t="shared" si="2"/>
        <v>37</v>
      </c>
      <c r="B38" s="94"/>
      <c r="C38" s="93"/>
      <c r="D38" s="93"/>
      <c r="E38" s="93"/>
      <c r="F38" s="27"/>
      <c r="G38" s="95"/>
      <c r="H38" s="96"/>
      <c r="I38" s="93"/>
      <c r="J38" s="93"/>
      <c r="K38" s="93"/>
      <c r="L38" s="97"/>
      <c r="M38" s="95"/>
      <c r="N38" s="93"/>
      <c r="O38" s="27"/>
      <c r="P38" s="27"/>
      <c r="R38" s="27"/>
      <c r="S38" s="46" t="str">
        <f t="shared" si="1"/>
        <v/>
      </c>
    </row>
    <row r="39" spans="1:19" x14ac:dyDescent="0.25">
      <c r="A39" s="30">
        <f t="shared" si="2"/>
        <v>38</v>
      </c>
      <c r="B39" s="94"/>
      <c r="C39" s="93"/>
      <c r="D39" s="93"/>
      <c r="E39" s="93"/>
      <c r="F39" s="27"/>
      <c r="G39" s="95"/>
      <c r="H39" s="96"/>
      <c r="I39" s="93"/>
      <c r="J39" s="93"/>
      <c r="K39" s="93"/>
      <c r="L39" s="97"/>
      <c r="M39" s="95"/>
      <c r="N39" s="93"/>
      <c r="O39" s="27"/>
      <c r="P39" s="27"/>
      <c r="R39" s="27"/>
      <c r="S39" s="46" t="str">
        <f t="shared" si="1"/>
        <v/>
      </c>
    </row>
    <row r="40" spans="1:19" x14ac:dyDescent="0.25">
      <c r="A40" s="30">
        <f t="shared" si="2"/>
        <v>39</v>
      </c>
      <c r="B40" s="94"/>
      <c r="C40" s="93"/>
      <c r="D40" s="93"/>
      <c r="E40" s="93"/>
      <c r="F40" s="27"/>
      <c r="G40" s="95"/>
      <c r="H40" s="96"/>
      <c r="I40" s="93"/>
      <c r="J40" s="93"/>
      <c r="K40" s="93"/>
      <c r="L40" s="97"/>
      <c r="M40" s="95"/>
      <c r="N40" s="93"/>
      <c r="O40" s="27"/>
      <c r="P40" s="27"/>
      <c r="R40" s="27"/>
      <c r="S40" s="46" t="str">
        <f t="shared" si="1"/>
        <v/>
      </c>
    </row>
    <row r="41" spans="1:19" x14ac:dyDescent="0.25">
      <c r="A41" s="30">
        <f t="shared" si="2"/>
        <v>40</v>
      </c>
      <c r="B41" s="94"/>
      <c r="C41" s="93"/>
      <c r="D41" s="93"/>
      <c r="E41" s="93"/>
      <c r="F41" s="27"/>
      <c r="G41" s="95"/>
      <c r="H41" s="96"/>
      <c r="I41" s="93"/>
      <c r="J41" s="93"/>
      <c r="K41" s="93"/>
      <c r="L41" s="97"/>
      <c r="M41" s="95"/>
      <c r="N41" s="93"/>
      <c r="O41" s="27"/>
      <c r="P41" s="27"/>
      <c r="R41" s="27"/>
      <c r="S41" s="46" t="str">
        <f t="shared" si="1"/>
        <v/>
      </c>
    </row>
    <row r="42" spans="1:19" x14ac:dyDescent="0.25">
      <c r="A42" s="30">
        <f t="shared" si="2"/>
        <v>41</v>
      </c>
      <c r="B42" s="94"/>
      <c r="C42" s="93"/>
      <c r="D42" s="93"/>
      <c r="E42" s="93"/>
      <c r="F42" s="27"/>
      <c r="G42" s="95"/>
      <c r="H42" s="96"/>
      <c r="I42" s="93"/>
      <c r="J42" s="93"/>
      <c r="K42" s="93"/>
      <c r="L42" s="97"/>
      <c r="M42" s="95"/>
      <c r="N42" s="93"/>
      <c r="O42" s="27"/>
      <c r="P42" s="27"/>
      <c r="R42" s="27"/>
      <c r="S42" s="46" t="str">
        <f t="shared" si="1"/>
        <v/>
      </c>
    </row>
    <row r="43" spans="1:19" x14ac:dyDescent="0.25">
      <c r="A43" s="30">
        <f t="shared" si="2"/>
        <v>42</v>
      </c>
      <c r="B43" s="94"/>
      <c r="C43" s="93"/>
      <c r="D43" s="93"/>
      <c r="E43" s="93"/>
      <c r="F43" s="27"/>
      <c r="G43" s="95"/>
      <c r="H43" s="96"/>
      <c r="I43" s="93"/>
      <c r="J43" s="93"/>
      <c r="K43" s="93"/>
      <c r="L43" s="97"/>
      <c r="M43" s="95"/>
      <c r="N43" s="93"/>
      <c r="O43" s="27"/>
      <c r="P43" s="27"/>
      <c r="R43" s="27"/>
      <c r="S43" s="46" t="str">
        <f t="shared" si="1"/>
        <v/>
      </c>
    </row>
    <row r="44" spans="1:19" x14ac:dyDescent="0.25">
      <c r="A44" s="30">
        <f t="shared" si="2"/>
        <v>43</v>
      </c>
      <c r="B44" s="94"/>
      <c r="C44" s="93"/>
      <c r="D44" s="93"/>
      <c r="E44" s="93"/>
      <c r="F44" s="27"/>
      <c r="G44" s="95"/>
      <c r="H44" s="96"/>
      <c r="I44" s="93"/>
      <c r="J44" s="93"/>
      <c r="K44" s="93"/>
      <c r="L44" s="97"/>
      <c r="M44" s="95"/>
      <c r="N44" s="93"/>
      <c r="O44" s="27"/>
      <c r="P44" s="27"/>
      <c r="R44" s="27"/>
      <c r="S44" s="46" t="str">
        <f t="shared" si="1"/>
        <v/>
      </c>
    </row>
    <row r="45" spans="1:19" x14ac:dyDescent="0.25">
      <c r="A45" s="30">
        <f t="shared" si="2"/>
        <v>44</v>
      </c>
      <c r="B45" s="94"/>
      <c r="C45" s="93"/>
      <c r="D45" s="93"/>
      <c r="E45" s="93"/>
      <c r="F45" s="27"/>
      <c r="G45" s="95"/>
      <c r="H45" s="96"/>
      <c r="I45" s="93"/>
      <c r="J45" s="93"/>
      <c r="K45" s="93"/>
      <c r="L45" s="97"/>
      <c r="M45" s="95"/>
      <c r="N45" s="93"/>
      <c r="O45" s="27"/>
      <c r="P45" s="27"/>
      <c r="R45" s="27"/>
      <c r="S45" s="46" t="str">
        <f t="shared" si="1"/>
        <v/>
      </c>
    </row>
    <row r="46" spans="1:19" x14ac:dyDescent="0.25">
      <c r="A46" s="30">
        <f t="shared" si="2"/>
        <v>45</v>
      </c>
      <c r="B46" s="94"/>
      <c r="C46" s="93"/>
      <c r="D46" s="93"/>
      <c r="E46" s="93"/>
      <c r="F46" s="27"/>
      <c r="G46" s="95"/>
      <c r="H46" s="96"/>
      <c r="I46" s="93"/>
      <c r="J46" s="93"/>
      <c r="K46" s="93"/>
      <c r="L46" s="97"/>
      <c r="M46" s="95"/>
      <c r="N46" s="93"/>
      <c r="O46" s="27"/>
      <c r="P46" s="27"/>
      <c r="R46" s="27"/>
      <c r="S46" s="46" t="str">
        <f t="shared" si="1"/>
        <v/>
      </c>
    </row>
    <row r="47" spans="1:19" x14ac:dyDescent="0.25">
      <c r="A47" s="30">
        <f t="shared" si="2"/>
        <v>46</v>
      </c>
      <c r="B47" s="94"/>
      <c r="C47" s="93"/>
      <c r="D47" s="93"/>
      <c r="E47" s="93"/>
      <c r="F47" s="27"/>
      <c r="G47" s="95"/>
      <c r="H47" s="96"/>
      <c r="I47" s="93"/>
      <c r="J47" s="93"/>
      <c r="K47" s="93"/>
      <c r="L47" s="97"/>
      <c r="M47" s="95"/>
      <c r="N47" s="93"/>
      <c r="O47" s="27"/>
      <c r="P47" s="27"/>
      <c r="R47" s="27"/>
      <c r="S47" s="46" t="str">
        <f t="shared" si="1"/>
        <v/>
      </c>
    </row>
    <row r="48" spans="1:19" x14ac:dyDescent="0.25">
      <c r="A48" s="30">
        <f t="shared" si="2"/>
        <v>47</v>
      </c>
      <c r="B48" s="94"/>
      <c r="C48" s="93"/>
      <c r="D48" s="93"/>
      <c r="E48" s="93"/>
      <c r="F48" s="27"/>
      <c r="G48" s="95"/>
      <c r="H48" s="96"/>
      <c r="I48" s="93"/>
      <c r="J48" s="93"/>
      <c r="K48" s="93"/>
      <c r="L48" s="97"/>
      <c r="M48" s="95"/>
      <c r="N48" s="93"/>
      <c r="O48" s="27"/>
      <c r="P48" s="27"/>
      <c r="R48" s="27"/>
      <c r="S48" s="46" t="str">
        <f t="shared" si="1"/>
        <v/>
      </c>
    </row>
    <row r="49" spans="1:19" x14ac:dyDescent="0.25">
      <c r="A49" s="30">
        <f t="shared" si="2"/>
        <v>48</v>
      </c>
      <c r="B49" s="94"/>
      <c r="C49" s="93"/>
      <c r="D49" s="93"/>
      <c r="E49" s="93"/>
      <c r="F49" s="27"/>
      <c r="G49" s="95"/>
      <c r="H49" s="96"/>
      <c r="I49" s="93"/>
      <c r="J49" s="93"/>
      <c r="K49" s="93"/>
      <c r="L49" s="97"/>
      <c r="M49" s="95"/>
      <c r="N49" s="93"/>
      <c r="O49" s="27"/>
      <c r="P49" s="27"/>
      <c r="R49" s="27"/>
      <c r="S49" s="46" t="str">
        <f t="shared" si="1"/>
        <v/>
      </c>
    </row>
    <row r="50" spans="1:19" x14ac:dyDescent="0.25">
      <c r="A50" s="30">
        <f t="shared" si="2"/>
        <v>49</v>
      </c>
      <c r="B50" s="94"/>
      <c r="C50" s="93"/>
      <c r="D50" s="93"/>
      <c r="E50" s="93"/>
      <c r="F50" s="27"/>
      <c r="G50" s="95"/>
      <c r="H50" s="96"/>
      <c r="I50" s="93"/>
      <c r="J50" s="93"/>
      <c r="K50" s="93"/>
      <c r="L50" s="97"/>
      <c r="M50" s="95"/>
      <c r="N50" s="93"/>
      <c r="O50" s="27"/>
      <c r="P50" s="27"/>
      <c r="R50" s="27"/>
      <c r="S50" s="46" t="str">
        <f t="shared" si="1"/>
        <v/>
      </c>
    </row>
    <row r="51" spans="1:19" x14ac:dyDescent="0.25">
      <c r="B51" s="98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R51" s="27"/>
      <c r="S51" s="46" t="str">
        <f t="shared" ref="S51:S91" si="3">IF(A51&lt;&gt;"",IF(Q51&lt;&gt;"","Inactif","Actif"),"")</f>
        <v/>
      </c>
    </row>
    <row r="52" spans="1:19" x14ac:dyDescent="0.25">
      <c r="B52" s="98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R52" s="27"/>
      <c r="S52" s="46" t="str">
        <f t="shared" si="3"/>
        <v/>
      </c>
    </row>
    <row r="53" spans="1:19" x14ac:dyDescent="0.25">
      <c r="B53" s="98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R53" s="27"/>
      <c r="S53" s="46" t="str">
        <f t="shared" si="3"/>
        <v/>
      </c>
    </row>
    <row r="54" spans="1:19" x14ac:dyDescent="0.25">
      <c r="B54" s="98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R54" s="27"/>
      <c r="S54" s="46" t="str">
        <f t="shared" si="3"/>
        <v/>
      </c>
    </row>
    <row r="55" spans="1:19" x14ac:dyDescent="0.25">
      <c r="B55" s="98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R55" s="27"/>
      <c r="S55" s="46" t="str">
        <f t="shared" si="3"/>
        <v/>
      </c>
    </row>
    <row r="56" spans="1:19" x14ac:dyDescent="0.25">
      <c r="B56" s="98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R56" s="27"/>
      <c r="S56" s="46" t="str">
        <f t="shared" si="3"/>
        <v/>
      </c>
    </row>
    <row r="57" spans="1:19" x14ac:dyDescent="0.25">
      <c r="B57" s="98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R57" s="27"/>
      <c r="S57" s="46" t="str">
        <f t="shared" si="3"/>
        <v/>
      </c>
    </row>
    <row r="58" spans="1:19" x14ac:dyDescent="0.25">
      <c r="B58" s="98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R58" s="27"/>
      <c r="S58" s="46" t="str">
        <f t="shared" si="3"/>
        <v/>
      </c>
    </row>
    <row r="59" spans="1:19" x14ac:dyDescent="0.25">
      <c r="B59" s="98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R59" s="27"/>
      <c r="S59" s="46" t="str">
        <f t="shared" si="3"/>
        <v/>
      </c>
    </row>
    <row r="60" spans="1:19" x14ac:dyDescent="0.25">
      <c r="B60" s="98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R60" s="27"/>
      <c r="S60" s="46" t="str">
        <f t="shared" si="3"/>
        <v/>
      </c>
    </row>
    <row r="61" spans="1:19" x14ac:dyDescent="0.25">
      <c r="B61" s="98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R61" s="27"/>
      <c r="S61" s="46" t="str">
        <f t="shared" si="3"/>
        <v/>
      </c>
    </row>
    <row r="62" spans="1:19" x14ac:dyDescent="0.25">
      <c r="B62" s="98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R62" s="27"/>
      <c r="S62" s="46" t="str">
        <f t="shared" si="3"/>
        <v/>
      </c>
    </row>
    <row r="63" spans="1:19" x14ac:dyDescent="0.25">
      <c r="B63" s="98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R63" s="27"/>
      <c r="S63" s="46" t="str">
        <f t="shared" si="3"/>
        <v/>
      </c>
    </row>
    <row r="64" spans="1:19" x14ac:dyDescent="0.25">
      <c r="C64" s="27"/>
      <c r="S64" s="46" t="str">
        <f t="shared" si="3"/>
        <v/>
      </c>
    </row>
    <row r="65" spans="3:19" x14ac:dyDescent="0.25">
      <c r="C65" s="27"/>
      <c r="S65" s="46" t="str">
        <f t="shared" si="3"/>
        <v/>
      </c>
    </row>
    <row r="66" spans="3:19" x14ac:dyDescent="0.25">
      <c r="C66" s="27"/>
      <c r="S66" s="46" t="str">
        <f t="shared" si="3"/>
        <v/>
      </c>
    </row>
    <row r="67" spans="3:19" x14ac:dyDescent="0.25">
      <c r="C67" s="27"/>
      <c r="S67" s="46" t="str">
        <f t="shared" si="3"/>
        <v/>
      </c>
    </row>
    <row r="68" spans="3:19" x14ac:dyDescent="0.25">
      <c r="C68" s="27"/>
      <c r="S68" s="46" t="str">
        <f t="shared" si="3"/>
        <v/>
      </c>
    </row>
    <row r="69" spans="3:19" x14ac:dyDescent="0.25">
      <c r="C69" s="27"/>
      <c r="S69" s="46" t="str">
        <f t="shared" si="3"/>
        <v/>
      </c>
    </row>
    <row r="70" spans="3:19" x14ac:dyDescent="0.25">
      <c r="C70" s="27"/>
      <c r="S70" s="46" t="str">
        <f t="shared" si="3"/>
        <v/>
      </c>
    </row>
    <row r="71" spans="3:19" x14ac:dyDescent="0.25">
      <c r="C71" s="27"/>
      <c r="S71" s="46" t="str">
        <f t="shared" si="3"/>
        <v/>
      </c>
    </row>
    <row r="72" spans="3:19" x14ac:dyDescent="0.25">
      <c r="C72" s="27"/>
      <c r="S72" s="46" t="str">
        <f t="shared" si="3"/>
        <v/>
      </c>
    </row>
    <row r="73" spans="3:19" x14ac:dyDescent="0.25">
      <c r="C73" s="27"/>
      <c r="S73" s="46" t="str">
        <f t="shared" si="3"/>
        <v/>
      </c>
    </row>
    <row r="74" spans="3:19" x14ac:dyDescent="0.25">
      <c r="C74" s="27"/>
      <c r="S74" s="46" t="str">
        <f t="shared" si="3"/>
        <v/>
      </c>
    </row>
    <row r="75" spans="3:19" x14ac:dyDescent="0.25">
      <c r="C75" s="27"/>
      <c r="S75" s="46" t="str">
        <f t="shared" si="3"/>
        <v/>
      </c>
    </row>
    <row r="76" spans="3:19" x14ac:dyDescent="0.25">
      <c r="C76" s="27"/>
      <c r="S76" s="46" t="str">
        <f t="shared" si="3"/>
        <v/>
      </c>
    </row>
    <row r="77" spans="3:19" x14ac:dyDescent="0.25">
      <c r="C77" s="27"/>
      <c r="S77" s="46" t="str">
        <f t="shared" si="3"/>
        <v/>
      </c>
    </row>
    <row r="78" spans="3:19" x14ac:dyDescent="0.25">
      <c r="C78" s="27"/>
      <c r="S78" s="46" t="str">
        <f t="shared" si="3"/>
        <v/>
      </c>
    </row>
    <row r="79" spans="3:19" x14ac:dyDescent="0.25">
      <c r="C79" s="27"/>
      <c r="S79" s="46" t="str">
        <f t="shared" si="3"/>
        <v/>
      </c>
    </row>
    <row r="80" spans="3:19" x14ac:dyDescent="0.25">
      <c r="C80" s="27"/>
      <c r="S80" s="46" t="str">
        <f t="shared" si="3"/>
        <v/>
      </c>
    </row>
    <row r="81" spans="3:19" x14ac:dyDescent="0.25">
      <c r="C81" s="27"/>
      <c r="S81" s="46" t="str">
        <f t="shared" si="3"/>
        <v/>
      </c>
    </row>
    <row r="82" spans="3:19" x14ac:dyDescent="0.25">
      <c r="C82" s="27"/>
      <c r="S82" s="46" t="str">
        <f t="shared" si="3"/>
        <v/>
      </c>
    </row>
    <row r="83" spans="3:19" x14ac:dyDescent="0.25">
      <c r="C83" s="27"/>
      <c r="S83" s="46" t="str">
        <f t="shared" si="3"/>
        <v/>
      </c>
    </row>
    <row r="84" spans="3:19" x14ac:dyDescent="0.25">
      <c r="C84" s="27"/>
      <c r="S84" s="46" t="str">
        <f t="shared" si="3"/>
        <v/>
      </c>
    </row>
    <row r="85" spans="3:19" x14ac:dyDescent="0.25">
      <c r="C85" s="27"/>
      <c r="S85" s="46" t="str">
        <f t="shared" si="3"/>
        <v/>
      </c>
    </row>
    <row r="86" spans="3:19" x14ac:dyDescent="0.25">
      <c r="C86" s="27"/>
      <c r="S86" s="46" t="str">
        <f t="shared" si="3"/>
        <v/>
      </c>
    </row>
    <row r="87" spans="3:19" x14ac:dyDescent="0.25">
      <c r="C87" s="27"/>
      <c r="S87" s="46" t="str">
        <f t="shared" si="3"/>
        <v/>
      </c>
    </row>
    <row r="88" spans="3:19" x14ac:dyDescent="0.25">
      <c r="C88" s="27"/>
      <c r="S88" s="46" t="str">
        <f t="shared" si="3"/>
        <v/>
      </c>
    </row>
    <row r="89" spans="3:19" x14ac:dyDescent="0.25">
      <c r="C89" s="27"/>
      <c r="S89" s="46" t="str">
        <f t="shared" si="3"/>
        <v/>
      </c>
    </row>
    <row r="90" spans="3:19" x14ac:dyDescent="0.25">
      <c r="C90" s="27"/>
      <c r="S90" s="46" t="str">
        <f t="shared" si="3"/>
        <v/>
      </c>
    </row>
    <row r="91" spans="3:19" x14ac:dyDescent="0.25">
      <c r="C91" s="27"/>
      <c r="S91" s="46" t="str">
        <f t="shared" si="3"/>
        <v/>
      </c>
    </row>
    <row r="92" spans="3:19" x14ac:dyDescent="0.25">
      <c r="C92" s="27"/>
      <c r="S92" s="46" t="str">
        <f t="shared" ref="S92:S155" si="4">IF(A92&lt;&gt;"",IF(Q92&lt;&gt;"","Inactif","Actif"),"")</f>
        <v/>
      </c>
    </row>
    <row r="93" spans="3:19" x14ac:dyDescent="0.25">
      <c r="C93" s="27"/>
      <c r="S93" s="46" t="str">
        <f t="shared" si="4"/>
        <v/>
      </c>
    </row>
    <row r="94" spans="3:19" x14ac:dyDescent="0.25">
      <c r="C94" s="27"/>
      <c r="S94" s="46" t="str">
        <f t="shared" si="4"/>
        <v/>
      </c>
    </row>
    <row r="95" spans="3:19" x14ac:dyDescent="0.25">
      <c r="C95" s="27"/>
      <c r="S95" s="46" t="str">
        <f t="shared" si="4"/>
        <v/>
      </c>
    </row>
    <row r="96" spans="3:19" x14ac:dyDescent="0.25">
      <c r="C96" s="27"/>
      <c r="S96" s="46" t="str">
        <f t="shared" si="4"/>
        <v/>
      </c>
    </row>
    <row r="97" spans="3:19" x14ac:dyDescent="0.25">
      <c r="C97" s="27"/>
      <c r="S97" s="46" t="str">
        <f t="shared" si="4"/>
        <v/>
      </c>
    </row>
    <row r="98" spans="3:19" x14ac:dyDescent="0.25">
      <c r="C98" s="27"/>
      <c r="S98" s="46" t="str">
        <f t="shared" si="4"/>
        <v/>
      </c>
    </row>
    <row r="99" spans="3:19" x14ac:dyDescent="0.25">
      <c r="C99" s="27"/>
      <c r="S99" s="46" t="str">
        <f t="shared" si="4"/>
        <v/>
      </c>
    </row>
    <row r="100" spans="3:19" x14ac:dyDescent="0.25">
      <c r="C100" s="27"/>
      <c r="S100" s="46" t="str">
        <f t="shared" si="4"/>
        <v/>
      </c>
    </row>
    <row r="101" spans="3:19" x14ac:dyDescent="0.25">
      <c r="C101" s="27"/>
      <c r="S101" s="46" t="str">
        <f t="shared" si="4"/>
        <v/>
      </c>
    </row>
    <row r="102" spans="3:19" x14ac:dyDescent="0.25">
      <c r="C102" s="27"/>
      <c r="S102" s="46" t="str">
        <f t="shared" si="4"/>
        <v/>
      </c>
    </row>
    <row r="103" spans="3:19" x14ac:dyDescent="0.25">
      <c r="C103" s="27"/>
      <c r="S103" s="46" t="str">
        <f t="shared" si="4"/>
        <v/>
      </c>
    </row>
    <row r="104" spans="3:19" x14ac:dyDescent="0.25">
      <c r="C104" s="27"/>
      <c r="S104" s="46" t="str">
        <f t="shared" si="4"/>
        <v/>
      </c>
    </row>
    <row r="105" spans="3:19" x14ac:dyDescent="0.25">
      <c r="C105" s="27"/>
      <c r="S105" s="46" t="str">
        <f t="shared" si="4"/>
        <v/>
      </c>
    </row>
    <row r="106" spans="3:19" x14ac:dyDescent="0.25">
      <c r="C106" s="27"/>
      <c r="S106" s="46" t="str">
        <f t="shared" si="4"/>
        <v/>
      </c>
    </row>
    <row r="107" spans="3:19" x14ac:dyDescent="0.25">
      <c r="C107" s="27"/>
      <c r="S107" s="46" t="str">
        <f t="shared" si="4"/>
        <v/>
      </c>
    </row>
    <row r="108" spans="3:19" x14ac:dyDescent="0.25">
      <c r="C108" s="27"/>
      <c r="S108" s="46" t="str">
        <f t="shared" si="4"/>
        <v/>
      </c>
    </row>
    <row r="109" spans="3:19" x14ac:dyDescent="0.25">
      <c r="C109" s="27"/>
      <c r="S109" s="46" t="str">
        <f t="shared" si="4"/>
        <v/>
      </c>
    </row>
    <row r="110" spans="3:19" x14ac:dyDescent="0.25">
      <c r="C110" s="27"/>
      <c r="S110" s="46" t="str">
        <f t="shared" si="4"/>
        <v/>
      </c>
    </row>
    <row r="111" spans="3:19" x14ac:dyDescent="0.25">
      <c r="C111" s="27"/>
      <c r="S111" s="46" t="str">
        <f t="shared" si="4"/>
        <v/>
      </c>
    </row>
    <row r="112" spans="3:19" x14ac:dyDescent="0.25">
      <c r="C112" s="27"/>
      <c r="S112" s="46" t="str">
        <f t="shared" si="4"/>
        <v/>
      </c>
    </row>
    <row r="113" spans="3:19" x14ac:dyDescent="0.25">
      <c r="C113" s="27"/>
      <c r="S113" s="46" t="str">
        <f t="shared" si="4"/>
        <v/>
      </c>
    </row>
    <row r="114" spans="3:19" x14ac:dyDescent="0.25">
      <c r="C114" s="27"/>
      <c r="S114" s="46" t="str">
        <f t="shared" si="4"/>
        <v/>
      </c>
    </row>
    <row r="115" spans="3:19" x14ac:dyDescent="0.25">
      <c r="C115" s="27"/>
      <c r="S115" s="46" t="str">
        <f t="shared" si="4"/>
        <v/>
      </c>
    </row>
    <row r="116" spans="3:19" x14ac:dyDescent="0.25">
      <c r="C116" s="27"/>
      <c r="S116" s="46" t="str">
        <f t="shared" si="4"/>
        <v/>
      </c>
    </row>
    <row r="117" spans="3:19" x14ac:dyDescent="0.25">
      <c r="C117" s="27"/>
      <c r="S117" s="46" t="str">
        <f t="shared" si="4"/>
        <v/>
      </c>
    </row>
    <row r="118" spans="3:19" x14ac:dyDescent="0.25">
      <c r="C118" s="27"/>
      <c r="S118" s="46" t="str">
        <f t="shared" si="4"/>
        <v/>
      </c>
    </row>
    <row r="119" spans="3:19" x14ac:dyDescent="0.25">
      <c r="C119" s="27"/>
      <c r="S119" s="46" t="str">
        <f t="shared" si="4"/>
        <v/>
      </c>
    </row>
    <row r="120" spans="3:19" x14ac:dyDescent="0.25">
      <c r="C120" s="27"/>
      <c r="S120" s="46" t="str">
        <f t="shared" si="4"/>
        <v/>
      </c>
    </row>
    <row r="121" spans="3:19" x14ac:dyDescent="0.25">
      <c r="C121" s="27"/>
      <c r="S121" s="46" t="str">
        <f t="shared" si="4"/>
        <v/>
      </c>
    </row>
    <row r="122" spans="3:19" x14ac:dyDescent="0.25">
      <c r="C122" s="27"/>
      <c r="S122" s="46" t="str">
        <f t="shared" si="4"/>
        <v/>
      </c>
    </row>
    <row r="123" spans="3:19" x14ac:dyDescent="0.25">
      <c r="C123" s="27"/>
      <c r="S123" s="46" t="str">
        <f t="shared" si="4"/>
        <v/>
      </c>
    </row>
    <row r="124" spans="3:19" x14ac:dyDescent="0.25">
      <c r="C124" s="27"/>
      <c r="S124" s="46" t="str">
        <f t="shared" si="4"/>
        <v/>
      </c>
    </row>
    <row r="125" spans="3:19" x14ac:dyDescent="0.25">
      <c r="C125" s="27"/>
      <c r="S125" s="46" t="str">
        <f t="shared" si="4"/>
        <v/>
      </c>
    </row>
    <row r="126" spans="3:19" x14ac:dyDescent="0.25">
      <c r="C126" s="27"/>
      <c r="S126" s="46" t="str">
        <f t="shared" si="4"/>
        <v/>
      </c>
    </row>
    <row r="127" spans="3:19" x14ac:dyDescent="0.25">
      <c r="C127" s="27"/>
      <c r="S127" s="46" t="str">
        <f t="shared" si="4"/>
        <v/>
      </c>
    </row>
    <row r="128" spans="3:19" x14ac:dyDescent="0.25">
      <c r="C128" s="27"/>
      <c r="S128" s="46" t="str">
        <f t="shared" si="4"/>
        <v/>
      </c>
    </row>
    <row r="129" spans="3:19" x14ac:dyDescent="0.25">
      <c r="C129" s="27"/>
      <c r="S129" s="46" t="str">
        <f t="shared" si="4"/>
        <v/>
      </c>
    </row>
    <row r="130" spans="3:19" x14ac:dyDescent="0.25">
      <c r="C130" s="27"/>
      <c r="S130" s="46" t="str">
        <f t="shared" si="4"/>
        <v/>
      </c>
    </row>
    <row r="131" spans="3:19" x14ac:dyDescent="0.25">
      <c r="C131" s="27"/>
      <c r="S131" s="46" t="str">
        <f t="shared" si="4"/>
        <v/>
      </c>
    </row>
    <row r="132" spans="3:19" x14ac:dyDescent="0.25">
      <c r="C132" s="27"/>
      <c r="S132" s="46" t="str">
        <f t="shared" si="4"/>
        <v/>
      </c>
    </row>
    <row r="133" spans="3:19" x14ac:dyDescent="0.25">
      <c r="C133" s="27"/>
      <c r="S133" s="46" t="str">
        <f t="shared" si="4"/>
        <v/>
      </c>
    </row>
    <row r="134" spans="3:19" x14ac:dyDescent="0.25">
      <c r="C134" s="27"/>
      <c r="S134" s="46" t="str">
        <f t="shared" si="4"/>
        <v/>
      </c>
    </row>
    <row r="135" spans="3:19" x14ac:dyDescent="0.25">
      <c r="C135" s="27"/>
      <c r="S135" s="46" t="str">
        <f t="shared" si="4"/>
        <v/>
      </c>
    </row>
    <row r="136" spans="3:19" x14ac:dyDescent="0.25">
      <c r="C136" s="27"/>
      <c r="S136" s="46" t="str">
        <f t="shared" si="4"/>
        <v/>
      </c>
    </row>
    <row r="137" spans="3:19" x14ac:dyDescent="0.25">
      <c r="C137" s="27"/>
      <c r="S137" s="46" t="str">
        <f t="shared" si="4"/>
        <v/>
      </c>
    </row>
    <row r="138" spans="3:19" x14ac:dyDescent="0.25">
      <c r="C138" s="27"/>
      <c r="S138" s="46" t="str">
        <f t="shared" si="4"/>
        <v/>
      </c>
    </row>
    <row r="139" spans="3:19" x14ac:dyDescent="0.25">
      <c r="C139" s="27"/>
      <c r="S139" s="46" t="str">
        <f t="shared" si="4"/>
        <v/>
      </c>
    </row>
    <row r="140" spans="3:19" x14ac:dyDescent="0.25">
      <c r="C140" s="27"/>
      <c r="S140" s="46" t="str">
        <f t="shared" si="4"/>
        <v/>
      </c>
    </row>
    <row r="141" spans="3:19" x14ac:dyDescent="0.25">
      <c r="C141" s="27"/>
      <c r="S141" s="46" t="str">
        <f t="shared" si="4"/>
        <v/>
      </c>
    </row>
    <row r="142" spans="3:19" x14ac:dyDescent="0.25">
      <c r="C142" s="27"/>
      <c r="S142" s="46" t="str">
        <f t="shared" si="4"/>
        <v/>
      </c>
    </row>
    <row r="143" spans="3:19" x14ac:dyDescent="0.25">
      <c r="C143" s="27"/>
      <c r="S143" s="46" t="str">
        <f t="shared" si="4"/>
        <v/>
      </c>
    </row>
    <row r="144" spans="3:19" x14ac:dyDescent="0.25">
      <c r="C144" s="27"/>
      <c r="S144" s="46" t="str">
        <f t="shared" si="4"/>
        <v/>
      </c>
    </row>
    <row r="145" spans="3:19" x14ac:dyDescent="0.25">
      <c r="C145" s="27"/>
      <c r="S145" s="46" t="str">
        <f t="shared" si="4"/>
        <v/>
      </c>
    </row>
    <row r="146" spans="3:19" x14ac:dyDescent="0.25">
      <c r="C146" s="27"/>
      <c r="S146" s="46" t="str">
        <f t="shared" si="4"/>
        <v/>
      </c>
    </row>
    <row r="147" spans="3:19" x14ac:dyDescent="0.25">
      <c r="C147" s="27"/>
      <c r="S147" s="46" t="str">
        <f t="shared" si="4"/>
        <v/>
      </c>
    </row>
    <row r="148" spans="3:19" x14ac:dyDescent="0.25">
      <c r="C148" s="27"/>
      <c r="S148" s="46" t="str">
        <f t="shared" si="4"/>
        <v/>
      </c>
    </row>
    <row r="149" spans="3:19" x14ac:dyDescent="0.25">
      <c r="C149" s="27"/>
      <c r="S149" s="46" t="str">
        <f t="shared" si="4"/>
        <v/>
      </c>
    </row>
    <row r="150" spans="3:19" x14ac:dyDescent="0.25">
      <c r="C150" s="27"/>
      <c r="S150" s="46" t="str">
        <f t="shared" si="4"/>
        <v/>
      </c>
    </row>
    <row r="151" spans="3:19" x14ac:dyDescent="0.25">
      <c r="C151" s="27"/>
      <c r="S151" s="46" t="str">
        <f t="shared" si="4"/>
        <v/>
      </c>
    </row>
    <row r="152" spans="3:19" x14ac:dyDescent="0.25">
      <c r="C152" s="27"/>
      <c r="S152" s="46" t="str">
        <f t="shared" si="4"/>
        <v/>
      </c>
    </row>
    <row r="153" spans="3:19" x14ac:dyDescent="0.25">
      <c r="C153" s="27"/>
      <c r="S153" s="46" t="str">
        <f t="shared" si="4"/>
        <v/>
      </c>
    </row>
    <row r="154" spans="3:19" x14ac:dyDescent="0.25">
      <c r="C154" s="27"/>
      <c r="S154" s="46" t="str">
        <f t="shared" si="4"/>
        <v/>
      </c>
    </row>
    <row r="155" spans="3:19" x14ac:dyDescent="0.25">
      <c r="C155" s="27"/>
      <c r="S155" s="46" t="str">
        <f t="shared" si="4"/>
        <v/>
      </c>
    </row>
    <row r="156" spans="3:19" x14ac:dyDescent="0.25">
      <c r="C156" s="27"/>
      <c r="S156" s="46" t="str">
        <f t="shared" ref="S156:S162" si="5">IF(A156&lt;&gt;"",IF(Q156&lt;&gt;"","Inactif","Actif"),"")</f>
        <v/>
      </c>
    </row>
    <row r="157" spans="3:19" x14ac:dyDescent="0.25">
      <c r="C157" s="27"/>
      <c r="S157" s="46" t="str">
        <f t="shared" si="5"/>
        <v/>
      </c>
    </row>
    <row r="158" spans="3:19" x14ac:dyDescent="0.25">
      <c r="C158" s="27"/>
      <c r="S158" s="46" t="str">
        <f t="shared" si="5"/>
        <v/>
      </c>
    </row>
    <row r="159" spans="3:19" x14ac:dyDescent="0.25">
      <c r="C159" s="27"/>
      <c r="S159" s="46" t="str">
        <f t="shared" si="5"/>
        <v/>
      </c>
    </row>
    <row r="160" spans="3:19" x14ac:dyDescent="0.25">
      <c r="C160" s="27"/>
      <c r="S160" s="46" t="str">
        <f t="shared" si="5"/>
        <v/>
      </c>
    </row>
    <row r="161" spans="3:19" x14ac:dyDescent="0.25">
      <c r="C161" s="27"/>
      <c r="S161" s="46" t="str">
        <f t="shared" si="5"/>
        <v/>
      </c>
    </row>
    <row r="162" spans="3:19" x14ac:dyDescent="0.25">
      <c r="C162" s="27"/>
      <c r="S162" s="46" t="str">
        <f t="shared" si="5"/>
        <v/>
      </c>
    </row>
    <row r="163" spans="3:19" x14ac:dyDescent="0.25">
      <c r="C163" s="27"/>
      <c r="S163" s="46"/>
    </row>
    <row r="164" spans="3:19" x14ac:dyDescent="0.25">
      <c r="C164" s="27"/>
      <c r="S164" s="46"/>
    </row>
    <row r="165" spans="3:19" x14ac:dyDescent="0.25">
      <c r="C165" s="27"/>
      <c r="S165" s="46"/>
    </row>
    <row r="166" spans="3:19" x14ac:dyDescent="0.25">
      <c r="C166" s="27"/>
      <c r="S166" s="46"/>
    </row>
    <row r="167" spans="3:19" x14ac:dyDescent="0.25">
      <c r="C167" s="27"/>
      <c r="S167" s="46"/>
    </row>
    <row r="168" spans="3:19" x14ac:dyDescent="0.25">
      <c r="C168" s="27"/>
    </row>
    <row r="169" spans="3:19" x14ac:dyDescent="0.25">
      <c r="C169" s="27"/>
    </row>
    <row r="170" spans="3:19" x14ac:dyDescent="0.25">
      <c r="C170" s="27"/>
    </row>
    <row r="171" spans="3:19" x14ac:dyDescent="0.25">
      <c r="C171" s="27"/>
    </row>
    <row r="172" spans="3:19" x14ac:dyDescent="0.25">
      <c r="C172" s="27"/>
    </row>
    <row r="173" spans="3:19" x14ac:dyDescent="0.25">
      <c r="C173" s="27"/>
    </row>
    <row r="174" spans="3:19" x14ac:dyDescent="0.25">
      <c r="C174" s="27"/>
    </row>
    <row r="175" spans="3:19" x14ac:dyDescent="0.25">
      <c r="C175" s="27"/>
    </row>
    <row r="176" spans="3:19" x14ac:dyDescent="0.25">
      <c r="C176" s="27"/>
    </row>
    <row r="177" spans="3:3" x14ac:dyDescent="0.25">
      <c r="C177" s="27"/>
    </row>
    <row r="178" spans="3:3" x14ac:dyDescent="0.25">
      <c r="C178" s="27"/>
    </row>
    <row r="179" spans="3:3" x14ac:dyDescent="0.25">
      <c r="C179" s="27"/>
    </row>
    <row r="180" spans="3:3" x14ac:dyDescent="0.25">
      <c r="C180" s="27"/>
    </row>
    <row r="181" spans="3:3" x14ac:dyDescent="0.25">
      <c r="C181" s="27"/>
    </row>
    <row r="182" spans="3:3" x14ac:dyDescent="0.25">
      <c r="C182" s="27"/>
    </row>
    <row r="183" spans="3:3" x14ac:dyDescent="0.25">
      <c r="C183" s="27"/>
    </row>
    <row r="184" spans="3:3" x14ac:dyDescent="0.25">
      <c r="C184" s="27"/>
    </row>
    <row r="185" spans="3:3" x14ac:dyDescent="0.25">
      <c r="C185" s="27"/>
    </row>
    <row r="186" spans="3:3" x14ac:dyDescent="0.25">
      <c r="C186" s="27"/>
    </row>
    <row r="187" spans="3:3" x14ac:dyDescent="0.25">
      <c r="C187" s="27"/>
    </row>
    <row r="188" spans="3:3" x14ac:dyDescent="0.25">
      <c r="C188" s="27"/>
    </row>
    <row r="189" spans="3:3" x14ac:dyDescent="0.25">
      <c r="C189" s="27"/>
    </row>
    <row r="190" spans="3:3" x14ac:dyDescent="0.25">
      <c r="C190" s="27"/>
    </row>
    <row r="191" spans="3:3" x14ac:dyDescent="0.25">
      <c r="C191" s="27"/>
    </row>
    <row r="192" spans="3:3" x14ac:dyDescent="0.25">
      <c r="C192" s="27"/>
    </row>
    <row r="193" spans="3:3" x14ac:dyDescent="0.25">
      <c r="C193" s="27"/>
    </row>
    <row r="194" spans="3:3" x14ac:dyDescent="0.25">
      <c r="C194" s="27"/>
    </row>
    <row r="195" spans="3:3" x14ac:dyDescent="0.25">
      <c r="C195" s="27"/>
    </row>
    <row r="196" spans="3:3" x14ac:dyDescent="0.25">
      <c r="C196" s="27"/>
    </row>
    <row r="197" spans="3:3" x14ac:dyDescent="0.25">
      <c r="C197" s="27"/>
    </row>
    <row r="198" spans="3:3" x14ac:dyDescent="0.25">
      <c r="C198" s="27"/>
    </row>
    <row r="199" spans="3:3" x14ac:dyDescent="0.25">
      <c r="C199" s="27"/>
    </row>
    <row r="200" spans="3:3" x14ac:dyDescent="0.25">
      <c r="C200" s="27"/>
    </row>
    <row r="201" spans="3:3" x14ac:dyDescent="0.25">
      <c r="C201" s="27"/>
    </row>
    <row r="202" spans="3:3" x14ac:dyDescent="0.25">
      <c r="C202" s="27"/>
    </row>
    <row r="203" spans="3:3" x14ac:dyDescent="0.25">
      <c r="C203" s="27"/>
    </row>
    <row r="204" spans="3:3" x14ac:dyDescent="0.25">
      <c r="C204" s="27"/>
    </row>
    <row r="205" spans="3:3" x14ac:dyDescent="0.25">
      <c r="C205" s="27"/>
    </row>
    <row r="206" spans="3:3" x14ac:dyDescent="0.25">
      <c r="C206" s="27"/>
    </row>
    <row r="207" spans="3:3" x14ac:dyDescent="0.25">
      <c r="C207" s="27"/>
    </row>
    <row r="208" spans="3:3" x14ac:dyDescent="0.25">
      <c r="C208" s="27"/>
    </row>
    <row r="209" spans="3:3" x14ac:dyDescent="0.25">
      <c r="C209" s="27"/>
    </row>
    <row r="210" spans="3:3" x14ac:dyDescent="0.25">
      <c r="C210" s="27"/>
    </row>
    <row r="211" spans="3:3" x14ac:dyDescent="0.25">
      <c r="C211" s="27"/>
    </row>
    <row r="212" spans="3:3" x14ac:dyDescent="0.25">
      <c r="C212" s="27"/>
    </row>
    <row r="213" spans="3:3" x14ac:dyDescent="0.25">
      <c r="C213" s="27"/>
    </row>
    <row r="214" spans="3:3" x14ac:dyDescent="0.25">
      <c r="C214" s="27"/>
    </row>
    <row r="215" spans="3:3" x14ac:dyDescent="0.25">
      <c r="C215" s="27"/>
    </row>
    <row r="216" spans="3:3" x14ac:dyDescent="0.25">
      <c r="C216" s="27"/>
    </row>
    <row r="217" spans="3:3" x14ac:dyDescent="0.25">
      <c r="C217" s="27"/>
    </row>
    <row r="218" spans="3:3" x14ac:dyDescent="0.25">
      <c r="C218" s="27"/>
    </row>
    <row r="219" spans="3:3" x14ac:dyDescent="0.25">
      <c r="C219" s="27"/>
    </row>
    <row r="220" spans="3:3" x14ac:dyDescent="0.25">
      <c r="C220" s="27"/>
    </row>
    <row r="221" spans="3:3" x14ac:dyDescent="0.25">
      <c r="C221" s="27"/>
    </row>
    <row r="222" spans="3:3" x14ac:dyDescent="0.25">
      <c r="C222" s="27"/>
    </row>
    <row r="223" spans="3:3" x14ac:dyDescent="0.25">
      <c r="C223" s="27"/>
    </row>
    <row r="224" spans="3:3" x14ac:dyDescent="0.25">
      <c r="C224" s="27"/>
    </row>
    <row r="225" spans="3:3" x14ac:dyDescent="0.25">
      <c r="C225" s="27"/>
    </row>
    <row r="226" spans="3:3" x14ac:dyDescent="0.25">
      <c r="C226" s="27"/>
    </row>
    <row r="227" spans="3:3" x14ac:dyDescent="0.25">
      <c r="C227" s="27"/>
    </row>
    <row r="228" spans="3:3" x14ac:dyDescent="0.25">
      <c r="C228" s="27"/>
    </row>
    <row r="229" spans="3:3" x14ac:dyDescent="0.25">
      <c r="C229" s="27"/>
    </row>
    <row r="230" spans="3:3" x14ac:dyDescent="0.25">
      <c r="C230" s="27"/>
    </row>
    <row r="231" spans="3:3" x14ac:dyDescent="0.25">
      <c r="C231" s="27"/>
    </row>
    <row r="232" spans="3:3" x14ac:dyDescent="0.25">
      <c r="C232" s="27"/>
    </row>
    <row r="233" spans="3:3" x14ac:dyDescent="0.25">
      <c r="C233" s="27"/>
    </row>
    <row r="234" spans="3:3" x14ac:dyDescent="0.25">
      <c r="C234" s="27"/>
    </row>
    <row r="235" spans="3:3" x14ac:dyDescent="0.25">
      <c r="C235" s="27"/>
    </row>
    <row r="236" spans="3:3" x14ac:dyDescent="0.25">
      <c r="C236" s="27"/>
    </row>
    <row r="237" spans="3:3" x14ac:dyDescent="0.25">
      <c r="C237" s="27"/>
    </row>
    <row r="238" spans="3:3" x14ac:dyDescent="0.25">
      <c r="C238" s="27"/>
    </row>
    <row r="239" spans="3:3" x14ac:dyDescent="0.25">
      <c r="C239" s="27"/>
    </row>
    <row r="240" spans="3:3" x14ac:dyDescent="0.25">
      <c r="C240" s="27"/>
    </row>
    <row r="241" spans="3:3" x14ac:dyDescent="0.25">
      <c r="C241" s="27"/>
    </row>
    <row r="242" spans="3:3" x14ac:dyDescent="0.25">
      <c r="C242" s="27"/>
    </row>
    <row r="243" spans="3:3" x14ac:dyDescent="0.25">
      <c r="C243" s="27"/>
    </row>
    <row r="244" spans="3:3" x14ac:dyDescent="0.25">
      <c r="C244" s="27"/>
    </row>
    <row r="245" spans="3:3" x14ac:dyDescent="0.25">
      <c r="C245" s="27"/>
    </row>
    <row r="246" spans="3:3" x14ac:dyDescent="0.25">
      <c r="C246" s="27"/>
    </row>
    <row r="247" spans="3:3" x14ac:dyDescent="0.25">
      <c r="C247" s="27"/>
    </row>
    <row r="248" spans="3:3" x14ac:dyDescent="0.25">
      <c r="C248" s="27"/>
    </row>
    <row r="249" spans="3:3" x14ac:dyDescent="0.25">
      <c r="C249" s="27"/>
    </row>
    <row r="250" spans="3:3" x14ac:dyDescent="0.25">
      <c r="C250" s="27"/>
    </row>
    <row r="251" spans="3:3" x14ac:dyDescent="0.25">
      <c r="C251" s="27"/>
    </row>
    <row r="252" spans="3:3" x14ac:dyDescent="0.25">
      <c r="C252" s="27"/>
    </row>
    <row r="253" spans="3:3" x14ac:dyDescent="0.25">
      <c r="C253" s="27"/>
    </row>
    <row r="254" spans="3:3" x14ac:dyDescent="0.25">
      <c r="C254" s="27"/>
    </row>
    <row r="255" spans="3:3" x14ac:dyDescent="0.25">
      <c r="C255" s="27"/>
    </row>
    <row r="256" spans="3:3" x14ac:dyDescent="0.25">
      <c r="C256" s="27"/>
    </row>
    <row r="257" spans="3:3" x14ac:dyDescent="0.25">
      <c r="C257" s="27"/>
    </row>
    <row r="258" spans="3:3" x14ac:dyDescent="0.25">
      <c r="C258" s="27"/>
    </row>
    <row r="259" spans="3:3" x14ac:dyDescent="0.25">
      <c r="C259" s="27"/>
    </row>
    <row r="260" spans="3:3" x14ac:dyDescent="0.25">
      <c r="C260" s="27"/>
    </row>
    <row r="261" spans="3:3" x14ac:dyDescent="0.25">
      <c r="C261" s="27"/>
    </row>
    <row r="262" spans="3:3" x14ac:dyDescent="0.25">
      <c r="C262" s="27"/>
    </row>
    <row r="263" spans="3:3" x14ac:dyDescent="0.25">
      <c r="C263" s="27"/>
    </row>
    <row r="264" spans="3:3" x14ac:dyDescent="0.25">
      <c r="C264" s="27"/>
    </row>
    <row r="265" spans="3:3" x14ac:dyDescent="0.25">
      <c r="C265" s="27"/>
    </row>
    <row r="266" spans="3:3" x14ac:dyDescent="0.25">
      <c r="C266" s="27"/>
    </row>
    <row r="267" spans="3:3" x14ac:dyDescent="0.25">
      <c r="C267" s="27"/>
    </row>
    <row r="268" spans="3:3" x14ac:dyDescent="0.25">
      <c r="C268" s="27"/>
    </row>
    <row r="269" spans="3:3" x14ac:dyDescent="0.25">
      <c r="C269" s="27"/>
    </row>
    <row r="270" spans="3:3" x14ac:dyDescent="0.25">
      <c r="C270" s="27"/>
    </row>
    <row r="271" spans="3:3" x14ac:dyDescent="0.25">
      <c r="C271" s="27"/>
    </row>
    <row r="272" spans="3:3" x14ac:dyDescent="0.25">
      <c r="C272" s="27"/>
    </row>
    <row r="273" spans="3:3" x14ac:dyDescent="0.25">
      <c r="C273" s="27"/>
    </row>
    <row r="274" spans="3:3" x14ac:dyDescent="0.25">
      <c r="C274" s="27"/>
    </row>
    <row r="275" spans="3:3" x14ac:dyDescent="0.25">
      <c r="C275" s="27"/>
    </row>
    <row r="276" spans="3:3" x14ac:dyDescent="0.25">
      <c r="C276" s="27"/>
    </row>
    <row r="277" spans="3:3" x14ac:dyDescent="0.25">
      <c r="C277" s="27"/>
    </row>
    <row r="278" spans="3:3" x14ac:dyDescent="0.25">
      <c r="C278" s="27"/>
    </row>
    <row r="279" spans="3:3" x14ac:dyDescent="0.25">
      <c r="C279" s="27"/>
    </row>
    <row r="280" spans="3:3" x14ac:dyDescent="0.25">
      <c r="C280" s="27"/>
    </row>
    <row r="281" spans="3:3" x14ac:dyDescent="0.25">
      <c r="C281" s="27"/>
    </row>
    <row r="282" spans="3:3" x14ac:dyDescent="0.25">
      <c r="C282" s="27"/>
    </row>
    <row r="283" spans="3:3" x14ac:dyDescent="0.25">
      <c r="C283" s="27"/>
    </row>
    <row r="284" spans="3:3" x14ac:dyDescent="0.25">
      <c r="C284" s="27"/>
    </row>
    <row r="285" spans="3:3" x14ac:dyDescent="0.25">
      <c r="C285" s="27"/>
    </row>
    <row r="286" spans="3:3" x14ac:dyDescent="0.25">
      <c r="C286" s="27"/>
    </row>
    <row r="287" spans="3:3" x14ac:dyDescent="0.25">
      <c r="C287" s="27"/>
    </row>
    <row r="288" spans="3:3" x14ac:dyDescent="0.25">
      <c r="C288" s="27"/>
    </row>
    <row r="289" spans="3:3" x14ac:dyDescent="0.25">
      <c r="C289" s="27"/>
    </row>
    <row r="290" spans="3:3" x14ac:dyDescent="0.25">
      <c r="C290" s="27"/>
    </row>
    <row r="291" spans="3:3" x14ac:dyDescent="0.25">
      <c r="C291" s="27"/>
    </row>
    <row r="292" spans="3:3" x14ac:dyDescent="0.25">
      <c r="C292" s="27"/>
    </row>
    <row r="293" spans="3:3" x14ac:dyDescent="0.25">
      <c r="C293" s="27"/>
    </row>
    <row r="294" spans="3:3" x14ac:dyDescent="0.25">
      <c r="C294" s="27"/>
    </row>
    <row r="295" spans="3:3" x14ac:dyDescent="0.25">
      <c r="C295" s="27"/>
    </row>
    <row r="296" spans="3:3" x14ac:dyDescent="0.25">
      <c r="C296" s="27"/>
    </row>
  </sheetData>
  <protectedRanges>
    <protectedRange sqref="C25" name="Titre"/>
  </protectedRanges>
  <conditionalFormatting sqref="S2:S1048576">
    <cfRule type="cellIs" dxfId="34" priority="3" operator="equal">
      <formula>"Inactif"</formula>
    </cfRule>
    <cfRule type="cellIs" dxfId="33" priority="4" operator="equal">
      <formula>"Actif"</formula>
    </cfRule>
  </conditionalFormatting>
  <conditionalFormatting sqref="N2:N50">
    <cfRule type="cellIs" dxfId="32" priority="1" operator="equal">
      <formula>"Inactif"</formula>
    </cfRule>
    <cfRule type="cellIs" dxfId="31" priority="2" operator="equal">
      <formula>"Actif"</formula>
    </cfRule>
  </conditionalFormatting>
  <hyperlinks>
    <hyperlink ref="K2" r:id="rId1" xr:uid="{CDC6CE95-6C63-4789-BA6E-4946C044E729}"/>
  </hyperlinks>
  <pageMargins left="0.7" right="0.7" top="0.75" bottom="0.75" header="0.3" footer="0.3"/>
  <pageSetup paperSize="9" orientation="portrait" horizontalDpi="0" verticalDpi="0"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de saisie" error="Veuillez contrôler la saisie, ou choisir une fonction dans la liste déroulante." xr:uid="{9C83F10E-87D3-4167-A7F6-27F02ECDBBF4}">
          <x14:formula1>
            <xm:f>Tâches!$E$2:$E$10</xm:f>
          </x14:formula1>
          <xm:sqref>O2:O50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D9217-A06C-4456-80A8-96D4ABA57450}">
  <sheetPr codeName="Feuil1"/>
  <dimension ref="A1:J26"/>
  <sheetViews>
    <sheetView showGridLines="0" tabSelected="1" workbookViewId="0">
      <selection activeCell="C2" sqref="C2"/>
    </sheetView>
  </sheetViews>
  <sheetFormatPr baseColWidth="10" defaultRowHeight="15" x14ac:dyDescent="0.25"/>
  <cols>
    <col min="1" max="1" width="5.42578125" style="19" customWidth="1"/>
    <col min="2" max="2" width="18.7109375" style="19" customWidth="1"/>
    <col min="3" max="3" width="25.140625" style="19" customWidth="1"/>
    <col min="4" max="4" width="4.140625" style="33" customWidth="1"/>
    <col min="5" max="5" width="22.7109375" style="34" customWidth="1"/>
    <col min="6" max="6" width="4.140625" style="33" customWidth="1"/>
    <col min="7" max="7" width="22.7109375" style="34" customWidth="1"/>
    <col min="8" max="8" width="4.140625" style="33" customWidth="1"/>
    <col min="9" max="9" width="22.7109375" style="34" customWidth="1"/>
    <col min="10" max="10" width="3" style="33" customWidth="1"/>
    <col min="11" max="16384" width="11.42578125" style="19"/>
  </cols>
  <sheetData>
    <row r="1" spans="1:10" x14ac:dyDescent="0.25">
      <c r="B1" s="19" t="s">
        <v>41</v>
      </c>
      <c r="C1" s="17">
        <v>1</v>
      </c>
    </row>
    <row r="2" spans="1:10" ht="7.5" customHeight="1" x14ac:dyDescent="0.25"/>
    <row r="3" spans="1:10" x14ac:dyDescent="0.25">
      <c r="B3" s="19" t="s">
        <v>52</v>
      </c>
      <c r="C3" s="35" t="str">
        <f>VLOOKUP($C$1,Liste_emp,3,FALSE)</f>
        <v>Monsieur</v>
      </c>
      <c r="G3" s="35" t="s">
        <v>48</v>
      </c>
      <c r="H3" s="126">
        <f>VLOOKUP($C$1,Liste_emp,12,FALSE)</f>
        <v>29437</v>
      </c>
      <c r="I3" s="126"/>
    </row>
    <row r="4" spans="1:10" x14ac:dyDescent="0.25">
      <c r="B4" s="35" t="s">
        <v>118</v>
      </c>
      <c r="C4" s="35" t="str">
        <f>VLOOKUP($C$1,Liste_emp,4,FALSE)</f>
        <v>Dupond</v>
      </c>
    </row>
    <row r="5" spans="1:10" x14ac:dyDescent="0.25">
      <c r="B5" s="35" t="s">
        <v>117</v>
      </c>
      <c r="C5" s="35" t="str">
        <f>VLOOKUP($C$1,Liste_emp,5,FALSE)</f>
        <v>Jules</v>
      </c>
      <c r="G5" s="35" t="s">
        <v>44</v>
      </c>
      <c r="H5" s="125" t="str">
        <f>VLOOKUP($C$1,Liste_emp,15,FALSE)</f>
        <v>serveur-vendeur</v>
      </c>
      <c r="I5" s="125"/>
    </row>
    <row r="6" spans="1:10" x14ac:dyDescent="0.25">
      <c r="B6" s="35" t="s">
        <v>42</v>
      </c>
      <c r="C6" s="35" t="str">
        <f>VLOOKUP($C$1,Liste_emp,6,FALSE)&amp;" "&amp;VLOOKUP($C$1,Liste_emp,7,FALSE)</f>
        <v xml:space="preserve">Avenue de la Gare 5  </v>
      </c>
      <c r="G6" s="35" t="s">
        <v>45</v>
      </c>
      <c r="H6" s="126">
        <f>VLOOKUP($C$1,Liste_emp,16,FALSE)</f>
        <v>42736</v>
      </c>
      <c r="I6" s="126"/>
    </row>
    <row r="7" spans="1:10" x14ac:dyDescent="0.25">
      <c r="B7" s="35" t="s">
        <v>75</v>
      </c>
      <c r="C7" s="36" t="str">
        <f>IF(VLOOKUP($C$1,Liste_emp,7,FALSE)="","",VLOOKUP($C$1,Liste_emp,7,FALSE))</f>
        <v/>
      </c>
      <c r="G7" s="35" t="s">
        <v>46</v>
      </c>
      <c r="H7" s="126">
        <f>IF(VLOOKUP($C$1,Liste_emp,17,FALSE)&lt;&gt;"",VLOOKUP($C$1,Liste_emp,17,FALSE),"")</f>
        <v>43281</v>
      </c>
      <c r="I7" s="126"/>
    </row>
    <row r="8" spans="1:10" x14ac:dyDescent="0.25">
      <c r="B8" s="35" t="s">
        <v>43</v>
      </c>
      <c r="C8" s="36" t="str">
        <f>VLOOKUP($C$1,Liste_emp,8,FALSE)&amp;" "&amp;VLOOKUP($C$1,Liste_emp,9,FALSE)</f>
        <v>1920 Martigny</v>
      </c>
      <c r="G8" s="35" t="s">
        <v>49</v>
      </c>
      <c r="H8" s="125" t="str">
        <f>VLOOKUP($C$1,Liste_emp,18,FALSE)</f>
        <v>Elpar SA</v>
      </c>
      <c r="I8" s="125"/>
    </row>
    <row r="9" spans="1:10" x14ac:dyDescent="0.25">
      <c r="E9" s="35"/>
    </row>
    <row r="10" spans="1:10" ht="6.75" customHeight="1" thickBot="1" x14ac:dyDescent="0.3">
      <c r="A10" s="37"/>
      <c r="B10" s="38"/>
      <c r="C10" s="39"/>
      <c r="D10" s="40"/>
      <c r="E10" s="38"/>
      <c r="F10" s="40"/>
      <c r="G10" s="38"/>
      <c r="H10" s="41"/>
      <c r="I10" s="41"/>
      <c r="J10" s="40"/>
    </row>
    <row r="11" spans="1:10" ht="15.75" thickTop="1" x14ac:dyDescent="0.25">
      <c r="E11" s="35"/>
    </row>
    <row r="12" spans="1:10" ht="18.75" x14ac:dyDescent="0.25">
      <c r="A12" s="127" t="s">
        <v>56</v>
      </c>
      <c r="B12" s="127"/>
      <c r="C12" s="127"/>
      <c r="D12" s="127"/>
      <c r="E12" s="127"/>
      <c r="F12" s="127"/>
      <c r="G12" s="127"/>
      <c r="H12" s="127"/>
      <c r="I12" s="127"/>
      <c r="J12" s="127"/>
    </row>
    <row r="14" spans="1:10" s="45" customFormat="1" ht="25.5" customHeight="1" x14ac:dyDescent="0.25">
      <c r="A14" s="42">
        <v>1</v>
      </c>
      <c r="B14" s="1" t="s">
        <v>7</v>
      </c>
      <c r="C14" s="1"/>
      <c r="D14" s="43"/>
      <c r="E14" s="44" t="s">
        <v>16</v>
      </c>
      <c r="F14" s="43"/>
      <c r="G14" s="44" t="s">
        <v>17</v>
      </c>
      <c r="H14" s="43"/>
      <c r="I14" s="44" t="s">
        <v>18</v>
      </c>
      <c r="J14" s="43"/>
    </row>
    <row r="15" spans="1:10" s="45" customFormat="1" ht="25.5" customHeight="1" x14ac:dyDescent="0.25">
      <c r="A15" s="42">
        <v>2</v>
      </c>
      <c r="B15" s="1" t="s">
        <v>105</v>
      </c>
      <c r="C15" s="1"/>
      <c r="D15" s="43"/>
      <c r="E15" s="44" t="s">
        <v>19</v>
      </c>
      <c r="F15" s="43"/>
      <c r="G15" s="44" t="s">
        <v>20</v>
      </c>
      <c r="H15" s="43"/>
      <c r="I15" s="44" t="s">
        <v>21</v>
      </c>
      <c r="J15" s="43"/>
    </row>
    <row r="16" spans="1:10" s="45" customFormat="1" ht="25.5" customHeight="1" x14ac:dyDescent="0.25">
      <c r="A16" s="42">
        <v>3</v>
      </c>
      <c r="B16" s="1" t="s">
        <v>6</v>
      </c>
      <c r="C16" s="1"/>
      <c r="D16" s="43"/>
      <c r="E16" s="44" t="s">
        <v>22</v>
      </c>
      <c r="F16" s="43"/>
      <c r="G16" s="44" t="s">
        <v>23</v>
      </c>
      <c r="H16" s="43"/>
      <c r="I16" s="44" t="s">
        <v>24</v>
      </c>
      <c r="J16" s="43"/>
    </row>
    <row r="17" spans="1:10" s="45" customFormat="1" ht="25.5" customHeight="1" x14ac:dyDescent="0.25">
      <c r="A17" s="42">
        <v>4</v>
      </c>
      <c r="B17" s="1" t="s">
        <v>8</v>
      </c>
      <c r="C17" s="1"/>
      <c r="D17" s="43"/>
      <c r="E17" s="44" t="s">
        <v>15</v>
      </c>
      <c r="F17" s="43"/>
      <c r="G17" s="44" t="s">
        <v>25</v>
      </c>
      <c r="H17" s="43"/>
      <c r="I17" s="44" t="s">
        <v>26</v>
      </c>
      <c r="J17" s="43"/>
    </row>
    <row r="18" spans="1:10" s="45" customFormat="1" ht="25.5" customHeight="1" x14ac:dyDescent="0.25">
      <c r="A18" s="42">
        <v>5</v>
      </c>
      <c r="B18" s="1" t="s">
        <v>66</v>
      </c>
      <c r="C18" s="1"/>
      <c r="D18" s="43"/>
      <c r="E18" s="44" t="s">
        <v>15</v>
      </c>
      <c r="F18" s="43"/>
      <c r="G18" s="44" t="s">
        <v>27</v>
      </c>
      <c r="H18" s="43"/>
      <c r="I18" s="44" t="s">
        <v>65</v>
      </c>
      <c r="J18" s="43"/>
    </row>
    <row r="19" spans="1:10" s="45" customFormat="1" ht="25.5" customHeight="1" x14ac:dyDescent="0.25">
      <c r="A19" s="42">
        <v>6</v>
      </c>
      <c r="B19" s="1" t="s">
        <v>9</v>
      </c>
      <c r="C19" s="1"/>
      <c r="D19" s="43"/>
      <c r="E19" s="44" t="s">
        <v>15</v>
      </c>
      <c r="F19" s="43"/>
      <c r="G19" s="44" t="s">
        <v>27</v>
      </c>
      <c r="H19" s="43"/>
      <c r="I19" s="44" t="s">
        <v>28</v>
      </c>
      <c r="J19" s="43"/>
    </row>
    <row r="20" spans="1:10" s="45" customFormat="1" ht="25.5" customHeight="1" x14ac:dyDescent="0.25">
      <c r="A20" s="42">
        <v>7</v>
      </c>
      <c r="B20" s="1" t="s">
        <v>112</v>
      </c>
      <c r="C20" s="1"/>
      <c r="D20" s="43"/>
      <c r="E20" s="44" t="s">
        <v>31</v>
      </c>
      <c r="F20" s="43"/>
      <c r="G20" s="44" t="s">
        <v>29</v>
      </c>
      <c r="H20" s="43"/>
      <c r="I20" s="44" t="s">
        <v>30</v>
      </c>
      <c r="J20" s="43"/>
    </row>
    <row r="21" spans="1:10" s="45" customFormat="1" ht="25.5" customHeight="1" x14ac:dyDescent="0.25">
      <c r="A21" s="42">
        <v>8</v>
      </c>
      <c r="B21" s="1" t="s">
        <v>11</v>
      </c>
      <c r="C21" s="1"/>
      <c r="D21" s="43"/>
      <c r="E21" s="44" t="s">
        <v>32</v>
      </c>
      <c r="F21" s="43"/>
      <c r="G21" s="44" t="s">
        <v>33</v>
      </c>
      <c r="H21" s="43"/>
      <c r="I21" s="44" t="s">
        <v>34</v>
      </c>
      <c r="J21" s="43"/>
    </row>
    <row r="22" spans="1:10" s="45" customFormat="1" ht="25.5" customHeight="1" x14ac:dyDescent="0.25">
      <c r="A22" s="42">
        <v>9</v>
      </c>
      <c r="B22" s="1" t="s">
        <v>12</v>
      </c>
      <c r="C22" s="1"/>
      <c r="D22" s="43"/>
      <c r="E22" s="44" t="s">
        <v>35</v>
      </c>
      <c r="F22" s="43"/>
      <c r="G22" s="44" t="s">
        <v>37</v>
      </c>
      <c r="H22" s="43"/>
      <c r="I22" s="44" t="s">
        <v>36</v>
      </c>
      <c r="J22" s="43"/>
    </row>
    <row r="23" spans="1:10" s="45" customFormat="1" ht="25.5" customHeight="1" x14ac:dyDescent="0.25">
      <c r="A23" s="42">
        <v>10</v>
      </c>
      <c r="B23" s="1" t="s">
        <v>13</v>
      </c>
      <c r="C23" s="1"/>
      <c r="D23" s="43"/>
      <c r="E23" s="44" t="s">
        <v>38</v>
      </c>
      <c r="F23" s="43"/>
      <c r="G23" s="44" t="s">
        <v>39</v>
      </c>
      <c r="H23" s="43"/>
      <c r="I23" s="44" t="s">
        <v>40</v>
      </c>
      <c r="J23" s="43"/>
    </row>
    <row r="24" spans="1:10" s="45" customFormat="1" ht="25.5" customHeight="1" x14ac:dyDescent="0.25">
      <c r="A24" s="42">
        <v>11</v>
      </c>
      <c r="B24" s="1" t="s">
        <v>106</v>
      </c>
      <c r="C24" s="1"/>
      <c r="D24" s="43"/>
      <c r="E24" s="44" t="s">
        <v>38</v>
      </c>
      <c r="F24" s="43"/>
      <c r="G24" s="44" t="s">
        <v>39</v>
      </c>
      <c r="H24" s="43"/>
      <c r="I24" s="44" t="s">
        <v>40</v>
      </c>
      <c r="J24" s="43"/>
    </row>
    <row r="25" spans="1:10" s="45" customFormat="1" ht="25.5" customHeight="1" x14ac:dyDescent="0.25">
      <c r="A25" s="42">
        <v>12</v>
      </c>
      <c r="B25" s="1" t="s">
        <v>111</v>
      </c>
      <c r="C25" s="1"/>
      <c r="D25" s="43"/>
      <c r="E25" s="44" t="s">
        <v>38</v>
      </c>
      <c r="F25" s="43"/>
      <c r="G25" s="44" t="s">
        <v>39</v>
      </c>
      <c r="H25" s="43"/>
      <c r="I25" s="44" t="s">
        <v>40</v>
      </c>
      <c r="J25" s="43"/>
    </row>
    <row r="26" spans="1:10" s="45" customFormat="1" ht="25.5" customHeight="1" x14ac:dyDescent="0.25">
      <c r="A26" s="42">
        <v>13</v>
      </c>
      <c r="B26" s="1" t="s">
        <v>110</v>
      </c>
      <c r="C26" s="1"/>
      <c r="D26" s="43"/>
      <c r="E26" s="44" t="s">
        <v>38</v>
      </c>
      <c r="F26" s="43"/>
      <c r="G26" s="44" t="s">
        <v>39</v>
      </c>
      <c r="H26" s="43"/>
      <c r="I26" s="44" t="s">
        <v>65</v>
      </c>
      <c r="J26" s="43"/>
    </row>
  </sheetData>
  <sheetProtection algorithmName="SHA-512" hashValue="GyDbFbWvx40T6yUn1TL9W48e74Zo8IO8Vy0dSM4zlQnAqpLoxQPeny0fUB7+Vd0G3MC16p7uyrQAtWEEUqVOGw==" saltValue="5uCx1D5lEWpczPV5mTcBFg==" spinCount="100000" sheet="1" objects="1" scenarios="1"/>
  <mergeCells count="19">
    <mergeCell ref="H3:I3"/>
    <mergeCell ref="B16:C16"/>
    <mergeCell ref="B17:C17"/>
    <mergeCell ref="B18:C18"/>
    <mergeCell ref="A12:J12"/>
    <mergeCell ref="B24:C24"/>
    <mergeCell ref="B25:C25"/>
    <mergeCell ref="B26:C26"/>
    <mergeCell ref="H5:I5"/>
    <mergeCell ref="H6:I6"/>
    <mergeCell ref="H7:I7"/>
    <mergeCell ref="H8:I8"/>
    <mergeCell ref="B19:C19"/>
    <mergeCell ref="B20:C20"/>
    <mergeCell ref="B21:C21"/>
    <mergeCell ref="B22:C22"/>
    <mergeCell ref="B23:C23"/>
    <mergeCell ref="B14:C14"/>
    <mergeCell ref="B15:C15"/>
  </mergeCells>
  <pageMargins left="0.47244094488188981" right="0.47244094488188981" top="0.78740157480314965" bottom="0.39370078740157483" header="0.31496062992125984" footer="0.31496062992125984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5" r:id="rId4" name="Group Box 51">
              <controlPr defaultSize="0" print="0" autoFill="0" autoPict="0" altText="">
                <anchor moveWithCells="1">
                  <from>
                    <xdr:col>3</xdr:col>
                    <xdr:colOff>0</xdr:colOff>
                    <xdr:row>12</xdr:row>
                    <xdr:rowOff>190500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" name="Option Button 55">
              <controlPr defaultSize="0" autoFill="0" autoLine="0" autoPict="0">
                <anchor moveWithCells="1">
                  <from>
                    <xdr:col>3</xdr:col>
                    <xdr:colOff>28575</xdr:colOff>
                    <xdr:row>13</xdr:row>
                    <xdr:rowOff>66675</xdr:rowOff>
                  </from>
                  <to>
                    <xdr:col>3</xdr:col>
                    <xdr:colOff>257175</xdr:colOff>
                    <xdr:row>13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6" name="Option Button 56">
              <controlPr defaultSize="0" autoFill="0" autoLine="0" autoPict="0">
                <anchor moveWithCells="1">
                  <from>
                    <xdr:col>5</xdr:col>
                    <xdr:colOff>28575</xdr:colOff>
                    <xdr:row>13</xdr:row>
                    <xdr:rowOff>57150</xdr:rowOff>
                  </from>
                  <to>
                    <xdr:col>5</xdr:col>
                    <xdr:colOff>257175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7" name="Option Button 57">
              <controlPr defaultSize="0" autoFill="0" autoLine="0" autoPict="0">
                <anchor moveWithCells="1">
                  <from>
                    <xdr:col>7</xdr:col>
                    <xdr:colOff>28575</xdr:colOff>
                    <xdr:row>13</xdr:row>
                    <xdr:rowOff>66675</xdr:rowOff>
                  </from>
                  <to>
                    <xdr:col>7</xdr:col>
                    <xdr:colOff>257175</xdr:colOff>
                    <xdr:row>13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8" name="Option Button 58">
              <controlPr defaultSize="0" autoFill="0" autoLine="0" autoPict="0">
                <anchor moveWithCells="1">
                  <from>
                    <xdr:col>3</xdr:col>
                    <xdr:colOff>28575</xdr:colOff>
                    <xdr:row>14</xdr:row>
                    <xdr:rowOff>66675</xdr:rowOff>
                  </from>
                  <to>
                    <xdr:col>3</xdr:col>
                    <xdr:colOff>257175</xdr:colOff>
                    <xdr:row>14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9" name="Option Button 59">
              <controlPr defaultSize="0" autoFill="0" autoLine="0" autoPict="0">
                <anchor moveWithCells="1">
                  <from>
                    <xdr:col>5</xdr:col>
                    <xdr:colOff>28575</xdr:colOff>
                    <xdr:row>14</xdr:row>
                    <xdr:rowOff>57150</xdr:rowOff>
                  </from>
                  <to>
                    <xdr:col>5</xdr:col>
                    <xdr:colOff>257175</xdr:colOff>
                    <xdr:row>14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0" name="Option Button 60">
              <controlPr defaultSize="0" autoFill="0" autoLine="0" autoPict="0">
                <anchor moveWithCells="1">
                  <from>
                    <xdr:col>7</xdr:col>
                    <xdr:colOff>28575</xdr:colOff>
                    <xdr:row>14</xdr:row>
                    <xdr:rowOff>66675</xdr:rowOff>
                  </from>
                  <to>
                    <xdr:col>7</xdr:col>
                    <xdr:colOff>257175</xdr:colOff>
                    <xdr:row>14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11" name="Option Button 61">
              <controlPr defaultSize="0" autoFill="0" autoLine="0" autoPict="0">
                <anchor moveWithCells="1">
                  <from>
                    <xdr:col>3</xdr:col>
                    <xdr:colOff>28575</xdr:colOff>
                    <xdr:row>15</xdr:row>
                    <xdr:rowOff>57150</xdr:rowOff>
                  </from>
                  <to>
                    <xdr:col>3</xdr:col>
                    <xdr:colOff>257175</xdr:colOff>
                    <xdr:row>15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12" name="Option Button 62">
              <controlPr defaultSize="0" autoFill="0" autoLine="0" autoPict="0">
                <anchor moveWithCells="1">
                  <from>
                    <xdr:col>5</xdr:col>
                    <xdr:colOff>28575</xdr:colOff>
                    <xdr:row>15</xdr:row>
                    <xdr:rowOff>47625</xdr:rowOff>
                  </from>
                  <to>
                    <xdr:col>5</xdr:col>
                    <xdr:colOff>257175</xdr:colOff>
                    <xdr:row>15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13" name="Option Button 63">
              <controlPr defaultSize="0" autoFill="0" autoLine="0" autoPict="0">
                <anchor moveWithCells="1">
                  <from>
                    <xdr:col>7</xdr:col>
                    <xdr:colOff>28575</xdr:colOff>
                    <xdr:row>15</xdr:row>
                    <xdr:rowOff>57150</xdr:rowOff>
                  </from>
                  <to>
                    <xdr:col>7</xdr:col>
                    <xdr:colOff>257175</xdr:colOff>
                    <xdr:row>15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14" name="Option Button 64">
              <controlPr defaultSize="0" autoFill="0" autoLine="0" autoPict="0">
                <anchor moveWithCells="1">
                  <from>
                    <xdr:col>3</xdr:col>
                    <xdr:colOff>28575</xdr:colOff>
                    <xdr:row>16</xdr:row>
                    <xdr:rowOff>57150</xdr:rowOff>
                  </from>
                  <to>
                    <xdr:col>3</xdr:col>
                    <xdr:colOff>257175</xdr:colOff>
                    <xdr:row>16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15" name="Option Button 65">
              <controlPr defaultSize="0" autoFill="0" autoLine="0" autoPict="0">
                <anchor moveWithCells="1">
                  <from>
                    <xdr:col>5</xdr:col>
                    <xdr:colOff>28575</xdr:colOff>
                    <xdr:row>16</xdr:row>
                    <xdr:rowOff>47625</xdr:rowOff>
                  </from>
                  <to>
                    <xdr:col>5</xdr:col>
                    <xdr:colOff>257175</xdr:colOff>
                    <xdr:row>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16" name="Option Button 66">
              <controlPr defaultSize="0" autoFill="0" autoLine="0" autoPict="0">
                <anchor moveWithCells="1">
                  <from>
                    <xdr:col>7</xdr:col>
                    <xdr:colOff>28575</xdr:colOff>
                    <xdr:row>16</xdr:row>
                    <xdr:rowOff>57150</xdr:rowOff>
                  </from>
                  <to>
                    <xdr:col>7</xdr:col>
                    <xdr:colOff>257175</xdr:colOff>
                    <xdr:row>16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17" name="Option Button 67">
              <controlPr defaultSize="0" autoFill="0" autoLine="0" autoPict="0">
                <anchor moveWithCells="1">
                  <from>
                    <xdr:col>3</xdr:col>
                    <xdr:colOff>28575</xdr:colOff>
                    <xdr:row>17</xdr:row>
                    <xdr:rowOff>57150</xdr:rowOff>
                  </from>
                  <to>
                    <xdr:col>3</xdr:col>
                    <xdr:colOff>257175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18" name="Option Button 68">
              <controlPr defaultSize="0" autoFill="0" autoLine="0" autoPict="0">
                <anchor moveWithCells="1">
                  <from>
                    <xdr:col>5</xdr:col>
                    <xdr:colOff>28575</xdr:colOff>
                    <xdr:row>17</xdr:row>
                    <xdr:rowOff>47625</xdr:rowOff>
                  </from>
                  <to>
                    <xdr:col>5</xdr:col>
                    <xdr:colOff>257175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19" name="Option Button 69">
              <controlPr defaultSize="0" autoFill="0" autoLine="0" autoPict="0">
                <anchor moveWithCells="1">
                  <from>
                    <xdr:col>7</xdr:col>
                    <xdr:colOff>28575</xdr:colOff>
                    <xdr:row>17</xdr:row>
                    <xdr:rowOff>57150</xdr:rowOff>
                  </from>
                  <to>
                    <xdr:col>7</xdr:col>
                    <xdr:colOff>257175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20" name="Option Button 70">
              <controlPr defaultSize="0" autoFill="0" autoLine="0" autoPict="0">
                <anchor moveWithCells="1">
                  <from>
                    <xdr:col>3</xdr:col>
                    <xdr:colOff>28575</xdr:colOff>
                    <xdr:row>18</xdr:row>
                    <xdr:rowOff>57150</xdr:rowOff>
                  </from>
                  <to>
                    <xdr:col>3</xdr:col>
                    <xdr:colOff>257175</xdr:colOff>
                    <xdr:row>18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21" name="Option Button 71">
              <controlPr defaultSize="0" autoFill="0" autoLine="0" autoPict="0">
                <anchor moveWithCells="1">
                  <from>
                    <xdr:col>5</xdr:col>
                    <xdr:colOff>28575</xdr:colOff>
                    <xdr:row>18</xdr:row>
                    <xdr:rowOff>47625</xdr:rowOff>
                  </from>
                  <to>
                    <xdr:col>5</xdr:col>
                    <xdr:colOff>257175</xdr:colOff>
                    <xdr:row>18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22" name="Option Button 72">
              <controlPr defaultSize="0" autoFill="0" autoLine="0" autoPict="0">
                <anchor moveWithCells="1">
                  <from>
                    <xdr:col>7</xdr:col>
                    <xdr:colOff>28575</xdr:colOff>
                    <xdr:row>18</xdr:row>
                    <xdr:rowOff>57150</xdr:rowOff>
                  </from>
                  <to>
                    <xdr:col>7</xdr:col>
                    <xdr:colOff>257175</xdr:colOff>
                    <xdr:row>18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23" name="Option Button 76">
              <controlPr defaultSize="0" autoFill="0" autoLine="0" autoPict="0">
                <anchor moveWithCells="1">
                  <from>
                    <xdr:col>3</xdr:col>
                    <xdr:colOff>28575</xdr:colOff>
                    <xdr:row>19</xdr:row>
                    <xdr:rowOff>57150</xdr:rowOff>
                  </from>
                  <to>
                    <xdr:col>3</xdr:col>
                    <xdr:colOff>257175</xdr:colOff>
                    <xdr:row>19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24" name="Option Button 77">
              <controlPr defaultSize="0" autoFill="0" autoLine="0" autoPict="0">
                <anchor moveWithCells="1">
                  <from>
                    <xdr:col>5</xdr:col>
                    <xdr:colOff>28575</xdr:colOff>
                    <xdr:row>19</xdr:row>
                    <xdr:rowOff>47625</xdr:rowOff>
                  </from>
                  <to>
                    <xdr:col>5</xdr:col>
                    <xdr:colOff>257175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25" name="Option Button 78">
              <controlPr defaultSize="0" autoFill="0" autoLine="0" autoPict="0">
                <anchor moveWithCells="1">
                  <from>
                    <xdr:col>7</xdr:col>
                    <xdr:colOff>28575</xdr:colOff>
                    <xdr:row>19</xdr:row>
                    <xdr:rowOff>57150</xdr:rowOff>
                  </from>
                  <to>
                    <xdr:col>7</xdr:col>
                    <xdr:colOff>257175</xdr:colOff>
                    <xdr:row>19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26" name="Option Button 79">
              <controlPr defaultSize="0" autoFill="0" autoLine="0" autoPict="0">
                <anchor moveWithCells="1">
                  <from>
                    <xdr:col>3</xdr:col>
                    <xdr:colOff>28575</xdr:colOff>
                    <xdr:row>20</xdr:row>
                    <xdr:rowOff>66675</xdr:rowOff>
                  </from>
                  <to>
                    <xdr:col>3</xdr:col>
                    <xdr:colOff>257175</xdr:colOff>
                    <xdr:row>20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27" name="Option Button 80">
              <controlPr defaultSize="0" autoFill="0" autoLine="0" autoPict="0">
                <anchor moveWithCells="1">
                  <from>
                    <xdr:col>5</xdr:col>
                    <xdr:colOff>28575</xdr:colOff>
                    <xdr:row>20</xdr:row>
                    <xdr:rowOff>57150</xdr:rowOff>
                  </from>
                  <to>
                    <xdr:col>5</xdr:col>
                    <xdr:colOff>257175</xdr:colOff>
                    <xdr:row>20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28" name="Option Button 81">
              <controlPr defaultSize="0" autoFill="0" autoLine="0" autoPict="0">
                <anchor moveWithCells="1">
                  <from>
                    <xdr:col>7</xdr:col>
                    <xdr:colOff>28575</xdr:colOff>
                    <xdr:row>20</xdr:row>
                    <xdr:rowOff>66675</xdr:rowOff>
                  </from>
                  <to>
                    <xdr:col>7</xdr:col>
                    <xdr:colOff>257175</xdr:colOff>
                    <xdr:row>20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29" name="Option Button 82">
              <controlPr defaultSize="0" autoFill="0" autoLine="0" autoPict="0">
                <anchor moveWithCells="1">
                  <from>
                    <xdr:col>3</xdr:col>
                    <xdr:colOff>28575</xdr:colOff>
                    <xdr:row>21</xdr:row>
                    <xdr:rowOff>66675</xdr:rowOff>
                  </from>
                  <to>
                    <xdr:col>3</xdr:col>
                    <xdr:colOff>257175</xdr:colOff>
                    <xdr:row>21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30" name="Option Button 83">
              <controlPr defaultSize="0" autoFill="0" autoLine="0" autoPict="0">
                <anchor moveWithCells="1">
                  <from>
                    <xdr:col>5</xdr:col>
                    <xdr:colOff>28575</xdr:colOff>
                    <xdr:row>21</xdr:row>
                    <xdr:rowOff>57150</xdr:rowOff>
                  </from>
                  <to>
                    <xdr:col>5</xdr:col>
                    <xdr:colOff>257175</xdr:colOff>
                    <xdr:row>21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31" name="Option Button 84">
              <controlPr defaultSize="0" autoFill="0" autoLine="0" autoPict="0">
                <anchor moveWithCells="1">
                  <from>
                    <xdr:col>7</xdr:col>
                    <xdr:colOff>28575</xdr:colOff>
                    <xdr:row>21</xdr:row>
                    <xdr:rowOff>66675</xdr:rowOff>
                  </from>
                  <to>
                    <xdr:col>7</xdr:col>
                    <xdr:colOff>257175</xdr:colOff>
                    <xdr:row>21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32" name="Option Button 85">
              <controlPr defaultSize="0" autoFill="0" autoLine="0" autoPict="0">
                <anchor moveWithCells="1">
                  <from>
                    <xdr:col>3</xdr:col>
                    <xdr:colOff>28575</xdr:colOff>
                    <xdr:row>22</xdr:row>
                    <xdr:rowOff>66675</xdr:rowOff>
                  </from>
                  <to>
                    <xdr:col>3</xdr:col>
                    <xdr:colOff>257175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33" name="Option Button 86">
              <controlPr defaultSize="0" autoFill="0" autoLine="0" autoPict="0">
                <anchor moveWithCells="1">
                  <from>
                    <xdr:col>5</xdr:col>
                    <xdr:colOff>28575</xdr:colOff>
                    <xdr:row>22</xdr:row>
                    <xdr:rowOff>57150</xdr:rowOff>
                  </from>
                  <to>
                    <xdr:col>5</xdr:col>
                    <xdr:colOff>257175</xdr:colOff>
                    <xdr:row>22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34" name="Option Button 87">
              <controlPr defaultSize="0" autoFill="0" autoLine="0" autoPict="0">
                <anchor moveWithCells="1">
                  <from>
                    <xdr:col>7</xdr:col>
                    <xdr:colOff>28575</xdr:colOff>
                    <xdr:row>22</xdr:row>
                    <xdr:rowOff>66675</xdr:rowOff>
                  </from>
                  <to>
                    <xdr:col>7</xdr:col>
                    <xdr:colOff>257175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35" name="Option Button 88">
              <controlPr defaultSize="0" autoFill="0" autoLine="0" autoPict="0">
                <anchor moveWithCells="1">
                  <from>
                    <xdr:col>3</xdr:col>
                    <xdr:colOff>28575</xdr:colOff>
                    <xdr:row>23</xdr:row>
                    <xdr:rowOff>66675</xdr:rowOff>
                  </from>
                  <to>
                    <xdr:col>3</xdr:col>
                    <xdr:colOff>257175</xdr:colOff>
                    <xdr:row>23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36" name="Option Button 89">
              <controlPr defaultSize="0" autoFill="0" autoLine="0" autoPict="0">
                <anchor moveWithCells="1">
                  <from>
                    <xdr:col>5</xdr:col>
                    <xdr:colOff>28575</xdr:colOff>
                    <xdr:row>23</xdr:row>
                    <xdr:rowOff>57150</xdr:rowOff>
                  </from>
                  <to>
                    <xdr:col>5</xdr:col>
                    <xdr:colOff>257175</xdr:colOff>
                    <xdr:row>23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37" name="Option Button 90">
              <controlPr defaultSize="0" autoFill="0" autoLine="0" autoPict="0">
                <anchor moveWithCells="1">
                  <from>
                    <xdr:col>7</xdr:col>
                    <xdr:colOff>28575</xdr:colOff>
                    <xdr:row>23</xdr:row>
                    <xdr:rowOff>66675</xdr:rowOff>
                  </from>
                  <to>
                    <xdr:col>7</xdr:col>
                    <xdr:colOff>257175</xdr:colOff>
                    <xdr:row>23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38" name="Option Button 91">
              <controlPr defaultSize="0" autoFill="0" autoLine="0" autoPict="0">
                <anchor moveWithCells="1">
                  <from>
                    <xdr:col>3</xdr:col>
                    <xdr:colOff>28575</xdr:colOff>
                    <xdr:row>24</xdr:row>
                    <xdr:rowOff>66675</xdr:rowOff>
                  </from>
                  <to>
                    <xdr:col>3</xdr:col>
                    <xdr:colOff>257175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39" name="Option Button 92">
              <controlPr defaultSize="0" autoFill="0" autoLine="0" autoPict="0">
                <anchor moveWithCells="1">
                  <from>
                    <xdr:col>5</xdr:col>
                    <xdr:colOff>28575</xdr:colOff>
                    <xdr:row>24</xdr:row>
                    <xdr:rowOff>57150</xdr:rowOff>
                  </from>
                  <to>
                    <xdr:col>5</xdr:col>
                    <xdr:colOff>257175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40" name="Option Button 93">
              <controlPr defaultSize="0" autoFill="0" autoLine="0" autoPict="0">
                <anchor moveWithCells="1">
                  <from>
                    <xdr:col>7</xdr:col>
                    <xdr:colOff>28575</xdr:colOff>
                    <xdr:row>24</xdr:row>
                    <xdr:rowOff>66675</xdr:rowOff>
                  </from>
                  <to>
                    <xdr:col>7</xdr:col>
                    <xdr:colOff>257175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41" name="Option Button 94">
              <controlPr defaultSize="0" autoFill="0" autoLine="0" autoPict="0">
                <anchor moveWithCells="1">
                  <from>
                    <xdr:col>3</xdr:col>
                    <xdr:colOff>28575</xdr:colOff>
                    <xdr:row>25</xdr:row>
                    <xdr:rowOff>66675</xdr:rowOff>
                  </from>
                  <to>
                    <xdr:col>3</xdr:col>
                    <xdr:colOff>257175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42" name="Option Button 95">
              <controlPr defaultSize="0" autoFill="0" autoLine="0" autoPict="0">
                <anchor moveWithCells="1">
                  <from>
                    <xdr:col>5</xdr:col>
                    <xdr:colOff>28575</xdr:colOff>
                    <xdr:row>25</xdr:row>
                    <xdr:rowOff>57150</xdr:rowOff>
                  </from>
                  <to>
                    <xdr:col>5</xdr:col>
                    <xdr:colOff>257175</xdr:colOff>
                    <xdr:row>25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43" name="Option Button 96">
              <controlPr defaultSize="0" autoFill="0" autoLine="0" autoPict="0">
                <anchor moveWithCells="1">
                  <from>
                    <xdr:col>7</xdr:col>
                    <xdr:colOff>28575</xdr:colOff>
                    <xdr:row>25</xdr:row>
                    <xdr:rowOff>66675</xdr:rowOff>
                  </from>
                  <to>
                    <xdr:col>7</xdr:col>
                    <xdr:colOff>257175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44" name="Group Box 97">
              <controlPr defaultSize="0" print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45" name="Group Box 98">
              <controlPr defaultSize="0" print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46" name="Group Box 99">
              <controlPr defaultSize="0" print="0" autoFill="0" autoPict="0" altText="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47" name="Group Box 100">
              <controlPr defaultSize="0" print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48" name="Group Box 101">
              <controlPr defaultSize="0" print="0" autoFill="0" autoPict="0" altText="">
                <anchor mov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49" name="Group Box 102">
              <controlPr defaultSize="0" print="0" autoFill="0" autoPict="0" altText="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50" name="Group Box 103">
              <controlPr defaultSize="0" print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51" name="Group Box 104">
              <controlPr defaultSize="0" print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52" name="Group Box 105">
              <controlPr defaultSize="0" print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53" name="Group Box 106">
              <controlPr defaultSize="0" print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54" name="Group Box 107">
              <controlPr defaultSize="0" print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55" name="Group Box 108">
              <controlPr defaultSize="0" print="0" autoFill="0" autoPict="0" altText="">
                <anchor mov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9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56" name="Group Box 109">
              <controlPr defaultSize="0" print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57" name="Group Box 110">
              <controlPr defaultSize="0" print="0" autoFill="0" autoPict="0" altText="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709E5-E176-427A-AE9F-68974AA38644}">
  <sheetPr codeName="Feuil3"/>
  <dimension ref="A1:T32"/>
  <sheetViews>
    <sheetView workbookViewId="0">
      <selection activeCell="B30" sqref="B30"/>
    </sheetView>
  </sheetViews>
  <sheetFormatPr baseColWidth="10" defaultRowHeight="15" x14ac:dyDescent="0.25"/>
  <cols>
    <col min="1" max="1" width="3.7109375" style="19" customWidth="1"/>
    <col min="2" max="2" width="41.42578125" style="19" customWidth="1"/>
    <col min="3" max="4" width="4.5703125" style="19" customWidth="1"/>
    <col min="5" max="5" width="11.42578125" style="19"/>
    <col min="6" max="6" width="46.85546875" style="19" customWidth="1"/>
    <col min="7" max="8" width="4.5703125" style="19" customWidth="1"/>
    <col min="9" max="16384" width="11.42578125" style="19"/>
  </cols>
  <sheetData>
    <row r="1" spans="1:20" ht="45.75" thickBot="1" x14ac:dyDescent="0.3">
      <c r="A1" s="54">
        <v>1</v>
      </c>
      <c r="B1" s="55" t="s">
        <v>7</v>
      </c>
      <c r="C1" s="65">
        <v>1</v>
      </c>
      <c r="F1" s="110" t="s">
        <v>146</v>
      </c>
      <c r="G1" s="111" t="s">
        <v>148</v>
      </c>
      <c r="H1" s="111" t="s">
        <v>147</v>
      </c>
      <c r="I1" s="134" t="s">
        <v>149</v>
      </c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6"/>
    </row>
    <row r="2" spans="1:20" x14ac:dyDescent="0.25">
      <c r="A2" s="56">
        <v>2</v>
      </c>
      <c r="B2" s="57" t="s">
        <v>105</v>
      </c>
      <c r="C2" s="66">
        <v>1</v>
      </c>
      <c r="D2" s="20"/>
      <c r="F2" s="149" t="s">
        <v>138</v>
      </c>
      <c r="G2" s="143">
        <f>SUM(C3+C9)</f>
        <v>2</v>
      </c>
      <c r="H2" s="143">
        <v>6</v>
      </c>
      <c r="I2" s="131" t="str">
        <f>IF(Eval!H5="serveuse-vendeuse","possède d'excellentes compétences en tant que serveuse-vendeuse et son autonomie lui a permis d'être parfaitement à l'aise dans l'éxécution de ses tâches. ",IF(Eval!H5="serveur-vendeur","possède d'excellentes compétences en tant que serveur-vendeur et son autonomie lui a permis d'être parfaitement à l'aise dans l'éxécution de ses tâches. ",IF(Eval!H5="aide-gérant","possède d'excellentes compétences en tant qu'aide-gérant et son autonomie lui a permis d'être parfaitement à l'aise dans l'éxécution de ses tâches. ",IF(Eval!H5="aide-gérante","possède d'excellentes compétences en tant qu'aide-gérante et son autonomie lui a permis d'être parfaitement à l'aise dans l'éxécution de ses tâches. ",IF(Eval!H5="gérant","possède d'excellentes compétences en tant que gérant et son autonomie lui a permis d'être parfaitement à l'aise dans l'éxécution de ses tâches. ","possède d'excellentes compétences en tant que gérante et son autonomie lui a permis d'être parfaitement à l'aise dans l'éxécution de ses tâches. ")))))</f>
        <v xml:space="preserve">possède d'excellentes compétences en tant que serveur-vendeur et son autonomie lui a permis d'être parfaitement à l'aise dans l'éxécution de ses tâches. </v>
      </c>
      <c r="J2" s="137"/>
      <c r="K2" s="137"/>
      <c r="L2" s="137"/>
      <c r="M2" s="137"/>
      <c r="N2" s="137"/>
      <c r="O2" s="137"/>
      <c r="P2" s="137"/>
      <c r="Q2" s="137"/>
      <c r="R2" s="137"/>
      <c r="S2" s="137"/>
      <c r="T2" s="138"/>
    </row>
    <row r="3" spans="1:20" x14ac:dyDescent="0.25">
      <c r="A3" s="56">
        <v>3</v>
      </c>
      <c r="B3" s="58" t="s">
        <v>6</v>
      </c>
      <c r="C3" s="67">
        <v>1</v>
      </c>
      <c r="D3" s="21"/>
      <c r="F3" s="150"/>
      <c r="G3" s="144"/>
      <c r="H3" s="144"/>
      <c r="I3" s="139" t="s">
        <v>127</v>
      </c>
      <c r="J3" s="129"/>
      <c r="K3" s="129"/>
      <c r="L3" s="129"/>
      <c r="M3" s="129"/>
      <c r="N3" s="129"/>
      <c r="O3" s="129"/>
      <c r="P3" s="129"/>
      <c r="Q3" s="129"/>
      <c r="R3" s="129"/>
      <c r="S3" s="129"/>
      <c r="T3" s="130"/>
    </row>
    <row r="4" spans="1:20" ht="15.75" thickBot="1" x14ac:dyDescent="0.3">
      <c r="A4" s="56">
        <v>4</v>
      </c>
      <c r="B4" s="59" t="s">
        <v>8</v>
      </c>
      <c r="C4" s="68">
        <v>1</v>
      </c>
      <c r="D4" s="22"/>
      <c r="F4" s="151"/>
      <c r="G4" s="145"/>
      <c r="H4" s="145"/>
      <c r="I4" s="140" t="s">
        <v>114</v>
      </c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2"/>
    </row>
    <row r="5" spans="1:20" x14ac:dyDescent="0.25">
      <c r="A5" s="56">
        <v>5</v>
      </c>
      <c r="B5" s="60" t="s">
        <v>109</v>
      </c>
      <c r="C5" s="69">
        <v>1</v>
      </c>
      <c r="F5" s="152" t="s">
        <v>139</v>
      </c>
      <c r="G5" s="144">
        <f>SUM(C2+C6+C10)</f>
        <v>3</v>
      </c>
      <c r="H5" s="144">
        <v>9</v>
      </c>
      <c r="I5" s="24" t="str">
        <f>IF(Titre="Madame","Digne de confiance, responsable et très consciencieuse, ","Digne de confiance, responsable et très consciencieux, ")</f>
        <v xml:space="preserve">Digne de confiance, responsable et très consciencieux, </v>
      </c>
      <c r="J5" s="24"/>
      <c r="K5" s="24"/>
      <c r="L5" s="24"/>
      <c r="M5" s="24"/>
      <c r="N5" s="24"/>
      <c r="O5" s="24"/>
      <c r="P5" s="24"/>
      <c r="Q5" s="24"/>
      <c r="R5" s="24"/>
      <c r="S5" s="24"/>
      <c r="T5" s="49"/>
    </row>
    <row r="6" spans="1:20" x14ac:dyDescent="0.25">
      <c r="A6" s="56">
        <v>6</v>
      </c>
      <c r="B6" s="57" t="s">
        <v>9</v>
      </c>
      <c r="C6" s="66">
        <v>1</v>
      </c>
      <c r="D6" s="20"/>
      <c r="F6" s="153"/>
      <c r="G6" s="144"/>
      <c r="H6" s="144"/>
      <c r="I6" s="24" t="str">
        <f>IF(Titre="Madame","Digne de confiance, responsable et consciencieuse, ","Digne de confiance, responsable et consciencieux, ")</f>
        <v xml:space="preserve">Digne de confiance, responsable et consciencieux, </v>
      </c>
      <c r="J6" s="24"/>
      <c r="K6" s="24"/>
      <c r="L6" s="24"/>
      <c r="M6" s="24"/>
      <c r="N6" s="24"/>
      <c r="O6" s="24"/>
      <c r="P6" s="24"/>
      <c r="Q6" s="24"/>
      <c r="R6" s="24"/>
      <c r="S6" s="24"/>
      <c r="T6" s="49"/>
    </row>
    <row r="7" spans="1:20" ht="15.75" thickBot="1" x14ac:dyDescent="0.3">
      <c r="A7" s="56">
        <v>7</v>
      </c>
      <c r="B7" s="61" t="s">
        <v>10</v>
      </c>
      <c r="C7" s="70">
        <v>1</v>
      </c>
      <c r="D7" s="23"/>
      <c r="F7" s="153"/>
      <c r="G7" s="144"/>
      <c r="H7" s="14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49"/>
    </row>
    <row r="8" spans="1:20" x14ac:dyDescent="0.25">
      <c r="A8" s="56">
        <v>8</v>
      </c>
      <c r="B8" s="61" t="s">
        <v>11</v>
      </c>
      <c r="C8" s="70">
        <v>1</v>
      </c>
      <c r="D8" s="23"/>
      <c r="F8" s="154" t="s">
        <v>140</v>
      </c>
      <c r="G8" s="143">
        <f>SUM(C12+C8+C7)</f>
        <v>3</v>
      </c>
      <c r="H8" s="143">
        <v>9</v>
      </c>
      <c r="I8" s="47" t="str">
        <f>Titre&amp;" "&amp;Nom&amp;" "&amp;"travaille avec motivation et dynamisme, et surtout de manière précise, rapide et soignée."</f>
        <v>Monsieur Dupond travaille avec motivation et dynamisme, et surtout de manière précise, rapide et soignée.</v>
      </c>
      <c r="J8" s="47"/>
      <c r="K8" s="47"/>
      <c r="L8" s="47"/>
      <c r="M8" s="47"/>
      <c r="N8" s="47"/>
      <c r="O8" s="47"/>
      <c r="P8" s="47"/>
      <c r="Q8" s="47"/>
      <c r="R8" s="47"/>
      <c r="S8" s="47"/>
      <c r="T8" s="48"/>
    </row>
    <row r="9" spans="1:20" x14ac:dyDescent="0.25">
      <c r="A9" s="56">
        <v>9</v>
      </c>
      <c r="B9" s="58" t="s">
        <v>12</v>
      </c>
      <c r="C9" s="67">
        <v>1</v>
      </c>
      <c r="D9" s="21"/>
      <c r="F9" s="155"/>
      <c r="G9" s="144"/>
      <c r="H9" s="144"/>
      <c r="I9" s="24" t="str">
        <f>Titre&amp;" "&amp;Nom&amp;" "&amp;"travaille avec motivation et de manière précise, rapide et soignée."</f>
        <v>Monsieur Dupond travaille avec motivation et de manière précise, rapide et soignée.</v>
      </c>
      <c r="J9" s="24"/>
      <c r="K9" s="24"/>
      <c r="L9" s="24"/>
      <c r="M9" s="24"/>
      <c r="N9" s="24"/>
      <c r="O9" s="24"/>
      <c r="P9" s="24"/>
      <c r="Q9" s="24"/>
      <c r="R9" s="24"/>
      <c r="S9" s="24"/>
      <c r="T9" s="49"/>
    </row>
    <row r="10" spans="1:20" ht="15.75" thickBot="1" x14ac:dyDescent="0.3">
      <c r="A10" s="56">
        <v>10</v>
      </c>
      <c r="B10" s="57" t="s">
        <v>13</v>
      </c>
      <c r="C10" s="66">
        <v>1</v>
      </c>
      <c r="D10" s="20"/>
      <c r="F10" s="156"/>
      <c r="G10" s="145"/>
      <c r="H10" s="145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3"/>
    </row>
    <row r="11" spans="1:20" x14ac:dyDescent="0.25">
      <c r="A11" s="56">
        <v>11</v>
      </c>
      <c r="B11" s="59" t="s">
        <v>106</v>
      </c>
      <c r="C11" s="68">
        <v>1</v>
      </c>
      <c r="D11" s="22"/>
      <c r="F11" s="157" t="s">
        <v>141</v>
      </c>
      <c r="G11" s="144">
        <f>SUM(C11+C4)</f>
        <v>2</v>
      </c>
      <c r="H11" s="144">
        <v>6</v>
      </c>
      <c r="I11" s="24" t="str">
        <f>IF(Titre="Madame",Titre&amp;" "&amp;Nom&amp;" "&amp;"sait s'adapter aux nouvelles situations se présentant à elle, tout en faisant preuve d'iniative.",Titre&amp;" "&amp;Nom&amp;" "&amp;"sait s'adapter aux nouvelles situations se présentant à lui, tout en faisant preuve d'iniative.")</f>
        <v>Monsieur Dupond sait s'adapter aux nouvelles situations se présentant à lui, tout en faisant preuve d'iniative.</v>
      </c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49"/>
    </row>
    <row r="12" spans="1:20" x14ac:dyDescent="0.25">
      <c r="A12" s="56">
        <v>12</v>
      </c>
      <c r="B12" s="61" t="s">
        <v>14</v>
      </c>
      <c r="C12" s="70">
        <v>1</v>
      </c>
      <c r="D12" s="23"/>
      <c r="F12" s="158"/>
      <c r="G12" s="144"/>
      <c r="H12" s="144"/>
      <c r="I12" s="24" t="str">
        <f>IF(Titre="Madame",Titre&amp;" "&amp;Nom&amp;" "&amp;"sait s'adapter aux nouvelles situations qui se présentent à elle.",Titre&amp;" "&amp;Nom&amp;" "&amp;"sait s'adapter aux nouvelles situations qui se présentent à lui.")</f>
        <v>Monsieur Dupond sait s'adapter aux nouvelles situations qui se présentent à lui.</v>
      </c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49"/>
    </row>
    <row r="13" spans="1:20" ht="15.75" thickBot="1" x14ac:dyDescent="0.3">
      <c r="A13" s="56">
        <v>13</v>
      </c>
      <c r="B13" s="60" t="s">
        <v>110</v>
      </c>
      <c r="C13" s="69">
        <v>1</v>
      </c>
      <c r="F13" s="158"/>
      <c r="G13" s="144"/>
      <c r="H13" s="14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49"/>
    </row>
    <row r="14" spans="1:20" x14ac:dyDescent="0.25">
      <c r="A14" s="62"/>
      <c r="B14" s="24"/>
      <c r="C14" s="69"/>
      <c r="F14" s="159" t="s">
        <v>142</v>
      </c>
      <c r="G14" s="146">
        <f>SUM(G2:G13)</f>
        <v>10</v>
      </c>
      <c r="H14" s="146">
        <f>SUM(H2:H13)</f>
        <v>30</v>
      </c>
      <c r="I14" s="131" t="s">
        <v>107</v>
      </c>
      <c r="J14" s="132"/>
      <c r="K14" s="132"/>
      <c r="L14" s="132"/>
      <c r="M14" s="132"/>
      <c r="N14" s="132"/>
      <c r="O14" s="132"/>
      <c r="P14" s="132"/>
      <c r="Q14" s="132"/>
      <c r="R14" s="132"/>
      <c r="S14" s="132"/>
      <c r="T14" s="133"/>
    </row>
    <row r="15" spans="1:20" ht="15.75" thickBot="1" x14ac:dyDescent="0.3">
      <c r="A15" s="63"/>
      <c r="B15" s="64" t="s">
        <v>58</v>
      </c>
      <c r="C15" s="71">
        <f>SUM(C1:C13)</f>
        <v>13</v>
      </c>
      <c r="F15" s="160"/>
      <c r="G15" s="147"/>
      <c r="H15" s="147"/>
      <c r="I15" s="128" t="s">
        <v>108</v>
      </c>
      <c r="J15" s="129"/>
      <c r="K15" s="129"/>
      <c r="L15" s="129"/>
      <c r="M15" s="129"/>
      <c r="N15" s="129"/>
      <c r="O15" s="129"/>
      <c r="P15" s="129"/>
      <c r="Q15" s="129"/>
      <c r="R15" s="129"/>
      <c r="S15" s="129"/>
      <c r="T15" s="130"/>
    </row>
    <row r="16" spans="1:20" ht="15.75" thickBot="1" x14ac:dyDescent="0.3">
      <c r="B16" s="18"/>
      <c r="F16" s="161"/>
      <c r="G16" s="148"/>
      <c r="H16" s="148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3"/>
    </row>
    <row r="17" spans="2:20" x14ac:dyDescent="0.25">
      <c r="B17" s="18"/>
      <c r="F17" s="162" t="s">
        <v>143</v>
      </c>
      <c r="G17" s="164">
        <f>C13</f>
        <v>1</v>
      </c>
      <c r="H17" s="144">
        <v>3</v>
      </c>
      <c r="I17" s="24" t="str">
        <f>IF(Titre="Madame",Titre&amp;" "&amp;Nom&amp;" "&amp;"a entretenu d'excellentes relations avec ses collègues et ses supérieurs, et a été très appréciée par la clientèle.",Titre&amp;" "&amp;Nom&amp;" "&amp;"a entretenu d'excellentes relations avec ses collègues et ses supérieurs, et a été très apprécié par la clientèle.")</f>
        <v>Monsieur Dupond a entretenu d'excellentes relations avec ses collègues et ses supérieurs, et a été très apprécié par la clientèle.</v>
      </c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49"/>
    </row>
    <row r="18" spans="2:20" x14ac:dyDescent="0.25">
      <c r="F18" s="163"/>
      <c r="G18" s="164"/>
      <c r="H18" s="144"/>
      <c r="I18" s="24" t="str">
        <f>IF(Titre="Madame",Titre&amp;" "&amp;Nom&amp;" "&amp;"a entretenu de bonnes relations avec ses collègues et ses supérieurs, et a été appréciée par la clientèle.",Titre&amp;" "&amp;Nom&amp;" "&amp;"a entretenu de bonnes relations avec ses collègues et ses supérieurs, et a été apprécié par la clientèle.")</f>
        <v>Monsieur Dupond a entretenu de bonnes relations avec ses collègues et ses supérieurs, et a été apprécié par la clientèle.</v>
      </c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49"/>
    </row>
    <row r="19" spans="2:20" ht="15.75" thickBot="1" x14ac:dyDescent="0.3">
      <c r="F19" s="163"/>
      <c r="G19" s="164"/>
      <c r="H19" s="14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49"/>
    </row>
    <row r="20" spans="2:20" x14ac:dyDescent="0.25">
      <c r="F20" s="165" t="s">
        <v>144</v>
      </c>
      <c r="G20" s="167">
        <f>C5</f>
        <v>1</v>
      </c>
      <c r="H20" s="143">
        <v>3</v>
      </c>
      <c r="I20" s="131" t="s">
        <v>129</v>
      </c>
      <c r="J20" s="132"/>
      <c r="K20" s="132"/>
      <c r="L20" s="132"/>
      <c r="M20" s="132"/>
      <c r="N20" s="132"/>
      <c r="O20" s="132"/>
      <c r="P20" s="132"/>
      <c r="Q20" s="132"/>
      <c r="R20" s="132"/>
      <c r="S20" s="132"/>
      <c r="T20" s="133"/>
    </row>
    <row r="21" spans="2:20" x14ac:dyDescent="0.25">
      <c r="F21" s="163"/>
      <c r="G21" s="164"/>
      <c r="H21" s="144"/>
      <c r="I21" s="128" t="s">
        <v>128</v>
      </c>
      <c r="J21" s="129"/>
      <c r="K21" s="129"/>
      <c r="L21" s="129"/>
      <c r="M21" s="129"/>
      <c r="N21" s="129"/>
      <c r="O21" s="129"/>
      <c r="P21" s="129"/>
      <c r="Q21" s="129"/>
      <c r="R21" s="129"/>
      <c r="S21" s="129"/>
      <c r="T21" s="130"/>
    </row>
    <row r="22" spans="2:20" ht="15.75" thickBot="1" x14ac:dyDescent="0.3">
      <c r="F22" s="166"/>
      <c r="G22" s="168"/>
      <c r="H22" s="145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3"/>
    </row>
    <row r="23" spans="2:20" ht="15.75" thickBot="1" x14ac:dyDescent="0.3">
      <c r="F23" s="50" t="s">
        <v>113</v>
      </c>
      <c r="G23" s="78">
        <f>C1</f>
        <v>1</v>
      </c>
      <c r="H23" s="76">
        <v>3</v>
      </c>
      <c r="I23" s="51"/>
      <c r="J23" s="51"/>
      <c r="K23" s="24"/>
      <c r="L23" s="24"/>
      <c r="M23" s="24"/>
      <c r="N23" s="24"/>
      <c r="O23" s="24"/>
      <c r="P23" s="24"/>
      <c r="Q23" s="24"/>
      <c r="R23" s="24"/>
      <c r="S23" s="24"/>
      <c r="T23" s="49"/>
    </row>
    <row r="24" spans="2:20" ht="25.5" customHeight="1" thickBot="1" x14ac:dyDescent="0.3">
      <c r="F24" s="75" t="s">
        <v>125</v>
      </c>
      <c r="G24" s="79">
        <f>SUM(G14:G23)</f>
        <v>13</v>
      </c>
      <c r="H24" s="77">
        <f>SUM(H14:H23)</f>
        <v>39</v>
      </c>
      <c r="I24" s="72"/>
      <c r="J24" s="72"/>
      <c r="K24" s="73"/>
      <c r="L24" s="73"/>
      <c r="M24" s="73"/>
      <c r="N24" s="73"/>
      <c r="O24" s="73"/>
      <c r="P24" s="73"/>
      <c r="Q24" s="73"/>
      <c r="R24" s="73"/>
      <c r="S24" s="73"/>
      <c r="T24" s="74"/>
    </row>
    <row r="25" spans="2:20" ht="34.5" customHeight="1" thickBot="1" x14ac:dyDescent="0.3">
      <c r="F25" s="107" t="s">
        <v>145</v>
      </c>
      <c r="G25" s="109"/>
      <c r="H25" s="77"/>
      <c r="I25" s="108" t="str">
        <f>IF(Titre="Madame",Titre&amp;" "&amp;Nom&amp;" "&amp;"nous quitte, libre de tout engagement. Nous la remercions pour sa collaboration et nous lui souhaitons plein succès pour son avenir professionnel.",Titre&amp;" "&amp;Nom&amp;" "&amp;"nous quitte, libre de tout engagement. Nous le remercions pour sa collaboration et nous lui souhaitons plein succès pour son avenir professionnel.")</f>
        <v>Monsieur Dupond nous quitte, libre de tout engagement. Nous le remercions pour sa collaboration et nous lui souhaitons plein succès pour son avenir professionnel.</v>
      </c>
      <c r="J25" s="72"/>
      <c r="K25" s="73"/>
      <c r="L25" s="73"/>
      <c r="M25" s="73"/>
      <c r="N25" s="73"/>
      <c r="O25" s="73"/>
      <c r="P25" s="73"/>
      <c r="Q25" s="73"/>
      <c r="R25" s="73"/>
      <c r="S25" s="73"/>
      <c r="T25" s="74"/>
    </row>
    <row r="26" spans="2:20" x14ac:dyDescent="0.25">
      <c r="F26" s="33"/>
      <c r="G26" s="33"/>
      <c r="H26" s="33"/>
      <c r="I26" s="33"/>
      <c r="J26" s="33"/>
    </row>
    <row r="27" spans="2:20" x14ac:dyDescent="0.25">
      <c r="B27" s="25" t="s">
        <v>119</v>
      </c>
    </row>
    <row r="29" spans="2:20" x14ac:dyDescent="0.25">
      <c r="B29" s="19" t="str">
        <f>Titre&amp;" "&amp;Nom&amp;" "&amp;IF(G2&lt;=2,I4,IF(G2&lt;=4,I3,I2))</f>
        <v>Monsieur Dupond possède les compétences nécessaires en tant que serveuse-vendeuse et a été capable d'exécuter les tâches demandées.</v>
      </c>
    </row>
    <row r="30" spans="2:20" x14ac:dyDescent="0.25">
      <c r="B30" s="19" t="str">
        <f>IF(G5&lt;4,I7,IF(G5&lt;7,I6,I5))&amp;" "&amp;IF(G8&lt;=3,I10,IF(G8&lt;=7,I9,I8))&amp;" "&amp;IF(G11&lt;=2,I13,IF(G11&lt;=4,I12,I11))&amp;" "&amp;IF(G14&lt;=12,I16,IF(G14&lt;=22,I15,I14))</f>
        <v xml:space="preserve">   </v>
      </c>
    </row>
    <row r="31" spans="2:20" x14ac:dyDescent="0.25">
      <c r="B31" s="19" t="str">
        <f>IF(G17&lt;=1,I19,IF(G17&lt;=2,I18,I17))&amp;" "&amp;IF(G20&lt;=1,I22,IF(G20&lt;=2,I21,I20))</f>
        <v xml:space="preserve"> </v>
      </c>
    </row>
    <row r="32" spans="2:20" x14ac:dyDescent="0.25">
      <c r="B32" s="19" t="str">
        <f>I25</f>
        <v>Monsieur Dupond nous quitte, libre de tout engagement. Nous le remercions pour sa collaboration et nous lui souhaitons plein succès pour son avenir professionnel.</v>
      </c>
    </row>
  </sheetData>
  <mergeCells count="29">
    <mergeCell ref="H2:H4"/>
    <mergeCell ref="H5:H7"/>
    <mergeCell ref="H8:H10"/>
    <mergeCell ref="H11:H13"/>
    <mergeCell ref="H14:H16"/>
    <mergeCell ref="H20:H22"/>
    <mergeCell ref="F17:F19"/>
    <mergeCell ref="G17:G19"/>
    <mergeCell ref="F20:F22"/>
    <mergeCell ref="G20:G22"/>
    <mergeCell ref="H17:H19"/>
    <mergeCell ref="G8:G10"/>
    <mergeCell ref="G11:G13"/>
    <mergeCell ref="G14:G16"/>
    <mergeCell ref="F2:F4"/>
    <mergeCell ref="F5:F7"/>
    <mergeCell ref="F8:F10"/>
    <mergeCell ref="F11:F13"/>
    <mergeCell ref="F14:F16"/>
    <mergeCell ref="G2:G4"/>
    <mergeCell ref="G5:G7"/>
    <mergeCell ref="I21:T21"/>
    <mergeCell ref="I20:T20"/>
    <mergeCell ref="I1:T1"/>
    <mergeCell ref="I2:T2"/>
    <mergeCell ref="I3:T3"/>
    <mergeCell ref="I4:T4"/>
    <mergeCell ref="I14:T14"/>
    <mergeCell ref="I15:T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FF5EA4-D78B-4C23-8434-FCB616C84B1E}">
  <sheetPr codeName="Feuil4">
    <tabColor rgb="FFFD7639"/>
  </sheetPr>
  <dimension ref="A1:O43"/>
  <sheetViews>
    <sheetView showRuler="0" topLeftCell="A16" zoomScale="130" zoomScaleNormal="130" workbookViewId="0">
      <selection activeCell="B32" sqref="B32:I32"/>
    </sheetView>
  </sheetViews>
  <sheetFormatPr baseColWidth="10" defaultRowHeight="15" x14ac:dyDescent="0.25"/>
  <cols>
    <col min="1" max="1" width="4.85546875" style="19" customWidth="1"/>
    <col min="2" max="2" width="11.42578125" style="19" customWidth="1"/>
    <col min="3" max="5" width="11.42578125" style="19"/>
    <col min="6" max="6" width="9.28515625" style="19" customWidth="1"/>
    <col min="7" max="8" width="11.42578125" style="19"/>
    <col min="9" max="9" width="13.5703125" style="19" customWidth="1"/>
    <col min="10" max="10" width="4.85546875" style="19" customWidth="1"/>
    <col min="11" max="16384" width="11.42578125" style="19"/>
  </cols>
  <sheetData>
    <row r="1" spans="1:10" ht="9" customHeight="1" x14ac:dyDescent="0.25">
      <c r="A1" s="24"/>
      <c r="B1" s="24"/>
      <c r="C1" s="24"/>
      <c r="D1" s="24"/>
      <c r="E1" s="24"/>
      <c r="F1" s="24"/>
      <c r="G1" s="24"/>
      <c r="H1" s="24"/>
      <c r="I1" s="24"/>
      <c r="J1" s="24"/>
    </row>
    <row r="2" spans="1:10" s="82" customFormat="1" ht="37.5" customHeight="1" x14ac:dyDescent="0.35">
      <c r="A2" s="112"/>
      <c r="B2" s="80" t="str">
        <f>station</f>
        <v>Elpar SA</v>
      </c>
      <c r="C2" s="81"/>
      <c r="D2" s="81"/>
      <c r="E2" s="81" t="s">
        <v>103</v>
      </c>
      <c r="F2" s="81"/>
      <c r="G2" s="81"/>
      <c r="H2" s="176" t="s">
        <v>104</v>
      </c>
      <c r="I2" s="176"/>
      <c r="J2" s="112"/>
    </row>
    <row r="3" spans="1:10" s="84" customFormat="1" ht="61.5" customHeight="1" x14ac:dyDescent="0.25">
      <c r="A3" s="83"/>
      <c r="B3" s="83"/>
      <c r="C3" s="83"/>
      <c r="D3" s="83"/>
      <c r="E3" s="83"/>
      <c r="F3" s="83"/>
      <c r="G3" s="83"/>
      <c r="H3" s="83"/>
      <c r="I3" s="83"/>
      <c r="J3" s="83"/>
    </row>
    <row r="4" spans="1:10" s="84" customFormat="1" ht="41.25" customHeight="1" x14ac:dyDescent="0.25">
      <c r="A4" s="83"/>
      <c r="B4" s="83"/>
      <c r="C4" s="83"/>
      <c r="D4" s="83"/>
      <c r="E4" s="83"/>
      <c r="F4" s="83"/>
      <c r="G4" s="87" t="str">
        <f>Titre</f>
        <v>Monsieur</v>
      </c>
      <c r="H4" s="83"/>
      <c r="I4" s="83"/>
      <c r="J4" s="83"/>
    </row>
    <row r="5" spans="1:10" s="84" customFormat="1" ht="15.75" x14ac:dyDescent="0.25">
      <c r="A5" s="83"/>
      <c r="B5" s="83"/>
      <c r="C5" s="83"/>
      <c r="D5" s="83"/>
      <c r="E5" s="83"/>
      <c r="F5" s="83"/>
      <c r="G5" s="87" t="str">
        <f>Nom&amp;" "&amp;Prénom</f>
        <v>Dupond Jules</v>
      </c>
      <c r="H5" s="83"/>
      <c r="I5" s="83"/>
      <c r="J5" s="83"/>
    </row>
    <row r="6" spans="1:10" s="84" customFormat="1" ht="15.75" x14ac:dyDescent="0.25">
      <c r="A6" s="83"/>
      <c r="B6" s="83"/>
      <c r="C6" s="83"/>
      <c r="D6" s="83"/>
      <c r="E6" s="83"/>
      <c r="F6" s="83"/>
      <c r="G6" s="87" t="str">
        <f>Adresse</f>
        <v xml:space="preserve">Avenue de la Gare 5  </v>
      </c>
      <c r="H6" s="83"/>
      <c r="I6" s="83"/>
      <c r="J6" s="83"/>
    </row>
    <row r="7" spans="1:10" s="84" customFormat="1" ht="15.75" x14ac:dyDescent="0.25">
      <c r="A7" s="83"/>
      <c r="B7" s="83"/>
      <c r="C7" s="83"/>
      <c r="D7" s="83"/>
      <c r="E7" s="83"/>
      <c r="F7" s="83"/>
      <c r="G7" s="87" t="str">
        <f>Compl_adr</f>
        <v/>
      </c>
      <c r="H7" s="83"/>
      <c r="I7" s="83"/>
      <c r="J7" s="83"/>
    </row>
    <row r="8" spans="1:10" s="84" customFormat="1" ht="15.75" x14ac:dyDescent="0.25">
      <c r="A8" s="83"/>
      <c r="B8" s="83"/>
      <c r="C8" s="83"/>
      <c r="D8" s="83"/>
      <c r="E8" s="83"/>
      <c r="F8" s="83"/>
      <c r="G8" s="87" t="str">
        <f>NPA_Loc</f>
        <v>1920 Martigny</v>
      </c>
      <c r="H8" s="83"/>
      <c r="I8" s="83"/>
      <c r="J8" s="83"/>
    </row>
    <row r="9" spans="1:10" s="84" customFormat="1" ht="4.5" customHeight="1" x14ac:dyDescent="0.25">
      <c r="A9" s="83"/>
      <c r="B9" s="83"/>
      <c r="C9" s="83"/>
      <c r="D9" s="83"/>
      <c r="E9" s="83"/>
      <c r="F9" s="83"/>
      <c r="G9" s="83"/>
      <c r="H9" s="83"/>
      <c r="I9" s="83"/>
      <c r="J9" s="83"/>
    </row>
    <row r="10" spans="1:10" s="84" customFormat="1" ht="15.75" x14ac:dyDescent="0.25">
      <c r="A10" s="83"/>
      <c r="B10" s="120" t="str">
        <f ca="1">"Saxon, le "&amp;TEXT(TODAY(),"j mmmm aaaa")</f>
        <v>Saxon, le 12 septembre 2018</v>
      </c>
      <c r="C10" s="83"/>
      <c r="D10" s="83"/>
      <c r="E10" s="83"/>
      <c r="F10" s="83"/>
      <c r="G10" s="83"/>
      <c r="H10" s="83"/>
      <c r="I10" s="83"/>
      <c r="J10" s="83"/>
    </row>
    <row r="11" spans="1:10" s="84" customFormat="1" ht="39" customHeight="1" x14ac:dyDescent="0.25">
      <c r="A11" s="83"/>
      <c r="B11" s="83"/>
      <c r="C11" s="83"/>
      <c r="D11" s="83"/>
      <c r="E11" s="83"/>
      <c r="F11" s="83"/>
      <c r="G11" s="83"/>
      <c r="H11" s="83"/>
      <c r="I11" s="83"/>
      <c r="J11" s="83"/>
    </row>
    <row r="12" spans="1:10" s="84" customFormat="1" ht="18.75" x14ac:dyDescent="0.3">
      <c r="A12" s="83"/>
      <c r="B12" s="175" t="s">
        <v>120</v>
      </c>
      <c r="C12" s="175"/>
      <c r="D12" s="175"/>
      <c r="E12" s="175"/>
      <c r="F12" s="175"/>
      <c r="G12" s="175"/>
      <c r="H12" s="175"/>
      <c r="I12" s="175"/>
      <c r="J12" s="83"/>
    </row>
    <row r="13" spans="1:10" s="84" customFormat="1" ht="5.25" customHeight="1" thickBot="1" x14ac:dyDescent="0.3">
      <c r="A13" s="83"/>
      <c r="B13" s="85"/>
      <c r="C13" s="86"/>
      <c r="D13" s="86"/>
      <c r="E13" s="86"/>
      <c r="F13" s="86"/>
      <c r="G13" s="86"/>
      <c r="H13" s="86"/>
      <c r="I13" s="86"/>
      <c r="J13" s="83"/>
    </row>
    <row r="14" spans="1:10" s="88" customFormat="1" ht="15.75" thickTop="1" x14ac:dyDescent="0.25">
      <c r="A14" s="87"/>
      <c r="B14" s="87"/>
      <c r="C14" s="87"/>
      <c r="D14" s="87"/>
      <c r="E14" s="87"/>
      <c r="F14" s="87"/>
      <c r="G14" s="87"/>
      <c r="H14" s="87"/>
      <c r="I14" s="87"/>
      <c r="J14" s="87"/>
    </row>
    <row r="15" spans="1:10" s="88" customFormat="1" x14ac:dyDescent="0.25">
      <c r="A15" s="87"/>
      <c r="B15" s="171" t="s">
        <v>51</v>
      </c>
      <c r="C15" s="171"/>
      <c r="D15" s="171"/>
      <c r="E15" s="171"/>
      <c r="F15" s="171"/>
      <c r="G15" s="171"/>
      <c r="H15" s="171"/>
      <c r="I15" s="171"/>
      <c r="J15" s="87"/>
    </row>
    <row r="16" spans="1:10" s="88" customFormat="1" ht="6.75" customHeight="1" x14ac:dyDescent="0.25">
      <c r="A16" s="87"/>
      <c r="B16" s="114"/>
      <c r="C16" s="114"/>
      <c r="D16" s="114"/>
      <c r="E16" s="114"/>
      <c r="F16" s="114"/>
      <c r="G16" s="114"/>
      <c r="H16" s="114"/>
      <c r="I16" s="114"/>
      <c r="J16" s="87"/>
    </row>
    <row r="17" spans="1:15" s="88" customFormat="1" x14ac:dyDescent="0.25">
      <c r="A17" s="87"/>
      <c r="B17" s="172" t="str">
        <f>Eval!$C$3&amp;" "&amp;Eval!$C$4&amp;" "&amp;Prénom</f>
        <v>Monsieur Dupond Jules</v>
      </c>
      <c r="C17" s="172"/>
      <c r="D17" s="172"/>
      <c r="E17" s="172"/>
      <c r="F17" s="172"/>
      <c r="G17" s="172"/>
      <c r="H17" s="172"/>
      <c r="I17" s="172"/>
      <c r="J17" s="87"/>
    </row>
    <row r="18" spans="1:15" s="88" customFormat="1" x14ac:dyDescent="0.25">
      <c r="A18" s="87"/>
      <c r="B18" s="172" t="str">
        <f>IF(Eval!$C$3="Madame","Née le "&amp;TEXT(Eval!$H$3,"j mmmm aaaa"),"Né le "&amp;TEXT(Eval!$H$3,"j mmmm aaaa"))</f>
        <v>Né le 4 août 1980</v>
      </c>
      <c r="C18" s="172"/>
      <c r="D18" s="172"/>
      <c r="E18" s="172"/>
      <c r="F18" s="172"/>
      <c r="G18" s="172"/>
      <c r="H18" s="172"/>
      <c r="I18" s="172"/>
      <c r="J18" s="87"/>
    </row>
    <row r="19" spans="1:15" s="88" customFormat="1" ht="6.75" customHeight="1" x14ac:dyDescent="0.25">
      <c r="A19" s="87"/>
      <c r="B19" s="115"/>
      <c r="C19" s="115"/>
      <c r="D19" s="115"/>
      <c r="E19" s="115"/>
      <c r="F19" s="115"/>
      <c r="G19" s="115"/>
      <c r="H19" s="115"/>
      <c r="I19" s="115"/>
      <c r="J19" s="87"/>
    </row>
    <row r="20" spans="1:15" s="88" customFormat="1" x14ac:dyDescent="0.25">
      <c r="A20" s="87"/>
      <c r="B20" s="173" t="str">
        <f>"a travaillé au sein de notre entreprise "&amp;'Adresses station'!A2&amp;", "&amp;"à la "&amp;'Adresses station'!B3&amp;" à "&amp;'Adresses station'!D3</f>
        <v>a travaillé au sein de notre entreprise Elpar SA, à la Rue de la Traversière 4 à Sion</v>
      </c>
      <c r="C20" s="173"/>
      <c r="D20" s="173"/>
      <c r="E20" s="173"/>
      <c r="F20" s="173"/>
      <c r="G20" s="173"/>
      <c r="H20" s="173"/>
      <c r="I20" s="173"/>
      <c r="J20" s="87"/>
    </row>
    <row r="21" spans="1:15" s="88" customFormat="1" x14ac:dyDescent="0.25">
      <c r="A21" s="87"/>
      <c r="B21" s="173" t="str">
        <f>"du "&amp;TEXT(Eval!$H$6,"j mmmm aaaa")&amp;" au "&amp;TEXT(Eval!$H$7,"j mmmm aaaa")</f>
        <v>du 1 janvier 2017 au 30 juin 2018</v>
      </c>
      <c r="C21" s="173"/>
      <c r="D21" s="173"/>
      <c r="E21" s="173"/>
      <c r="F21" s="173"/>
      <c r="G21" s="173"/>
      <c r="H21" s="173"/>
      <c r="I21" s="173"/>
      <c r="J21" s="87"/>
    </row>
    <row r="22" spans="1:15" s="88" customFormat="1" x14ac:dyDescent="0.25">
      <c r="A22" s="87"/>
      <c r="B22" s="115"/>
      <c r="C22" s="115"/>
      <c r="D22" s="115"/>
      <c r="E22" s="115"/>
      <c r="F22" s="115"/>
      <c r="G22" s="115"/>
      <c r="H22" s="115"/>
      <c r="I22" s="115"/>
      <c r="J22" s="87"/>
    </row>
    <row r="23" spans="1:15" s="88" customFormat="1" ht="32.25" customHeight="1" x14ac:dyDescent="0.25">
      <c r="A23" s="87"/>
      <c r="B23" s="174" t="str">
        <f>IF(OR(fonct="aide-gérante",fonct="gérant"),"Durant cette période, "&amp;Titre&amp;" "&amp;Nom&amp;" a travaillé en qualité d'"&amp;fonct&amp;" au sein de notre entreprise. Ses principales tâches ont été :","Durant cette période, "&amp;Titre&amp;" "&amp;Nom&amp;" a travaillé en qualité de "&amp;fonct&amp;" au sein de notre entreprise. Ses principales tâches ont été :")</f>
        <v>Durant cette période, Monsieur Dupond a travaillé en qualité de serveur-vendeur au sein de notre entreprise. Ses principales tâches ont été :</v>
      </c>
      <c r="C23" s="174"/>
      <c r="D23" s="174"/>
      <c r="E23" s="174"/>
      <c r="F23" s="174"/>
      <c r="G23" s="174"/>
      <c r="H23" s="174"/>
      <c r="I23" s="174"/>
      <c r="J23" s="87"/>
    </row>
    <row r="24" spans="1:15" s="88" customFormat="1" ht="4.5" customHeight="1" x14ac:dyDescent="0.25">
      <c r="A24" s="87"/>
      <c r="B24" s="116" t="str">
        <f>IF(fonct="gérant",Tâches!C3,IF(fonct="serveuse",Tâches!#REF!,""))</f>
        <v/>
      </c>
      <c r="C24" s="115"/>
      <c r="D24" s="115"/>
      <c r="E24" s="115"/>
      <c r="F24" s="115"/>
      <c r="G24" s="115"/>
      <c r="H24" s="115"/>
      <c r="I24" s="115"/>
      <c r="J24" s="87"/>
    </row>
    <row r="25" spans="1:15" s="88" customFormat="1" x14ac:dyDescent="0.25">
      <c r="A25" s="87"/>
      <c r="B25" s="170" t="str">
        <f>IF(OR(fonct="serveur-vendeur",fonct="serveuse-vendeuse"),Tâches!A3,IF(OR(fonct="aide-gérante",fonct="aide-gérant",fonct="gérant",fonct="gérante"),Tâches!C3))</f>
        <v>- cuisson du pain Hiestand,</v>
      </c>
      <c r="C25" s="170"/>
      <c r="D25" s="170"/>
      <c r="E25" s="170"/>
      <c r="F25" s="170"/>
      <c r="G25" s="170"/>
      <c r="H25" s="170"/>
      <c r="I25" s="170"/>
      <c r="J25" s="87"/>
    </row>
    <row r="26" spans="1:15" s="88" customFormat="1" x14ac:dyDescent="0.25">
      <c r="A26" s="87"/>
      <c r="B26" s="170" t="str">
        <f>IF(OR(fonct="serveur-vendeur",fonct="serveuse-vendeuse"),Tâches!A4,IF(OR(fonct="aide-gérante",fonct="aide-gérant",fonct="gérant",fonct="gérante"),Tâches!C4))</f>
        <v>- mise en place des produits frais, coloniaux, boissons et autres produits de notre établissement,</v>
      </c>
      <c r="C26" s="170"/>
      <c r="D26" s="170"/>
      <c r="E26" s="170"/>
      <c r="F26" s="170"/>
      <c r="G26" s="170"/>
      <c r="H26" s="170"/>
      <c r="I26" s="170"/>
      <c r="J26" s="87"/>
    </row>
    <row r="27" spans="1:15" s="88" customFormat="1" x14ac:dyDescent="0.25">
      <c r="A27" s="87"/>
      <c r="B27" s="170" t="str">
        <f>IF(OR(fonct="serveur-vendeur",fonct="serveuse-vendeuse"),Tâches!A5,IF(OR(fonct="aide-gérante",fonct="aide-gérant",fonct="gérant",fonct="gérante"),Tâches!C5))</f>
        <v>- traitement des datas et remplissage des documents usuels,</v>
      </c>
      <c r="C27" s="170"/>
      <c r="D27" s="170"/>
      <c r="E27" s="170"/>
      <c r="F27" s="170"/>
      <c r="G27" s="170"/>
      <c r="H27" s="170"/>
      <c r="I27" s="170"/>
      <c r="J27" s="87"/>
    </row>
    <row r="28" spans="1:15" s="88" customFormat="1" x14ac:dyDescent="0.25">
      <c r="A28" s="87"/>
      <c r="B28" s="170" t="str">
        <f>IF(OR(fonct="serveur-vendeur",fonct="serveuse-vendeuse"),Tâches!A6,IF(OR(fonct="aide-gérante",fonct="aide-gérant",fonct="gérant",fonct="gérante"),Tâches!C6))</f>
        <v>- gestion des encaissements,</v>
      </c>
      <c r="C28" s="170"/>
      <c r="D28" s="170"/>
      <c r="E28" s="170"/>
      <c r="F28" s="170"/>
      <c r="G28" s="170"/>
      <c r="H28" s="170"/>
      <c r="I28" s="170"/>
      <c r="J28" s="87"/>
    </row>
    <row r="29" spans="1:15" s="88" customFormat="1" x14ac:dyDescent="0.25">
      <c r="A29" s="87"/>
      <c r="B29" s="170" t="str">
        <f>IF(OR(fonct="serveur-vendeur",fonct="serveuse-vendeuse"),Tâches!A7,IF(OR(fonct="aide-gérante",fonct="aide-gérant",fonct="gérant",fonct="gérante"),Tâches!C7))</f>
        <v>- service au bar et à la cafétéria.</v>
      </c>
      <c r="C29" s="170"/>
      <c r="D29" s="170"/>
      <c r="E29" s="170"/>
      <c r="F29" s="170"/>
      <c r="G29" s="170"/>
      <c r="H29" s="170"/>
      <c r="I29" s="170"/>
      <c r="J29" s="87"/>
    </row>
    <row r="30" spans="1:15" s="90" customFormat="1" x14ac:dyDescent="0.25">
      <c r="A30" s="89"/>
      <c r="B30" s="117"/>
      <c r="C30" s="117"/>
      <c r="D30" s="117"/>
      <c r="E30" s="117"/>
      <c r="F30" s="117"/>
      <c r="G30" s="117"/>
      <c r="H30" s="117"/>
      <c r="I30" s="117"/>
      <c r="J30" s="89"/>
    </row>
    <row r="31" spans="1:15" s="90" customFormat="1" ht="29.25" customHeight="1" x14ac:dyDescent="0.25">
      <c r="A31" s="89"/>
      <c r="B31" s="179" t="str">
        <f>parag1</f>
        <v>Monsieur Dupond possède les compétences nécessaires en tant que serveuse-vendeuse et a été capable d'exécuter les tâches demandées.</v>
      </c>
      <c r="C31" s="179"/>
      <c r="D31" s="179"/>
      <c r="E31" s="179"/>
      <c r="F31" s="179"/>
      <c r="G31" s="179"/>
      <c r="H31" s="179"/>
      <c r="I31" s="179"/>
      <c r="J31" s="89"/>
    </row>
    <row r="32" spans="1:15" s="90" customFormat="1" ht="60" customHeight="1" x14ac:dyDescent="0.25">
      <c r="A32" s="89"/>
      <c r="B32" s="180" t="str">
        <f>IF(parag2&lt;&gt;"",parag2,IF(AND(parag2="",parag3=""),parag4,IF(AND(parag2="",parag3&lt;&gt;""),parag3,parag4)))</f>
        <v xml:space="preserve">   </v>
      </c>
      <c r="C32" s="180"/>
      <c r="D32" s="180"/>
      <c r="E32" s="180"/>
      <c r="F32" s="180"/>
      <c r="G32" s="180"/>
      <c r="H32" s="180"/>
      <c r="I32" s="180"/>
      <c r="J32" s="89"/>
      <c r="K32" s="169" t="str">
        <f>IF(parag2="",parag4,parag2)</f>
        <v xml:space="preserve">   </v>
      </c>
      <c r="L32" s="169"/>
      <c r="M32" s="169"/>
      <c r="N32" s="169"/>
      <c r="O32" s="169"/>
    </row>
    <row r="33" spans="1:10" s="105" customFormat="1" ht="45" customHeight="1" x14ac:dyDescent="0.25">
      <c r="A33" s="113"/>
      <c r="B33" s="180" t="str">
        <f>IF(parag3&lt;&gt;"",parag3,"")</f>
        <v xml:space="preserve"> </v>
      </c>
      <c r="C33" s="180"/>
      <c r="D33" s="180"/>
      <c r="E33" s="180"/>
      <c r="F33" s="180"/>
      <c r="G33" s="180"/>
      <c r="H33" s="180"/>
      <c r="I33" s="180"/>
      <c r="J33" s="113"/>
    </row>
    <row r="34" spans="1:10" s="90" customFormat="1" ht="30" customHeight="1" x14ac:dyDescent="0.25">
      <c r="A34" s="89"/>
      <c r="B34" s="181" t="str">
        <f>IF(AND(parag2="",parag3=""),"",IF(AND(parag2&lt;&gt;"",parag3&lt;&gt;""),parag4,IF(AND(parag2="",parag3&lt;&gt;""),"","")))</f>
        <v>Monsieur Dupond nous quitte, libre de tout engagement. Nous le remercions pour sa collaboration et nous lui souhaitons plein succès pour son avenir professionnel.</v>
      </c>
      <c r="C34" s="181"/>
      <c r="D34" s="181"/>
      <c r="E34" s="181"/>
      <c r="F34" s="181"/>
      <c r="G34" s="181"/>
      <c r="H34" s="181"/>
      <c r="I34" s="181"/>
      <c r="J34" s="89"/>
    </row>
    <row r="35" spans="1:10" s="90" customFormat="1" x14ac:dyDescent="0.25">
      <c r="A35" s="89"/>
      <c r="B35" s="118"/>
      <c r="C35" s="118"/>
      <c r="D35" s="118"/>
      <c r="E35" s="118"/>
      <c r="F35" s="118"/>
      <c r="G35" s="118"/>
      <c r="H35" s="118"/>
      <c r="I35" s="118"/>
      <c r="J35" s="89"/>
    </row>
    <row r="36" spans="1:10" s="90" customFormat="1" x14ac:dyDescent="0.25">
      <c r="A36" s="89"/>
      <c r="B36" s="118"/>
      <c r="C36" s="118"/>
      <c r="D36" s="118"/>
      <c r="E36" s="118"/>
      <c r="F36" s="118"/>
      <c r="G36" s="177" t="str">
        <f>station</f>
        <v>Elpar SA</v>
      </c>
      <c r="H36" s="177"/>
      <c r="I36" s="177"/>
      <c r="J36" s="89"/>
    </row>
    <row r="37" spans="1:10" s="90" customFormat="1" ht="5.25" customHeight="1" x14ac:dyDescent="0.25">
      <c r="A37" s="89"/>
      <c r="B37" s="117"/>
      <c r="C37" s="117"/>
      <c r="D37" s="117"/>
      <c r="E37" s="117"/>
      <c r="F37" s="117"/>
      <c r="G37" s="117"/>
      <c r="H37" s="117"/>
      <c r="I37" s="117"/>
      <c r="J37" s="89"/>
    </row>
    <row r="38" spans="1:10" s="90" customFormat="1" ht="50.25" customHeight="1" x14ac:dyDescent="0.25">
      <c r="A38" s="89"/>
      <c r="B38" s="117"/>
      <c r="C38" s="117"/>
      <c r="D38" s="117"/>
      <c r="E38" s="117"/>
      <c r="F38" s="117"/>
      <c r="G38" s="178" t="s">
        <v>121</v>
      </c>
      <c r="H38" s="178"/>
      <c r="I38" s="178"/>
      <c r="J38" s="89"/>
    </row>
    <row r="39" spans="1:10" s="90" customFormat="1" ht="3.75" customHeight="1" x14ac:dyDescent="0.25">
      <c r="A39" s="89"/>
      <c r="B39" s="117"/>
      <c r="C39" s="117"/>
      <c r="D39" s="117"/>
      <c r="E39" s="117"/>
      <c r="F39" s="117"/>
      <c r="G39" s="117"/>
      <c r="H39" s="117"/>
      <c r="I39" s="117"/>
      <c r="J39" s="89"/>
    </row>
    <row r="40" spans="1:10" s="90" customFormat="1" x14ac:dyDescent="0.25">
      <c r="B40" s="119"/>
      <c r="C40" s="119"/>
      <c r="D40" s="119"/>
      <c r="E40" s="119"/>
      <c r="F40" s="119"/>
      <c r="G40" s="119"/>
      <c r="H40" s="119"/>
      <c r="I40" s="119"/>
    </row>
    <row r="41" spans="1:10" s="90" customFormat="1" ht="26.25" customHeight="1" x14ac:dyDescent="0.25"/>
    <row r="42" spans="1:10" s="91" customFormat="1" x14ac:dyDescent="0.25"/>
    <row r="43" spans="1:10" s="91" customFormat="1" ht="23.25" customHeight="1" x14ac:dyDescent="0.25"/>
  </sheetData>
  <mergeCells count="20">
    <mergeCell ref="G36:I36"/>
    <mergeCell ref="G38:I38"/>
    <mergeCell ref="B31:I31"/>
    <mergeCell ref="B32:I32"/>
    <mergeCell ref="B33:I33"/>
    <mergeCell ref="B34:I34"/>
    <mergeCell ref="B12:I12"/>
    <mergeCell ref="H2:I2"/>
    <mergeCell ref="B25:I25"/>
    <mergeCell ref="B26:I26"/>
    <mergeCell ref="B27:I27"/>
    <mergeCell ref="K32:O32"/>
    <mergeCell ref="B28:I28"/>
    <mergeCell ref="B29:I29"/>
    <mergeCell ref="B15:I15"/>
    <mergeCell ref="B17:I17"/>
    <mergeCell ref="B18:I18"/>
    <mergeCell ref="B20:I20"/>
    <mergeCell ref="B21:I21"/>
    <mergeCell ref="B23:I23"/>
  </mergeCells>
  <pageMargins left="0.15748031496062992" right="0.15748031496062992" top="0" bottom="0" header="0.70866141732283472" footer="0"/>
  <pageSetup paperSize="9" orientation="portrait" horizontalDpi="0" verticalDpi="0" r:id="rId1"/>
  <headerFooter>
    <oddHeader>&amp;C&amp;G</oddHeader>
  </headerFooter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8164B-00F1-4B38-9EDA-B6DE3F9DC2E4}">
  <sheetPr codeName="Feuil5"/>
  <dimension ref="A1:G11"/>
  <sheetViews>
    <sheetView workbookViewId="0">
      <selection activeCell="A4" sqref="A4"/>
    </sheetView>
  </sheetViews>
  <sheetFormatPr baseColWidth="10" defaultRowHeight="15" x14ac:dyDescent="0.25"/>
  <cols>
    <col min="1" max="1" width="35.5703125" customWidth="1"/>
    <col min="3" max="3" width="35.5703125" customWidth="1"/>
    <col min="5" max="5" width="27" customWidth="1"/>
  </cols>
  <sheetData>
    <row r="1" spans="1:7" ht="47.25" customHeight="1" thickBot="1" x14ac:dyDescent="0.3">
      <c r="A1" s="182" t="s">
        <v>64</v>
      </c>
      <c r="B1" s="182"/>
      <c r="C1" s="182"/>
      <c r="E1" s="12" t="s">
        <v>134</v>
      </c>
      <c r="F1" s="121"/>
      <c r="G1" s="121"/>
    </row>
    <row r="2" spans="1:7" s="4" customFormat="1" ht="28.5" customHeight="1" x14ac:dyDescent="0.25">
      <c r="A2" s="100" t="s">
        <v>62</v>
      </c>
      <c r="C2" s="100" t="s">
        <v>63</v>
      </c>
      <c r="E2" s="122" t="s">
        <v>130</v>
      </c>
      <c r="F2" s="106"/>
    </row>
    <row r="3" spans="1:7" s="3" customFormat="1" x14ac:dyDescent="0.25">
      <c r="A3" s="99" t="s">
        <v>59</v>
      </c>
      <c r="C3" s="101" t="s">
        <v>57</v>
      </c>
      <c r="E3" s="123" t="s">
        <v>131</v>
      </c>
      <c r="F3" s="106"/>
    </row>
    <row r="4" spans="1:7" s="3" customFormat="1" ht="45" x14ac:dyDescent="0.25">
      <c r="A4" s="99" t="s">
        <v>123</v>
      </c>
      <c r="B4" s="102"/>
      <c r="C4" s="101" t="s">
        <v>137</v>
      </c>
      <c r="E4" s="123" t="s">
        <v>135</v>
      </c>
      <c r="F4" s="106"/>
    </row>
    <row r="5" spans="1:7" s="3" customFormat="1" ht="30" x14ac:dyDescent="0.25">
      <c r="A5" s="99" t="s">
        <v>60</v>
      </c>
      <c r="B5" s="102"/>
      <c r="C5" s="103"/>
      <c r="E5" s="123" t="s">
        <v>132</v>
      </c>
      <c r="F5" s="106"/>
    </row>
    <row r="6" spans="1:7" s="3" customFormat="1" x14ac:dyDescent="0.25">
      <c r="A6" s="99" t="s">
        <v>61</v>
      </c>
      <c r="B6" s="102"/>
      <c r="C6" s="103"/>
      <c r="E6" s="123" t="s">
        <v>136</v>
      </c>
      <c r="F6" s="106"/>
    </row>
    <row r="7" spans="1:7" s="3" customFormat="1" x14ac:dyDescent="0.25">
      <c r="A7" s="99" t="s">
        <v>122</v>
      </c>
      <c r="B7" s="102"/>
      <c r="C7" s="103"/>
      <c r="E7" s="123" t="s">
        <v>133</v>
      </c>
      <c r="F7" s="106"/>
    </row>
    <row r="8" spans="1:7" s="3" customFormat="1" x14ac:dyDescent="0.25">
      <c r="A8" s="103"/>
      <c r="B8" s="102"/>
      <c r="C8" s="103"/>
      <c r="E8" s="123"/>
      <c r="F8" s="106"/>
    </row>
    <row r="9" spans="1:7" s="3" customFormat="1" x14ac:dyDescent="0.25">
      <c r="A9" s="103"/>
      <c r="B9" s="102"/>
      <c r="C9" s="103"/>
      <c r="E9" s="123"/>
      <c r="F9" s="106"/>
    </row>
    <row r="10" spans="1:7" s="3" customFormat="1" ht="15.75" thickBot="1" x14ac:dyDescent="0.3">
      <c r="A10" s="104"/>
      <c r="B10" s="102"/>
      <c r="C10" s="104"/>
      <c r="E10" s="124"/>
      <c r="F10" s="106"/>
    </row>
    <row r="11" spans="1:7" x14ac:dyDescent="0.25">
      <c r="B11" s="16"/>
    </row>
  </sheetData>
  <mergeCells count="1">
    <mergeCell ref="A1:C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7B596-3911-47B0-9AC9-C610F2580496}">
  <sheetPr codeName="Feuil6"/>
  <dimension ref="A1:D12"/>
  <sheetViews>
    <sheetView workbookViewId="0">
      <selection activeCell="A2" sqref="A2"/>
    </sheetView>
  </sheetViews>
  <sheetFormatPr baseColWidth="10" defaultRowHeight="15" x14ac:dyDescent="0.25"/>
  <cols>
    <col min="1" max="1" width="18.7109375" bestFit="1" customWidth="1"/>
    <col min="2" max="2" width="25.5703125" customWidth="1"/>
    <col min="3" max="3" width="7.140625" bestFit="1" customWidth="1"/>
    <col min="4" max="4" width="11.7109375" bestFit="1" customWidth="1"/>
  </cols>
  <sheetData>
    <row r="1" spans="1:4" x14ac:dyDescent="0.25">
      <c r="A1" t="s">
        <v>79</v>
      </c>
      <c r="B1" t="s">
        <v>0</v>
      </c>
      <c r="C1" t="s">
        <v>1</v>
      </c>
      <c r="D1" t="s">
        <v>2</v>
      </c>
    </row>
    <row r="2" spans="1:4" x14ac:dyDescent="0.25">
      <c r="A2" t="s">
        <v>76</v>
      </c>
      <c r="B2" t="s">
        <v>80</v>
      </c>
      <c r="C2">
        <v>1848</v>
      </c>
      <c r="D2" t="s">
        <v>81</v>
      </c>
    </row>
    <row r="3" spans="1:4" x14ac:dyDescent="0.25">
      <c r="A3" t="s">
        <v>76</v>
      </c>
      <c r="B3" t="s">
        <v>77</v>
      </c>
      <c r="C3">
        <v>1950</v>
      </c>
      <c r="D3" t="s">
        <v>78</v>
      </c>
    </row>
    <row r="4" spans="1:4" x14ac:dyDescent="0.25">
      <c r="A4" t="s">
        <v>100</v>
      </c>
      <c r="B4" t="s">
        <v>101</v>
      </c>
      <c r="C4">
        <v>1227</v>
      </c>
      <c r="D4" t="s">
        <v>102</v>
      </c>
    </row>
    <row r="5" spans="1:4" x14ac:dyDescent="0.25">
      <c r="A5" t="s">
        <v>82</v>
      </c>
      <c r="B5" t="s">
        <v>83</v>
      </c>
      <c r="C5">
        <v>3966</v>
      </c>
      <c r="D5" t="s">
        <v>84</v>
      </c>
    </row>
    <row r="6" spans="1:4" x14ac:dyDescent="0.25">
      <c r="A6" t="s">
        <v>95</v>
      </c>
      <c r="B6" t="s">
        <v>96</v>
      </c>
      <c r="C6">
        <v>1219</v>
      </c>
      <c r="D6" t="s">
        <v>97</v>
      </c>
    </row>
    <row r="7" spans="1:4" x14ac:dyDescent="0.25">
      <c r="A7" t="s">
        <v>95</v>
      </c>
      <c r="B7" t="s">
        <v>98</v>
      </c>
      <c r="C7">
        <v>1205</v>
      </c>
      <c r="D7" t="s">
        <v>99</v>
      </c>
    </row>
    <row r="8" spans="1:4" x14ac:dyDescent="0.25">
      <c r="A8" t="s">
        <v>85</v>
      </c>
      <c r="B8" t="s">
        <v>86</v>
      </c>
      <c r="C8">
        <v>1870</v>
      </c>
      <c r="D8" t="s">
        <v>87</v>
      </c>
    </row>
    <row r="9" spans="1:4" x14ac:dyDescent="0.25">
      <c r="A9" t="s">
        <v>88</v>
      </c>
      <c r="B9" t="s">
        <v>89</v>
      </c>
      <c r="C9">
        <v>1920</v>
      </c>
      <c r="D9" t="s">
        <v>55</v>
      </c>
    </row>
    <row r="10" spans="1:4" x14ac:dyDescent="0.25">
      <c r="A10" t="s">
        <v>88</v>
      </c>
      <c r="B10" t="s">
        <v>90</v>
      </c>
      <c r="C10">
        <v>1950</v>
      </c>
      <c r="D10" t="s">
        <v>78</v>
      </c>
    </row>
    <row r="11" spans="1:4" x14ac:dyDescent="0.25">
      <c r="A11" t="s">
        <v>91</v>
      </c>
      <c r="B11" t="s">
        <v>92</v>
      </c>
      <c r="C11">
        <v>1950</v>
      </c>
      <c r="D11" t="s">
        <v>78</v>
      </c>
    </row>
    <row r="12" spans="1:4" x14ac:dyDescent="0.25">
      <c r="A12" t="s">
        <v>93</v>
      </c>
      <c r="B12" t="s">
        <v>94</v>
      </c>
      <c r="C12">
        <v>1950</v>
      </c>
      <c r="D12" t="s">
        <v>78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996C77-0864-4682-BE57-8848BFAD35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Employés</vt:lpstr>
      <vt:lpstr>Eval</vt:lpstr>
      <vt:lpstr>Résultat</vt:lpstr>
      <vt:lpstr>Certificat de travail</vt:lpstr>
      <vt:lpstr>Tâches</vt:lpstr>
      <vt:lpstr>Adresses station</vt:lpstr>
      <vt:lpstr>Adresse</vt:lpstr>
      <vt:lpstr>Compl_adr</vt:lpstr>
      <vt:lpstr>début</vt:lpstr>
      <vt:lpstr>fin</vt:lpstr>
      <vt:lpstr>fonct</vt:lpstr>
      <vt:lpstr>Liste_emp</vt:lpstr>
      <vt:lpstr>Naiss</vt:lpstr>
      <vt:lpstr>Nom</vt:lpstr>
      <vt:lpstr>NPA_Loc</vt:lpstr>
      <vt:lpstr>parag1</vt:lpstr>
      <vt:lpstr>parag2</vt:lpstr>
      <vt:lpstr>parag3</vt:lpstr>
      <vt:lpstr>parag4</vt:lpstr>
      <vt:lpstr>Prénom</vt:lpstr>
      <vt:lpstr>station</vt:lpstr>
      <vt:lpstr>Titre</vt:lpstr>
      <vt:lpstr>'Certificat de travail'!Zone_d_impression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 &amp; Sam</dc:creator>
  <cp:lastModifiedBy>Mel &amp; Sam</cp:lastModifiedBy>
  <cp:lastPrinted>2018-09-01T15:56:15Z</cp:lastPrinted>
  <dcterms:created xsi:type="dcterms:W3CDTF">2018-08-14T17:36:17Z</dcterms:created>
  <dcterms:modified xsi:type="dcterms:W3CDTF">2018-09-12T03:59:19Z</dcterms:modified>
</cp:coreProperties>
</file>