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4000" windowHeight="9735" activeTab="1"/>
  </bookViews>
  <sheets>
    <sheet name="1" sheetId="2" r:id="rId1"/>
    <sheet name="BDD" sheetId="3" r:id="rId2"/>
  </sheets>
  <definedNames>
    <definedName name="CLIENTS">BDD!$J$5:$J$42</definedName>
    <definedName name="CTN">BDD!#REF!</definedName>
    <definedName name="distance">OFFSET(BDD!$Q$5,,,COUNTA(BDD!$L:$L)-1,COUNTA(BDD!$4:$4)-1)</definedName>
    <definedName name="DISTANCES">BDD!$Q$5:$R$42</definedName>
    <definedName name="FLUX">BDD!$A$12:$A$13</definedName>
    <definedName name="FLUX2">BDD!#REF!</definedName>
    <definedName name="Fourni">BDD!#REF!</definedName>
    <definedName name="Kilometre">OFFSET(#REF!,,,COUNTA(#REF!),COUNTA(#REF!)-1)</definedName>
    <definedName name="Poids">OFFSET(#REF!,,,COUNTA(#REF!),COUNTA(#REF!)-1)</definedName>
    <definedName name="POL">BDD!#REF!</definedName>
    <definedName name="Ports">BDD!$Q$4:$R$4</definedName>
    <definedName name="temps">OFFSET(#REF!,,,COUNTA(#REF!)-1,COUNTA(#REF!)-1)</definedName>
    <definedName name="Type_Container">BDD!$A$3:$A$11</definedName>
    <definedName name="Val">BDD!#REF!</definedName>
    <definedName name="volume">OFFSET(#REF!,,,COUNTA(#REF!),COUNTA(#REF!)-1)</definedName>
  </definedNames>
  <calcPr calcId="162913"/>
</workbook>
</file>

<file path=xl/calcChain.xml><?xml version="1.0" encoding="utf-8"?>
<calcChain xmlns="http://schemas.openxmlformats.org/spreadsheetml/2006/main">
  <c r="F17" i="3" l="1"/>
  <c r="A24" i="3" l="1"/>
  <c r="A23" i="3"/>
  <c r="A22" i="3"/>
  <c r="A21" i="3"/>
  <c r="A20" i="3"/>
  <c r="A19" i="3"/>
  <c r="A18" i="3"/>
  <c r="G5" i="3"/>
  <c r="G4" i="3"/>
  <c r="G3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5" i="3"/>
  <c r="A17" i="3" l="1"/>
  <c r="M17" i="2" l="1"/>
  <c r="M14" i="2"/>
  <c r="M11" i="2"/>
  <c r="M8" i="2"/>
  <c r="M5" i="2"/>
  <c r="G24" i="3" l="1"/>
  <c r="G23" i="3"/>
  <c r="G22" i="3"/>
  <c r="G21" i="3"/>
  <c r="G20" i="3"/>
  <c r="G19" i="3"/>
  <c r="G18" i="3"/>
  <c r="G17" i="3"/>
  <c r="C17" i="2" l="1"/>
  <c r="D17" i="2" s="1"/>
  <c r="F15" i="2" l="1"/>
  <c r="E15" i="2"/>
  <c r="D15" i="2"/>
  <c r="D14" i="2"/>
  <c r="D11" i="2"/>
  <c r="D5" i="2" l="1"/>
  <c r="D9" i="2" s="1"/>
  <c r="C3" i="2"/>
  <c r="G2" i="3" s="1"/>
  <c r="C5" i="2"/>
  <c r="I6" i="2" l="1"/>
  <c r="I5" i="2" s="1"/>
  <c r="I9" i="2"/>
  <c r="I8" i="2" s="1"/>
  <c r="I15" i="2"/>
  <c r="I14" i="2" s="1"/>
  <c r="I12" i="2"/>
  <c r="I11" i="2" s="1"/>
  <c r="I18" i="2"/>
  <c r="I17" i="2" s="1"/>
  <c r="F9" i="2"/>
  <c r="T6" i="3"/>
  <c r="U6" i="3"/>
  <c r="T7" i="3"/>
  <c r="U7" i="3"/>
  <c r="T8" i="3"/>
  <c r="U8" i="3"/>
  <c r="T9" i="3"/>
  <c r="U9" i="3"/>
  <c r="T10" i="3"/>
  <c r="U10" i="3"/>
  <c r="T11" i="3"/>
  <c r="U11" i="3"/>
  <c r="T12" i="3"/>
  <c r="U12" i="3"/>
  <c r="T13" i="3"/>
  <c r="U13" i="3"/>
  <c r="T14" i="3"/>
  <c r="U14" i="3"/>
  <c r="T15" i="3"/>
  <c r="U15" i="3"/>
  <c r="T16" i="3"/>
  <c r="U16" i="3"/>
  <c r="T17" i="3"/>
  <c r="U17" i="3"/>
  <c r="T18" i="3"/>
  <c r="U18" i="3"/>
  <c r="T19" i="3"/>
  <c r="U19" i="3"/>
  <c r="T20" i="3"/>
  <c r="U20" i="3"/>
  <c r="T21" i="3"/>
  <c r="U21" i="3"/>
  <c r="T22" i="3"/>
  <c r="U22" i="3"/>
  <c r="T23" i="3"/>
  <c r="U23" i="3"/>
  <c r="T24" i="3"/>
  <c r="U24" i="3"/>
  <c r="T25" i="3"/>
  <c r="U25" i="3"/>
  <c r="T26" i="3"/>
  <c r="U26" i="3"/>
  <c r="T27" i="3"/>
  <c r="U27" i="3"/>
  <c r="T28" i="3"/>
  <c r="U28" i="3"/>
  <c r="T29" i="3"/>
  <c r="U29" i="3"/>
  <c r="T30" i="3"/>
  <c r="U30" i="3"/>
  <c r="T31" i="3"/>
  <c r="U31" i="3"/>
  <c r="T32" i="3"/>
  <c r="U32" i="3"/>
  <c r="T33" i="3"/>
  <c r="U33" i="3"/>
  <c r="T34" i="3"/>
  <c r="U34" i="3"/>
  <c r="T35" i="3"/>
  <c r="U35" i="3"/>
  <c r="T36" i="3"/>
  <c r="U36" i="3"/>
  <c r="T37" i="3"/>
  <c r="U37" i="3"/>
  <c r="T38" i="3"/>
  <c r="U38" i="3"/>
  <c r="T39" i="3"/>
  <c r="U39" i="3"/>
  <c r="T40" i="3"/>
  <c r="U40" i="3"/>
  <c r="T41" i="3"/>
  <c r="U41" i="3"/>
  <c r="T42" i="3"/>
  <c r="U42" i="3"/>
  <c r="U5" i="3"/>
  <c r="T5" i="3"/>
  <c r="U4" i="3"/>
  <c r="T4" i="3"/>
  <c r="L12" i="2" l="1"/>
  <c r="M12" i="2"/>
  <c r="K12" i="2"/>
  <c r="L15" i="2"/>
  <c r="M15" i="2"/>
  <c r="K15" i="2"/>
  <c r="L9" i="2"/>
  <c r="M9" i="2"/>
  <c r="K9" i="2"/>
  <c r="L18" i="2"/>
  <c r="M18" i="2"/>
  <c r="K18" i="2"/>
  <c r="L6" i="2"/>
  <c r="M6" i="2"/>
  <c r="K6" i="2"/>
  <c r="D12" i="2"/>
</calcChain>
</file>

<file path=xl/sharedStrings.xml><?xml version="1.0" encoding="utf-8"?>
<sst xmlns="http://schemas.openxmlformats.org/spreadsheetml/2006/main" count="366" uniqueCount="176">
  <si>
    <t>BESANCON</t>
  </si>
  <si>
    <t>VERCEL VILLEDIEU LE CAMP</t>
  </si>
  <si>
    <t>MONTIGNY LE ROI</t>
  </si>
  <si>
    <t>AZERAILLES</t>
  </si>
  <si>
    <t>LANEUVILLE DEVANT NANCY</t>
  </si>
  <si>
    <t>PAGNY SUR MOSELLE</t>
  </si>
  <si>
    <t>JOUY AUX ARCHES</t>
  </si>
  <si>
    <t>FLORANGE</t>
  </si>
  <si>
    <t>REDING</t>
  </si>
  <si>
    <t>STRASBOURG</t>
  </si>
  <si>
    <t>BAREMBACH</t>
  </si>
  <si>
    <t>ERSTEIN</t>
  </si>
  <si>
    <t>WOLFISHEIM</t>
  </si>
  <si>
    <t>OBERNAI</t>
  </si>
  <si>
    <t>MARCKOLSHEIM</t>
  </si>
  <si>
    <t>REUTENBOURG</t>
  </si>
  <si>
    <t>HAGUENAU</t>
  </si>
  <si>
    <t>SAVERNE</t>
  </si>
  <si>
    <t>LANDERSHEIM</t>
  </si>
  <si>
    <t>COLMAR</t>
  </si>
  <si>
    <t>SAINTE CROIX EN PLAINE</t>
  </si>
  <si>
    <t>GRAY</t>
  </si>
  <si>
    <t>PORT SUR SAONE</t>
  </si>
  <si>
    <t>LUXEUIL LES BAINS</t>
  </si>
  <si>
    <t>CHARCENNE</t>
  </si>
  <si>
    <t>DANJOUTIN</t>
  </si>
  <si>
    <t>ANR</t>
  </si>
  <si>
    <t>RTM</t>
  </si>
  <si>
    <t>Clients</t>
  </si>
  <si>
    <t>TEMPS</t>
  </si>
  <si>
    <t>Vitesse Moyenne</t>
  </si>
  <si>
    <t>Organisations</t>
  </si>
  <si>
    <t>CW1</t>
  </si>
  <si>
    <t>Villes</t>
  </si>
  <si>
    <t>CP</t>
  </si>
  <si>
    <t>DISTANCES</t>
  </si>
  <si>
    <t>Km</t>
  </si>
  <si>
    <t>Heure</t>
  </si>
  <si>
    <t>20f</t>
  </si>
  <si>
    <t>40f</t>
  </si>
  <si>
    <t>40f HC</t>
  </si>
  <si>
    <t>General Purpose Container</t>
  </si>
  <si>
    <t>20f Flat Rack</t>
  </si>
  <si>
    <t>40f Flat Rack</t>
  </si>
  <si>
    <t>Heavy goods &amp; extra wide loads</t>
  </si>
  <si>
    <t>32 m3</t>
  </si>
  <si>
    <t>64 m3</t>
  </si>
  <si>
    <t>74 m3</t>
  </si>
  <si>
    <t>30 m3</t>
  </si>
  <si>
    <t>65 m3</t>
  </si>
  <si>
    <t>20f Open top</t>
  </si>
  <si>
    <t>40f Open top</t>
  </si>
  <si>
    <t>61 m3</t>
  </si>
  <si>
    <t>20f Reefer</t>
  </si>
  <si>
    <t xml:space="preserve">Extra high load &amp; loading from above </t>
  </si>
  <si>
    <t>Reefer container</t>
  </si>
  <si>
    <t>28 m3</t>
  </si>
  <si>
    <t>40f HCR</t>
  </si>
  <si>
    <t>67 m3</t>
  </si>
  <si>
    <t>28300 Kg</t>
  </si>
  <si>
    <t>28700 Kg</t>
  </si>
  <si>
    <t>28560 Kg</t>
  </si>
  <si>
    <t>28100 Kg</t>
  </si>
  <si>
    <t>40500 Kg</t>
  </si>
  <si>
    <t>26300 Kg</t>
  </si>
  <si>
    <t>27300 Kg</t>
  </si>
  <si>
    <t>29300 Kg</t>
  </si>
  <si>
    <t>MAD</t>
  </si>
  <si>
    <t>OTTMARSHEIM</t>
  </si>
  <si>
    <t>EXPORT</t>
  </si>
  <si>
    <t>IMPORT</t>
  </si>
  <si>
    <t>Départ</t>
  </si>
  <si>
    <t>Arrivée</t>
  </si>
  <si>
    <t>FOURNISSEURS</t>
  </si>
  <si>
    <t>Date Validité</t>
  </si>
  <si>
    <t>Surcharge Gazoile</t>
  </si>
  <si>
    <t>Inclus</t>
  </si>
  <si>
    <t>CONTAROTM - CONTARGO OTTMARSHEIM</t>
  </si>
  <si>
    <t>DEPCOLSXB - DEPOT COLIS LOURD STRASBOURG</t>
  </si>
  <si>
    <t>12 x 2,30 x 2,35</t>
  </si>
  <si>
    <t>12 x 2,40 x 2,25</t>
  </si>
  <si>
    <t>5,50 x 2,30 x 2,30</t>
  </si>
  <si>
    <t>11,70 x 2,30 x 2,50</t>
  </si>
  <si>
    <t>11,90 x 2,30 x 2,25</t>
  </si>
  <si>
    <t>5,90 x 2,30 x 2,25</t>
  </si>
  <si>
    <t>5,90 x 2,30 x 2,35</t>
  </si>
  <si>
    <t>11,90 x 2,30 x 2,35</t>
  </si>
  <si>
    <t>High cube reefer container</t>
  </si>
  <si>
    <t>Offre</t>
  </si>
  <si>
    <t>Types</t>
  </si>
  <si>
    <t>Description</t>
  </si>
  <si>
    <t>Dim Interne</t>
  </si>
  <si>
    <t>Volume</t>
  </si>
  <si>
    <t>Charge Utile</t>
  </si>
  <si>
    <t>Classement Fournisseurs</t>
  </si>
  <si>
    <t xml:space="preserve">1er </t>
  </si>
  <si>
    <t>2ème</t>
  </si>
  <si>
    <t>3ème</t>
  </si>
  <si>
    <t>4ème</t>
  </si>
  <si>
    <t xml:space="preserve">5ème </t>
  </si>
  <si>
    <t xml:space="preserve">Validité </t>
  </si>
  <si>
    <t>Surcharge Gaz</t>
  </si>
  <si>
    <t>NOUVEAU FOURNISSEUR 1</t>
  </si>
  <si>
    <t>NOUVEAU FOURNISSEUR 2</t>
  </si>
  <si>
    <t>NOUVEAU FOURNISSEUR 3</t>
  </si>
  <si>
    <t>ABC</t>
  </si>
  <si>
    <t>MARTIN</t>
  </si>
  <si>
    <t>PHILIPPE</t>
  </si>
  <si>
    <t>JOELLE</t>
  </si>
  <si>
    <t>CHRISTIAN</t>
  </si>
  <si>
    <t>LAURE</t>
  </si>
  <si>
    <t>ALPHONSE</t>
  </si>
  <si>
    <t>GAUTHIER</t>
  </si>
  <si>
    <t>HERVE</t>
  </si>
  <si>
    <t>ROSELINE</t>
  </si>
  <si>
    <t>MELANIE</t>
  </si>
  <si>
    <t>SABRINA</t>
  </si>
  <si>
    <t>LORRAINE</t>
  </si>
  <si>
    <t>OPHELIE</t>
  </si>
  <si>
    <t>SYLVIE</t>
  </si>
  <si>
    <t>NICOLAS</t>
  </si>
  <si>
    <t>MATHILDE</t>
  </si>
  <si>
    <t>HELENE</t>
  </si>
  <si>
    <t>EVELYNE</t>
  </si>
  <si>
    <t>LOUIS</t>
  </si>
  <si>
    <t>JEAN</t>
  </si>
  <si>
    <t>BERNARD</t>
  </si>
  <si>
    <t>LUC</t>
  </si>
  <si>
    <t>ALAIN</t>
  </si>
  <si>
    <t>ANNE</t>
  </si>
  <si>
    <t>SOPHIE</t>
  </si>
  <si>
    <t>LUCAS</t>
  </si>
  <si>
    <t>JULIE</t>
  </si>
  <si>
    <t>NOUVEAU 1</t>
  </si>
  <si>
    <t>NOUVEAU 2</t>
  </si>
  <si>
    <t>NOUVEAU 3</t>
  </si>
  <si>
    <t>NOUVEAU 4</t>
  </si>
  <si>
    <t>NOUVEAU 5</t>
  </si>
  <si>
    <t>NOUVEAU 6</t>
  </si>
  <si>
    <t>NOUVEAU 7</t>
  </si>
  <si>
    <t>NOUVEAU 8</t>
  </si>
  <si>
    <t>NOUVEAU 9</t>
  </si>
  <si>
    <t>NOUVEAU 10</t>
  </si>
  <si>
    <t>NOUVEAU 11</t>
  </si>
  <si>
    <t>AB - 1</t>
  </si>
  <si>
    <t>AB - 2</t>
  </si>
  <si>
    <t>AB - 3</t>
  </si>
  <si>
    <t>AB - 4</t>
  </si>
  <si>
    <t>AB - 5</t>
  </si>
  <si>
    <t>AB - 6</t>
  </si>
  <si>
    <t>AB - 7</t>
  </si>
  <si>
    <t>AB - 8</t>
  </si>
  <si>
    <t>AB - 9</t>
  </si>
  <si>
    <t>AB - 10</t>
  </si>
  <si>
    <t>AB - 11</t>
  </si>
  <si>
    <t>AB - 12</t>
  </si>
  <si>
    <t>AB - 13</t>
  </si>
  <si>
    <t>AB - 14</t>
  </si>
  <si>
    <t>AB - 15</t>
  </si>
  <si>
    <t>AB - 16</t>
  </si>
  <si>
    <t>AB - 17</t>
  </si>
  <si>
    <t>AB - 18</t>
  </si>
  <si>
    <t>AB - 19</t>
  </si>
  <si>
    <t>AB - 20</t>
  </si>
  <si>
    <t>AB - 21</t>
  </si>
  <si>
    <t>AB - 22</t>
  </si>
  <si>
    <t>AB - 23</t>
  </si>
  <si>
    <t>AB - 24</t>
  </si>
  <si>
    <t>AB - 25</t>
  </si>
  <si>
    <t>AB - 26</t>
  </si>
  <si>
    <t>AB - 27</t>
  </si>
  <si>
    <t>DEF</t>
  </si>
  <si>
    <t>GHI</t>
  </si>
  <si>
    <t>JKL</t>
  </si>
  <si>
    <t>MNO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</si>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</sst>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#,##0.00\ &quot;€&quot;;\-#,##0.00\ &quot;€&quot;"/>
    <numFmt numFmtId="164" formatCode="#,##0.00\ &quot;€&quot;"/>
    <numFmt numFmtId="165" formatCode="[$-F400]h:mm:ss\ AM/PM"/>
    <numFmt numFmtId="166" formatCode="#,##0.00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8"/>
      <color theme="1"/>
      <name val="Arial"/>
      <family val="2"/>
    </font>
    <font>
      <sz val="14"/>
      <color theme="1"/>
      <name val="Calibri"/>
      <family val="2"/>
      <scheme val="minor"/>
    </font>
    <font>
      <b/>
      <sz val="8"/>
      <color theme="1"/>
      <name val="Arial"/>
      <family val="2"/>
    </font>
    <font>
      <b/>
      <u/>
      <sz val="18"/>
      <name val="Calibri"/>
      <family val="2"/>
      <scheme val="minor"/>
    </font>
    <font>
      <b/>
      <sz val="12"/>
      <name val="Calibri"/>
      <family val="2"/>
      <scheme val="minor"/>
    </font>
    <font>
      <sz val="20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7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/>
    <xf numFmtId="165" fontId="3" fillId="0" borderId="1" xfId="0" applyNumberFormat="1" applyFont="1" applyBorder="1"/>
    <xf numFmtId="0" fontId="6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4" fillId="0" borderId="1" xfId="0" applyFont="1" applyBorder="1" applyAlignment="1">
      <alignment horizontal="center" vertical="center"/>
    </xf>
    <xf numFmtId="0" fontId="7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vertical="center"/>
    </xf>
    <xf numFmtId="0" fontId="3" fillId="0" borderId="0" xfId="0" applyFont="1" applyFill="1" applyBorder="1"/>
    <xf numFmtId="0" fontId="0" fillId="0" borderId="0" xfId="0" applyNumberFormat="1" applyFont="1" applyFill="1" applyBorder="1" applyAlignment="1">
      <alignment vertical="center"/>
    </xf>
    <xf numFmtId="164" fontId="6" fillId="0" borderId="1" xfId="0" applyNumberFormat="1" applyFont="1" applyFill="1" applyBorder="1"/>
    <xf numFmtId="164" fontId="6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0" fillId="3" borderId="25" xfId="0" applyNumberFormat="1" applyFont="1" applyFill="1" applyBorder="1" applyAlignment="1">
      <alignment horizontal="center" vertical="center"/>
    </xf>
    <xf numFmtId="0" fontId="0" fillId="3" borderId="19" xfId="0" applyNumberFormat="1" applyFont="1" applyFill="1" applyBorder="1" applyAlignment="1">
      <alignment vertical="center"/>
    </xf>
    <xf numFmtId="165" fontId="0" fillId="3" borderId="27" xfId="0" applyNumberFormat="1" applyFont="1" applyFill="1" applyBorder="1" applyAlignment="1">
      <alignment horizontal="center" vertical="center"/>
    </xf>
    <xf numFmtId="0" fontId="0" fillId="3" borderId="22" xfId="0" applyNumberFormat="1" applyFont="1" applyFill="1" applyBorder="1" applyAlignment="1">
      <alignment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/>
    </xf>
    <xf numFmtId="0" fontId="6" fillId="0" borderId="5" xfId="0" applyFont="1" applyBorder="1" applyAlignment="1">
      <alignment horizontal="left" vertical="center"/>
    </xf>
    <xf numFmtId="14" fontId="6" fillId="0" borderId="5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left" vertical="center"/>
    </xf>
    <xf numFmtId="14" fontId="6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0" fontId="6" fillId="0" borderId="1" xfId="1" applyNumberFormat="1" applyFont="1" applyBorder="1" applyAlignment="1">
      <alignment horizontal="center" vertical="center"/>
    </xf>
    <xf numFmtId="14" fontId="6" fillId="0" borderId="1" xfId="1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3" fillId="3" borderId="29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right" vertical="center"/>
    </xf>
    <xf numFmtId="164" fontId="6" fillId="0" borderId="5" xfId="1" applyNumberFormat="1" applyFont="1" applyBorder="1" applyAlignment="1">
      <alignment horizontal="center" vertical="center"/>
    </xf>
    <xf numFmtId="7" fontId="5" fillId="0" borderId="0" xfId="0" quotePrefix="1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3" fillId="0" borderId="31" xfId="0" applyFont="1" applyBorder="1" applyAlignment="1">
      <alignment horizontal="left"/>
    </xf>
    <xf numFmtId="0" fontId="3" fillId="0" borderId="23" xfId="0" applyFont="1" applyBorder="1" applyAlignment="1">
      <alignment horizontal="left"/>
    </xf>
    <xf numFmtId="0" fontId="3" fillId="0" borderId="30" xfId="0" applyFont="1" applyBorder="1" applyAlignment="1">
      <alignment horizontal="left"/>
    </xf>
    <xf numFmtId="0" fontId="11" fillId="0" borderId="0" xfId="0" applyFont="1" applyAlignment="1">
      <alignment vertical="center"/>
    </xf>
    <xf numFmtId="0" fontId="11" fillId="0" borderId="0" xfId="0" applyFont="1"/>
    <xf numFmtId="1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9" fontId="3" fillId="0" borderId="0" xfId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/>
    </xf>
    <xf numFmtId="0" fontId="12" fillId="0" borderId="1" xfId="0" applyFont="1" applyBorder="1"/>
    <xf numFmtId="0" fontId="4" fillId="3" borderId="34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164" fontId="6" fillId="0" borderId="0" xfId="1" applyNumberFormat="1" applyFont="1" applyBorder="1" applyAlignment="1">
      <alignment horizontal="center" vertical="center"/>
    </xf>
    <xf numFmtId="14" fontId="3" fillId="3" borderId="35" xfId="0" applyNumberFormat="1" applyFont="1" applyFill="1" applyBorder="1" applyAlignment="1">
      <alignment horizontal="center" vertical="center"/>
    </xf>
    <xf numFmtId="10" fontId="3" fillId="3" borderId="35" xfId="1" applyNumberFormat="1" applyFont="1" applyFill="1" applyBorder="1" applyAlignment="1">
      <alignment horizontal="center" vertical="center"/>
    </xf>
    <xf numFmtId="164" fontId="3" fillId="3" borderId="35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3" fillId="0" borderId="0" xfId="0" applyFont="1" applyBorder="1" applyAlignment="1">
      <alignment horizontal="left"/>
    </xf>
    <xf numFmtId="0" fontId="14" fillId="0" borderId="42" xfId="0" applyFont="1" applyBorder="1" applyAlignment="1">
      <alignment horizontal="center" vertical="center"/>
    </xf>
    <xf numFmtId="0" fontId="14" fillId="0" borderId="43" xfId="0" applyFont="1" applyBorder="1" applyAlignment="1">
      <alignment horizontal="center" vertical="center"/>
    </xf>
    <xf numFmtId="0" fontId="14" fillId="0" borderId="44" xfId="0" applyFont="1" applyBorder="1" applyAlignment="1">
      <alignment horizontal="center" vertical="center"/>
    </xf>
    <xf numFmtId="10" fontId="6" fillId="0" borderId="16" xfId="1" applyNumberFormat="1" applyFont="1" applyBorder="1" applyAlignment="1">
      <alignment horizontal="center" vertical="center"/>
    </xf>
    <xf numFmtId="166" fontId="6" fillId="0" borderId="16" xfId="0" applyNumberFormat="1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164" fontId="6" fillId="0" borderId="5" xfId="0" applyNumberFormat="1" applyFont="1" applyFill="1" applyBorder="1"/>
    <xf numFmtId="0" fontId="6" fillId="0" borderId="5" xfId="0" applyFont="1" applyFill="1" applyBorder="1" applyAlignment="1">
      <alignment horizontal="center"/>
    </xf>
    <xf numFmtId="164" fontId="6" fillId="0" borderId="5" xfId="0" applyNumberFormat="1" applyFont="1" applyFill="1" applyBorder="1" applyAlignment="1">
      <alignment horizontal="center"/>
    </xf>
    <xf numFmtId="164" fontId="6" fillId="0" borderId="5" xfId="0" applyNumberFormat="1" applyFont="1" applyFill="1" applyBorder="1" applyAlignment="1">
      <alignment horizontal="right"/>
    </xf>
    <xf numFmtId="164" fontId="6" fillId="0" borderId="5" xfId="0" applyNumberFormat="1" applyFont="1" applyFill="1" applyBorder="1" applyAlignment="1"/>
    <xf numFmtId="0" fontId="3" fillId="0" borderId="1" xfId="0" applyFont="1" applyFill="1" applyBorder="1"/>
    <xf numFmtId="0" fontId="6" fillId="0" borderId="0" xfId="0" applyFont="1" applyBorder="1" applyAlignment="1">
      <alignment horizontal="left" vertical="center"/>
    </xf>
    <xf numFmtId="1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0" fontId="6" fillId="0" borderId="0" xfId="1" applyNumberFormat="1" applyFont="1" applyBorder="1" applyAlignment="1">
      <alignment horizontal="center" vertical="center"/>
    </xf>
    <xf numFmtId="164" fontId="6" fillId="0" borderId="5" xfId="1" applyNumberFormat="1" applyFont="1" applyBorder="1" applyAlignment="1">
      <alignment horizontal="left" vertical="center"/>
    </xf>
    <xf numFmtId="164" fontId="6" fillId="0" borderId="1" xfId="1" applyNumberFormat="1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horizontal="left" vertical="center"/>
    </xf>
    <xf numFmtId="0" fontId="3" fillId="3" borderId="13" xfId="0" applyFont="1" applyFill="1" applyBorder="1" applyAlignment="1">
      <alignment horizontal="left" vertical="center"/>
    </xf>
    <xf numFmtId="0" fontId="3" fillId="3" borderId="14" xfId="0" applyFont="1" applyFill="1" applyBorder="1" applyAlignment="1">
      <alignment horizontal="left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/>
    </xf>
    <xf numFmtId="0" fontId="3" fillId="3" borderId="37" xfId="0" applyFont="1" applyFill="1" applyBorder="1" applyAlignment="1">
      <alignment horizontal="center"/>
    </xf>
    <xf numFmtId="0" fontId="3" fillId="3" borderId="38" xfId="0" applyFont="1" applyFill="1" applyBorder="1" applyAlignment="1">
      <alignment horizontal="center"/>
    </xf>
    <xf numFmtId="0" fontId="3" fillId="3" borderId="39" xfId="0" applyFont="1" applyFill="1" applyBorder="1" applyAlignment="1">
      <alignment horizontal="center"/>
    </xf>
    <xf numFmtId="0" fontId="5" fillId="3" borderId="17" xfId="0" applyFont="1" applyFill="1" applyBorder="1" applyAlignment="1">
      <alignment horizontal="left" vertical="center"/>
    </xf>
    <xf numFmtId="0" fontId="5" fillId="3" borderId="18" xfId="0" applyFont="1" applyFill="1" applyBorder="1" applyAlignment="1">
      <alignment horizontal="left" vertical="center"/>
    </xf>
    <xf numFmtId="0" fontId="5" fillId="3" borderId="19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left" vertical="center"/>
    </xf>
    <xf numFmtId="0" fontId="5" fillId="3" borderId="21" xfId="0" applyFont="1" applyFill="1" applyBorder="1" applyAlignment="1">
      <alignment horizontal="left" vertical="center"/>
    </xf>
    <xf numFmtId="0" fontId="5" fillId="3" borderId="22" xfId="0" applyFont="1" applyFill="1" applyBorder="1" applyAlignment="1">
      <alignment horizontal="left" vertical="center"/>
    </xf>
    <xf numFmtId="0" fontId="3" fillId="3" borderId="25" xfId="0" applyFont="1" applyFill="1" applyBorder="1" applyAlignment="1">
      <alignment horizontal="left"/>
    </xf>
    <xf numFmtId="0" fontId="3" fillId="3" borderId="18" xfId="0" applyFont="1" applyFill="1" applyBorder="1" applyAlignment="1">
      <alignment horizontal="left"/>
    </xf>
    <xf numFmtId="0" fontId="3" fillId="3" borderId="19" xfId="0" applyFont="1" applyFill="1" applyBorder="1" applyAlignment="1">
      <alignment horizontal="left"/>
    </xf>
    <xf numFmtId="0" fontId="2" fillId="3" borderId="33" xfId="0" applyNumberFormat="1" applyFont="1" applyFill="1" applyBorder="1" applyAlignment="1">
      <alignment horizontal="center" vertical="center"/>
    </xf>
    <xf numFmtId="0" fontId="11" fillId="3" borderId="34" xfId="0" applyFont="1" applyFill="1" applyBorder="1" applyAlignment="1">
      <alignment horizontal="center" vertical="center"/>
    </xf>
    <xf numFmtId="0" fontId="11" fillId="3" borderId="35" xfId="0" applyFont="1" applyFill="1" applyBorder="1" applyAlignment="1">
      <alignment horizontal="center" vertical="center"/>
    </xf>
    <xf numFmtId="0" fontId="5" fillId="3" borderId="9" xfId="0" applyNumberFormat="1" applyFont="1" applyFill="1" applyBorder="1" applyAlignment="1">
      <alignment horizontal="center" vertical="center"/>
    </xf>
    <xf numFmtId="0" fontId="5" fillId="3" borderId="12" xfId="0" applyNumberFormat="1" applyFont="1" applyFill="1" applyBorder="1" applyAlignment="1">
      <alignment horizontal="center" vertical="center"/>
    </xf>
    <xf numFmtId="0" fontId="5" fillId="3" borderId="10" xfId="0" applyNumberFormat="1" applyFont="1" applyFill="1" applyBorder="1" applyAlignment="1">
      <alignment horizontal="left" vertical="center"/>
    </xf>
    <xf numFmtId="0" fontId="5" fillId="3" borderId="11" xfId="0" applyNumberFormat="1" applyFont="1" applyFill="1" applyBorder="1" applyAlignment="1">
      <alignment horizontal="left" vertical="center"/>
    </xf>
    <xf numFmtId="0" fontId="5" fillId="3" borderId="13" xfId="0" applyNumberFormat="1" applyFont="1" applyFill="1" applyBorder="1" applyAlignment="1">
      <alignment horizontal="left" vertical="center"/>
    </xf>
    <xf numFmtId="0" fontId="5" fillId="3" borderId="14" xfId="0" applyNumberFormat="1" applyFont="1" applyFill="1" applyBorder="1" applyAlignment="1">
      <alignment horizontal="left" vertical="center"/>
    </xf>
    <xf numFmtId="164" fontId="10" fillId="3" borderId="32" xfId="0" applyNumberFormat="1" applyFont="1" applyFill="1" applyBorder="1" applyAlignment="1">
      <alignment horizontal="center" vertical="center"/>
    </xf>
    <xf numFmtId="0" fontId="9" fillId="0" borderId="0" xfId="0" quotePrefix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4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1</xdr:row>
      <xdr:rowOff>9525</xdr:rowOff>
    </xdr:from>
    <xdr:to>
      <xdr:col>1</xdr:col>
      <xdr:colOff>1576992</xdr:colOff>
      <xdr:row>17</xdr:row>
      <xdr:rowOff>179328</xdr:rowOff>
    </xdr:to>
    <xdr:grpSp>
      <xdr:nvGrpSpPr>
        <xdr:cNvPr id="18" name="Group 17"/>
        <xdr:cNvGrpSpPr/>
      </xdr:nvGrpSpPr>
      <xdr:grpSpPr>
        <a:xfrm>
          <a:off x="352425" y="211931"/>
          <a:ext cx="1581755" cy="2824897"/>
          <a:chOff x="5293519" y="2461263"/>
          <a:chExt cx="1605567" cy="2341503"/>
        </a:xfrm>
      </xdr:grpSpPr>
      <xdr:sp macro="" textlink="">
        <xdr:nvSpPr>
          <xdr:cNvPr id="42" name="Rectangle à coins arrondis 1"/>
          <xdr:cNvSpPr/>
        </xdr:nvSpPr>
        <xdr:spPr>
          <a:xfrm>
            <a:off x="5293519" y="2853561"/>
            <a:ext cx="1604962" cy="364750"/>
          </a:xfrm>
          <a:prstGeom prst="round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r>
              <a:rPr lang="fr-FR" sz="1400"/>
              <a:t>Ville de départ</a:t>
            </a:r>
          </a:p>
        </xdr:txBody>
      </xdr:sp>
      <xdr:sp macro="" textlink="">
        <xdr:nvSpPr>
          <xdr:cNvPr id="20" name="Rectangle à coins arrondis 4"/>
          <xdr:cNvSpPr/>
        </xdr:nvSpPr>
        <xdr:spPr>
          <a:xfrm>
            <a:off x="5293519" y="4438016"/>
            <a:ext cx="1604962" cy="364750"/>
          </a:xfrm>
          <a:prstGeom prst="round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r>
              <a:rPr lang="fr-FR" sz="1400"/>
              <a:t>Mise à Dispo / Restitution</a:t>
            </a:r>
            <a:r>
              <a:rPr lang="fr-FR" sz="1400" baseline="0"/>
              <a:t> </a:t>
            </a:r>
            <a:endParaRPr lang="fr-FR" sz="1400"/>
          </a:p>
        </xdr:txBody>
      </xdr:sp>
      <xdr:sp macro="" textlink="">
        <xdr:nvSpPr>
          <xdr:cNvPr id="40" name="Rectangle à coins arrondis 15"/>
          <xdr:cNvSpPr/>
        </xdr:nvSpPr>
        <xdr:spPr>
          <a:xfrm>
            <a:off x="5293519" y="3244811"/>
            <a:ext cx="1604962" cy="364750"/>
          </a:xfrm>
          <a:prstGeom prst="round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r>
              <a:rPr lang="fr-FR" sz="1400"/>
              <a:t>Flux</a:t>
            </a:r>
          </a:p>
        </xdr:txBody>
      </xdr:sp>
      <xdr:sp macro="" textlink="">
        <xdr:nvSpPr>
          <xdr:cNvPr id="22" name="Rectangle à coins arrondis 18"/>
          <xdr:cNvSpPr/>
        </xdr:nvSpPr>
        <xdr:spPr>
          <a:xfrm>
            <a:off x="5293519" y="4040281"/>
            <a:ext cx="1604962" cy="364750"/>
          </a:xfrm>
          <a:prstGeom prst="round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r>
              <a:rPr lang="fr-FR" sz="1400"/>
              <a:t>Tyoe</a:t>
            </a:r>
            <a:r>
              <a:rPr lang="fr-FR" sz="1400" baseline="0"/>
              <a:t> de Container</a:t>
            </a:r>
            <a:endParaRPr lang="fr-FR" sz="1400"/>
          </a:p>
        </xdr:txBody>
      </xdr:sp>
      <xdr:sp macro="" textlink="">
        <xdr:nvSpPr>
          <xdr:cNvPr id="38" name="Rectangle à coins arrondis 1"/>
          <xdr:cNvSpPr/>
        </xdr:nvSpPr>
        <xdr:spPr>
          <a:xfrm>
            <a:off x="5293519" y="2461263"/>
            <a:ext cx="1604962" cy="364750"/>
          </a:xfrm>
          <a:prstGeom prst="round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r>
              <a:rPr lang="fr-FR" sz="1400"/>
              <a:t>Client</a:t>
            </a:r>
          </a:p>
        </xdr:txBody>
      </xdr:sp>
      <xdr:sp macro="" textlink="">
        <xdr:nvSpPr>
          <xdr:cNvPr id="39" name="Rectangle à coins arrondis 1"/>
          <xdr:cNvSpPr/>
        </xdr:nvSpPr>
        <xdr:spPr>
          <a:xfrm>
            <a:off x="5294124" y="3642546"/>
            <a:ext cx="1604962" cy="364750"/>
          </a:xfrm>
          <a:prstGeom prst="round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r>
              <a:rPr lang="fr-FR" sz="1400"/>
              <a:t>Port of Loading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M33"/>
  <sheetViews>
    <sheetView showGridLines="0" zoomScale="80" zoomScaleNormal="80" workbookViewId="0">
      <selection activeCell="C3" sqref="C3:F3"/>
    </sheetView>
  </sheetViews>
  <sheetFormatPr defaultColWidth="9.140625" defaultRowHeight="15" x14ac:dyDescent="0.25"/>
  <cols>
    <col min="1" max="1" width="5.28515625" style="1" customWidth="1"/>
    <col min="2" max="2" width="25.5703125" style="1" customWidth="1"/>
    <col min="3" max="4" width="17" style="1" customWidth="1"/>
    <col min="5" max="5" width="7.140625" style="1" customWidth="1"/>
    <col min="6" max="6" width="24.140625" style="1" customWidth="1"/>
    <col min="7" max="7" width="6.42578125" style="1" customWidth="1"/>
    <col min="8" max="8" width="15.5703125" style="1" customWidth="1"/>
    <col min="9" max="9" width="22.140625" style="1" customWidth="1"/>
    <col min="10" max="10" width="13.28515625" style="1" bestFit="1" customWidth="1"/>
    <col min="11" max="11" width="11.5703125" style="1" customWidth="1"/>
    <col min="12" max="12" width="15.28515625" style="1" bestFit="1" customWidth="1"/>
    <col min="13" max="13" width="10.140625" style="1" bestFit="1" customWidth="1"/>
    <col min="14" max="14" width="10.5703125" style="1" bestFit="1" customWidth="1"/>
    <col min="15" max="24" width="9.140625" style="1"/>
    <col min="25" max="25" width="9.5703125" style="1" bestFit="1" customWidth="1"/>
    <col min="26" max="16384" width="9.140625" style="1"/>
  </cols>
  <sheetData>
    <row r="1" spans="3:13" ht="15.75" thickBot="1" x14ac:dyDescent="0.3"/>
    <row r="2" spans="3:13" ht="15" customHeight="1" x14ac:dyDescent="0.25">
      <c r="C2" s="114" t="s">
        <v>109</v>
      </c>
      <c r="D2" s="115"/>
      <c r="E2" s="115"/>
      <c r="F2" s="116"/>
      <c r="G2" s="22"/>
      <c r="H2" s="133" t="s">
        <v>94</v>
      </c>
      <c r="I2" s="133"/>
      <c r="J2" s="133"/>
      <c r="K2" s="133"/>
      <c r="L2" s="133"/>
      <c r="M2" s="133"/>
    </row>
    <row r="3" spans="3:13" ht="15" customHeight="1" thickBot="1" x14ac:dyDescent="0.3">
      <c r="C3" s="117" t="str">
        <f>VLOOKUP(C2,BDD!J5:M42,2,0)</f>
        <v>AB - 4</v>
      </c>
      <c r="D3" s="118"/>
      <c r="E3" s="118"/>
      <c r="F3" s="119"/>
      <c r="G3" s="22"/>
      <c r="H3" s="133"/>
      <c r="I3" s="133"/>
      <c r="J3" s="133"/>
      <c r="K3" s="133"/>
      <c r="L3" s="133"/>
      <c r="M3" s="133"/>
    </row>
    <row r="4" spans="3:13" ht="8.1" customHeight="1" thickBot="1" x14ac:dyDescent="0.3">
      <c r="C4" s="37"/>
      <c r="D4" s="37"/>
      <c r="E4" s="37"/>
      <c r="F4" s="37"/>
      <c r="G4" s="22"/>
      <c r="H4" s="57"/>
      <c r="I4" s="32"/>
      <c r="J4" s="37"/>
    </row>
    <row r="5" spans="3:13" ht="15.95" customHeight="1" x14ac:dyDescent="0.25">
      <c r="C5" s="126">
        <f>VLOOKUP(C2,BDD!$J$5:$M$42,4,0)</f>
        <v>54112</v>
      </c>
      <c r="D5" s="128" t="str">
        <f>VLOOKUP(C2,BDD!$J$5:$M$42,3,0)</f>
        <v>AZERAILLES</v>
      </c>
      <c r="E5" s="128"/>
      <c r="F5" s="129"/>
      <c r="G5" s="22"/>
      <c r="H5" s="124" t="s">
        <v>95</v>
      </c>
      <c r="I5" s="123" t="e">
        <f>VLOOKUP(I6,BDD!$F$17:$G$25,2,FALSE)</f>
        <v>#REF!</v>
      </c>
      <c r="J5" s="123"/>
      <c r="K5" s="72" t="s">
        <v>100</v>
      </c>
      <c r="L5" s="72" t="s">
        <v>101</v>
      </c>
      <c r="M5" s="72" t="str">
        <f>IF($C$11="RTM","Taxe RTM","Taxe ANR")</f>
        <v>Taxe ANR</v>
      </c>
    </row>
    <row r="6" spans="3:13" ht="15.95" customHeight="1" thickBot="1" x14ac:dyDescent="0.3">
      <c r="C6" s="127"/>
      <c r="D6" s="130"/>
      <c r="E6" s="130"/>
      <c r="F6" s="131"/>
      <c r="G6" s="23"/>
      <c r="H6" s="125"/>
      <c r="I6" s="132" t="e">
        <f>SMALL(BDD!F17:F25,COUNTIF(BDD!F17:F25,0)+1)</f>
        <v>#REF!</v>
      </c>
      <c r="J6" s="132"/>
      <c r="K6" s="75" t="e">
        <f>VLOOKUP(I5,BDD!A17:B25,2,FALSE)</f>
        <v>#REF!</v>
      </c>
      <c r="L6" s="76" t="e">
        <f>VLOOKUP(I5,BDD!$A$17:$F$25,5,FALSE)</f>
        <v>#REF!</v>
      </c>
      <c r="M6" s="77" t="e">
        <f>IF($C$11="ANR",VLOOKUP(I5,BDD!$A$17:$D$25,3,FALSE),VLOOKUP(I5,BDD!$A$17:$D$25,4,FALSE))</f>
        <v>#REF!</v>
      </c>
    </row>
    <row r="7" spans="3:13" ht="8.1" customHeight="1" thickBot="1" x14ac:dyDescent="0.3">
      <c r="C7" s="35"/>
      <c r="D7" s="36"/>
      <c r="E7" s="36"/>
      <c r="F7" s="36"/>
      <c r="G7" s="23"/>
      <c r="H7" s="65"/>
      <c r="I7" s="60"/>
      <c r="J7" s="60"/>
      <c r="K7" s="8"/>
    </row>
    <row r="8" spans="3:13" ht="15" customHeight="1" x14ac:dyDescent="0.25">
      <c r="C8" s="108" t="s">
        <v>70</v>
      </c>
      <c r="D8" s="110" t="s">
        <v>71</v>
      </c>
      <c r="E8" s="111"/>
      <c r="F8" s="45" t="s">
        <v>72</v>
      </c>
      <c r="G8" s="21"/>
      <c r="H8" s="124" t="s">
        <v>96</v>
      </c>
      <c r="I8" s="123" t="e">
        <f>VLOOKUP(I9,BDD!$F$17:$G$25,2,FALSE)</f>
        <v>#REF!</v>
      </c>
      <c r="J8" s="123"/>
      <c r="K8" s="72" t="s">
        <v>100</v>
      </c>
      <c r="L8" s="72" t="s">
        <v>101</v>
      </c>
      <c r="M8" s="72" t="str">
        <f>IF($C$11="RTM","Taxe RTM","Taxe ANR")</f>
        <v>Taxe ANR</v>
      </c>
    </row>
    <row r="9" spans="3:13" ht="15" customHeight="1" thickBot="1" x14ac:dyDescent="0.3">
      <c r="C9" s="109"/>
      <c r="D9" s="112" t="str">
        <f>IF(C8="IMPORT",C11,D5)</f>
        <v>ANR</v>
      </c>
      <c r="E9" s="113"/>
      <c r="F9" s="55" t="str">
        <f>IF(C8="IMPORT",D5,C11)</f>
        <v>AZERAILLES</v>
      </c>
      <c r="G9" s="21"/>
      <c r="H9" s="125"/>
      <c r="I9" s="132" t="e">
        <f>SMALL(BDD!F17:F25,COUNTIF(BDD!F17:F25,0)+2)</f>
        <v>#REF!</v>
      </c>
      <c r="J9" s="132"/>
      <c r="K9" s="75" t="e">
        <f>VLOOKUP(I8,BDD!$A$17:$B$25,2,FALSE)</f>
        <v>#REF!</v>
      </c>
      <c r="L9" s="76" t="e">
        <f>VLOOKUP(I8,BDD!$A$17:$F$25,5,FALSE)</f>
        <v>#REF!</v>
      </c>
      <c r="M9" s="77" t="e">
        <f>IF($C$11="ANR",VLOOKUP(I8,BDD!$A$17:$D$25,3,FALSE),VLOOKUP(I8,BDD!$A$17:$D$25,4,FALSE))</f>
        <v>#REF!</v>
      </c>
    </row>
    <row r="10" spans="3:13" ht="8.1" customHeight="1" thickBot="1" x14ac:dyDescent="0.3">
      <c r="C10" s="32"/>
      <c r="D10" s="34"/>
      <c r="E10" s="25"/>
      <c r="F10" s="25"/>
      <c r="G10" s="21"/>
      <c r="H10" s="65"/>
      <c r="I10" s="32"/>
      <c r="J10" s="32"/>
      <c r="K10" s="8"/>
    </row>
    <row r="11" spans="3:13" ht="15.95" customHeight="1" x14ac:dyDescent="0.25">
      <c r="C11" s="108" t="s">
        <v>26</v>
      </c>
      <c r="D11" s="38">
        <f>INDEX(DISTANCES,MATCH(C2,CLIENTS,0),MATCH(C11,Ports,0))</f>
        <v>429</v>
      </c>
      <c r="E11" s="39" t="s">
        <v>36</v>
      </c>
      <c r="G11" s="24"/>
      <c r="H11" s="124" t="s">
        <v>97</v>
      </c>
      <c r="I11" s="123" t="e">
        <f>VLOOKUP(I12,BDD!$F$17:$G$25,2,FALSE)</f>
        <v>#REF!</v>
      </c>
      <c r="J11" s="123"/>
      <c r="K11" s="72" t="s">
        <v>100</v>
      </c>
      <c r="L11" s="72" t="s">
        <v>101</v>
      </c>
      <c r="M11" s="72" t="str">
        <f>IF($C$11="RTM","Taxe RTM","Taxe ANR")</f>
        <v>Taxe ANR</v>
      </c>
    </row>
    <row r="12" spans="3:13" ht="15.95" customHeight="1" thickBot="1" x14ac:dyDescent="0.3">
      <c r="C12" s="109"/>
      <c r="D12" s="40">
        <f>INDEX(BDD!T5:U42,MATCH(C2,CLIENTS,0),MATCH(C11,Ports,0))</f>
        <v>0.23833333333333331</v>
      </c>
      <c r="E12" s="41" t="s">
        <v>37</v>
      </c>
      <c r="G12" s="24"/>
      <c r="H12" s="125"/>
      <c r="I12" s="132" t="e">
        <f>SMALL(BDD!F17:F25,COUNTIF(BDD!F17:F25,0)+3)</f>
        <v>#REF!</v>
      </c>
      <c r="J12" s="132"/>
      <c r="K12" s="75" t="e">
        <f>VLOOKUP(I11,BDD!$A$17:$B$25,2,FALSE)</f>
        <v>#REF!</v>
      </c>
      <c r="L12" s="76" t="e">
        <f>VLOOKUP(I11,BDD!$A$17:$F$25,5,FALSE)</f>
        <v>#REF!</v>
      </c>
      <c r="M12" s="77" t="e">
        <f>IF($C$11="ANR",VLOOKUP(I11,BDD!$A$17:$D$25,3,FALSE),VLOOKUP(I11,BDD!$A$17:$D$25,4,FALSE))</f>
        <v>#REF!</v>
      </c>
    </row>
    <row r="13" spans="3:13" ht="8.1" customHeight="1" thickBot="1" x14ac:dyDescent="0.3">
      <c r="C13" s="32"/>
      <c r="D13" s="33"/>
      <c r="E13" s="31"/>
      <c r="F13" s="33"/>
      <c r="G13" s="24"/>
      <c r="H13" s="65"/>
      <c r="I13" s="61"/>
      <c r="J13" s="59"/>
      <c r="K13" s="37"/>
    </row>
    <row r="14" spans="3:13" ht="15.95" customHeight="1" x14ac:dyDescent="0.25">
      <c r="C14" s="108" t="s">
        <v>39</v>
      </c>
      <c r="D14" s="120" t="str">
        <f>VLOOKUP(C14,BDD!A3:E11,2,FALSE)</f>
        <v>General Purpose Container</v>
      </c>
      <c r="E14" s="121"/>
      <c r="F14" s="122"/>
      <c r="G14" s="24"/>
      <c r="H14" s="124" t="s">
        <v>98</v>
      </c>
      <c r="I14" s="123" t="e">
        <f>VLOOKUP(I15,BDD!$F$17:$G$25,2,FALSE)</f>
        <v>#REF!</v>
      </c>
      <c r="J14" s="123"/>
      <c r="K14" s="72" t="s">
        <v>100</v>
      </c>
      <c r="L14" s="72" t="s">
        <v>101</v>
      </c>
      <c r="M14" s="72" t="str">
        <f>IF($C$11="RTM","Taxe RTM","Taxe ANR")</f>
        <v>Taxe ANR</v>
      </c>
    </row>
    <row r="15" spans="3:13" ht="15.95" customHeight="1" thickBot="1" x14ac:dyDescent="0.3">
      <c r="C15" s="109"/>
      <c r="D15" s="42" t="str">
        <f>VLOOKUP(C14,BDD!A3:E11,3,FALSE)</f>
        <v>11,90 x 2,30 x 2,35</v>
      </c>
      <c r="E15" s="43" t="str">
        <f>VLOOKUP(C14,BDD!A3:E11,4,FALSE)</f>
        <v>64 m3</v>
      </c>
      <c r="F15" s="44" t="str">
        <f>VLOOKUP(C14,BDD!A3:E11,5,FALSE)</f>
        <v>28700 Kg</v>
      </c>
      <c r="G15" s="24"/>
      <c r="H15" s="125"/>
      <c r="I15" s="132" t="e">
        <f>SMALL(BDD!F17:F25,COUNTIF(BDD!F17:F25,0)+4)</f>
        <v>#REF!</v>
      </c>
      <c r="J15" s="132"/>
      <c r="K15" s="75" t="e">
        <f>VLOOKUP(I14,BDD!$A$17:$B$25,2,FALSE)</f>
        <v>#REF!</v>
      </c>
      <c r="L15" s="76" t="e">
        <f>VLOOKUP(I14,BDD!$A$17:$F$25,5,FALSE)</f>
        <v>#REF!</v>
      </c>
      <c r="M15" s="77" t="e">
        <f>IF($C$11="ANR",VLOOKUP(I14,BDD!$A$17:$D$25,3,FALSE),VLOOKUP(I14,BDD!$A$17:$D$25,4,FALSE))</f>
        <v>#REF!</v>
      </c>
    </row>
    <row r="16" spans="3:13" ht="8.1" customHeight="1" thickBot="1" x14ac:dyDescent="0.45">
      <c r="C16" s="32"/>
      <c r="D16" s="31"/>
      <c r="E16" s="31"/>
      <c r="F16" s="30"/>
      <c r="G16" s="24"/>
      <c r="H16" s="66"/>
      <c r="K16" s="8"/>
    </row>
    <row r="17" spans="2:13" ht="15.95" customHeight="1" x14ac:dyDescent="0.25">
      <c r="C17" s="102" t="str">
        <f>VLOOKUP(C2,BDD!J5:N42,5,0)</f>
        <v>STRASBOURG</v>
      </c>
      <c r="D17" s="104" t="str">
        <f>VLOOKUP(C17,BDD!N5:O42,2,TRUE)</f>
        <v>DEPCOLSXB - DEPOT COLIS LOURD STRASBOURG</v>
      </c>
      <c r="E17" s="104"/>
      <c r="F17" s="105"/>
      <c r="H17" s="124" t="s">
        <v>99</v>
      </c>
      <c r="I17" s="123" t="e">
        <f>VLOOKUP(I18,BDD!$F$17:$G$25,2,FALSE)</f>
        <v>#REF!</v>
      </c>
      <c r="J17" s="123"/>
      <c r="K17" s="72" t="s">
        <v>100</v>
      </c>
      <c r="L17" s="72" t="s">
        <v>101</v>
      </c>
      <c r="M17" s="72" t="str">
        <f>IF($C$11="RTM","Taxe RTM","Taxe ANR")</f>
        <v>Taxe ANR</v>
      </c>
    </row>
    <row r="18" spans="2:13" ht="15.95" customHeight="1" thickBot="1" x14ac:dyDescent="0.3">
      <c r="C18" s="103"/>
      <c r="D18" s="106"/>
      <c r="E18" s="106"/>
      <c r="F18" s="107"/>
      <c r="H18" s="125"/>
      <c r="I18" s="132" t="e">
        <f>SMALL(BDD!F17:F25,COUNTIF(BDD!F17:F25,0)+5)</f>
        <v>#REF!</v>
      </c>
      <c r="J18" s="132"/>
      <c r="K18" s="75" t="e">
        <f>VLOOKUP(I17,BDD!$A$17:$B$25,2,FALSE)</f>
        <v>#REF!</v>
      </c>
      <c r="L18" s="76" t="e">
        <f>VLOOKUP(I17,BDD!$A$17:$F$25,5,FALSE)</f>
        <v>#REF!</v>
      </c>
      <c r="M18" s="77" t="e">
        <f>IF($C$11="ANR",VLOOKUP(I17,BDD!$A$17:$D$25,3,FALSE),VLOOKUP(I17,BDD!$A$17:$D$25,4,FALSE))</f>
        <v>#REF!</v>
      </c>
    </row>
    <row r="20" spans="2:13" x14ac:dyDescent="0.25">
      <c r="B20" s="24"/>
      <c r="C20" s="33"/>
      <c r="D20" s="33"/>
      <c r="E20" s="33"/>
      <c r="F20" s="33"/>
      <c r="G20" s="33"/>
    </row>
    <row r="21" spans="2:13" x14ac:dyDescent="0.25">
      <c r="B21" s="33"/>
      <c r="C21" s="24"/>
      <c r="D21" s="67"/>
      <c r="E21" s="68"/>
      <c r="F21" s="69"/>
      <c r="G21" s="70"/>
    </row>
    <row r="22" spans="2:13" x14ac:dyDescent="0.25">
      <c r="B22" s="33"/>
      <c r="C22" s="33"/>
      <c r="D22" s="67"/>
      <c r="E22" s="68"/>
      <c r="F22" s="69"/>
      <c r="G22" s="70"/>
    </row>
    <row r="23" spans="2:13" x14ac:dyDescent="0.25">
      <c r="B23" s="33"/>
      <c r="C23" s="33"/>
      <c r="D23" s="67"/>
      <c r="E23" s="68"/>
      <c r="F23" s="69"/>
      <c r="G23" s="70"/>
      <c r="H23" s="134"/>
      <c r="I23" s="134"/>
      <c r="J23" s="134"/>
    </row>
    <row r="24" spans="2:13" x14ac:dyDescent="0.25">
      <c r="B24" s="33"/>
      <c r="C24" s="33"/>
      <c r="D24" s="67"/>
      <c r="E24" s="68"/>
      <c r="F24" s="69"/>
      <c r="G24" s="70"/>
      <c r="H24" s="134"/>
      <c r="I24" s="134"/>
      <c r="J24" s="134"/>
    </row>
    <row r="25" spans="2:13" x14ac:dyDescent="0.25">
      <c r="B25" s="33"/>
      <c r="C25" s="33"/>
      <c r="D25" s="67"/>
      <c r="E25" s="68"/>
      <c r="F25" s="69"/>
      <c r="G25" s="70"/>
      <c r="H25" s="24"/>
      <c r="I25" s="24"/>
      <c r="J25" s="24"/>
    </row>
    <row r="26" spans="2:13" x14ac:dyDescent="0.25">
      <c r="B26" s="33"/>
      <c r="C26" s="33"/>
      <c r="D26" s="67"/>
      <c r="E26" s="68"/>
      <c r="F26" s="69"/>
      <c r="G26" s="70"/>
      <c r="H26" s="134"/>
      <c r="I26" s="134"/>
      <c r="J26" s="134"/>
    </row>
    <row r="27" spans="2:13" x14ac:dyDescent="0.25">
      <c r="B27" s="33"/>
      <c r="C27" s="33"/>
      <c r="D27" s="67"/>
      <c r="E27" s="68"/>
      <c r="F27" s="69"/>
      <c r="G27" s="70"/>
      <c r="H27" s="134"/>
      <c r="I27" s="134"/>
      <c r="J27" s="134"/>
    </row>
    <row r="28" spans="2:13" x14ac:dyDescent="0.25">
      <c r="B28" s="33"/>
      <c r="C28" s="33"/>
      <c r="D28" s="67"/>
      <c r="E28" s="68"/>
      <c r="F28" s="69"/>
      <c r="G28" s="70"/>
      <c r="H28" s="24"/>
      <c r="I28" s="24"/>
      <c r="J28" s="24"/>
    </row>
    <row r="29" spans="2:13" x14ac:dyDescent="0.25">
      <c r="B29" s="31"/>
      <c r="C29" s="33"/>
      <c r="D29" s="67"/>
      <c r="E29" s="68"/>
      <c r="F29" s="69"/>
      <c r="G29" s="70"/>
      <c r="H29" s="134"/>
      <c r="I29" s="134"/>
      <c r="J29" s="134"/>
    </row>
    <row r="30" spans="2:13" x14ac:dyDescent="0.25">
      <c r="H30" s="134"/>
      <c r="I30" s="134"/>
      <c r="J30" s="134"/>
    </row>
    <row r="31" spans="2:13" x14ac:dyDescent="0.25">
      <c r="H31" s="24"/>
      <c r="I31" s="24"/>
      <c r="J31" s="24"/>
    </row>
    <row r="32" spans="2:13" x14ac:dyDescent="0.25">
      <c r="H32" s="134"/>
      <c r="I32" s="134"/>
      <c r="J32" s="134"/>
    </row>
    <row r="33" spans="8:10" x14ac:dyDescent="0.25">
      <c r="H33" s="134"/>
      <c r="I33" s="134"/>
      <c r="J33" s="134"/>
    </row>
  </sheetData>
  <sortState ref="B9:B16">
    <sortCondition ref="B9"/>
  </sortState>
  <mergeCells count="40">
    <mergeCell ref="H23:H24"/>
    <mergeCell ref="I23:J23"/>
    <mergeCell ref="I24:J24"/>
    <mergeCell ref="H32:H33"/>
    <mergeCell ref="I32:J32"/>
    <mergeCell ref="I33:J33"/>
    <mergeCell ref="H26:H27"/>
    <mergeCell ref="I26:J26"/>
    <mergeCell ref="I27:J27"/>
    <mergeCell ref="H29:H30"/>
    <mergeCell ref="I29:J29"/>
    <mergeCell ref="I30:J30"/>
    <mergeCell ref="I17:J17"/>
    <mergeCell ref="H11:H12"/>
    <mergeCell ref="H14:H15"/>
    <mergeCell ref="I15:J15"/>
    <mergeCell ref="H17:H18"/>
    <mergeCell ref="I18:J18"/>
    <mergeCell ref="C2:F2"/>
    <mergeCell ref="C3:F3"/>
    <mergeCell ref="D14:F14"/>
    <mergeCell ref="I5:J5"/>
    <mergeCell ref="H5:H6"/>
    <mergeCell ref="C5:C6"/>
    <mergeCell ref="D5:F6"/>
    <mergeCell ref="I6:J6"/>
    <mergeCell ref="H8:H9"/>
    <mergeCell ref="I9:J9"/>
    <mergeCell ref="I12:J12"/>
    <mergeCell ref="I8:J8"/>
    <mergeCell ref="I11:J11"/>
    <mergeCell ref="I14:J14"/>
    <mergeCell ref="H2:M3"/>
    <mergeCell ref="C17:C18"/>
    <mergeCell ref="D17:F18"/>
    <mergeCell ref="C11:C12"/>
    <mergeCell ref="C14:C15"/>
    <mergeCell ref="C8:C9"/>
    <mergeCell ref="D8:E8"/>
    <mergeCell ref="D9:E9"/>
  </mergeCells>
  <conditionalFormatting sqref="B21:B29">
    <cfRule type="expression" dxfId="3" priority="19">
      <formula>$B21&lt;&gt;""</formula>
    </cfRule>
    <cfRule type="expression" dxfId="2" priority="20">
      <formula>AND(#REF!&gt;0,#REF!=1)</formula>
    </cfRule>
    <cfRule type="expression" dxfId="1" priority="21">
      <formula>AND(#REF!&gt;0,#REF!=COUNTA($B$21:$B$29))</formula>
    </cfRule>
    <cfRule type="expression" dxfId="0" priority="22">
      <formula>ISBLANK($B21)</formula>
    </cfRule>
  </conditionalFormatting>
  <dataValidations count="4">
    <dataValidation type="list" allowBlank="1" showInputMessage="1" showErrorMessage="1" sqref="C2">
      <formula1>CLIENTS</formula1>
    </dataValidation>
    <dataValidation type="list" allowBlank="1" showInputMessage="1" showErrorMessage="1" sqref="C11">
      <formula1>Ports</formula1>
    </dataValidation>
    <dataValidation type="list" allowBlank="1" showInputMessage="1" showErrorMessage="1" sqref="C14">
      <formula1>Type_Container</formula1>
    </dataValidation>
    <dataValidation type="list" allowBlank="1" showInputMessage="1" showErrorMessage="1" sqref="C8">
      <formula1>FLUX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J42"/>
  <sheetViews>
    <sheetView tabSelected="1" zoomScale="90" zoomScaleNormal="90" workbookViewId="0">
      <selection activeCell="F17" sqref="F17"/>
    </sheetView>
  </sheetViews>
  <sheetFormatPr defaultColWidth="9.140625" defaultRowHeight="15" x14ac:dyDescent="0.25"/>
  <cols>
    <col min="1" max="6" width="9.140625" style="1"/>
    <col min="7" max="7" width="10.28515625" style="1" bestFit="1" customWidth="1"/>
    <col min="8" max="8" width="10.28515625" style="1" customWidth="1"/>
    <col min="9" max="9" width="0.42578125" style="12" customWidth="1"/>
    <col min="10" max="10" width="36.5703125" style="1" bestFit="1" customWidth="1"/>
    <col min="11" max="11" width="10.5703125" style="1" bestFit="1" customWidth="1"/>
    <col min="12" max="12" width="13.7109375" style="1" customWidth="1"/>
    <col min="13" max="13" width="5.85546875" style="7" bestFit="1" customWidth="1"/>
    <col min="14" max="14" width="11.42578125" style="7" bestFit="1" customWidth="1"/>
    <col min="15" max="15" width="11.42578125" style="7" customWidth="1"/>
    <col min="16" max="16" width="0.5703125" style="16" customWidth="1"/>
    <col min="17" max="18" width="9.140625" style="7"/>
    <col min="19" max="19" width="0.42578125" style="12" customWidth="1"/>
    <col min="20" max="21" width="9.140625" style="1"/>
    <col min="22" max="22" width="0.42578125" style="12" customWidth="1"/>
    <col min="23" max="23" width="9" style="30" customWidth="1"/>
    <col min="24" max="87" width="7.5703125" style="56" customWidth="1"/>
    <col min="88" max="88" width="3.42578125" style="12" customWidth="1"/>
    <col min="89" max="106" width="3.42578125" style="1" customWidth="1"/>
    <col min="107" max="16384" width="9.140625" style="1"/>
  </cols>
  <sheetData>
    <row r="1" spans="1:88" ht="15.75" thickBot="1" x14ac:dyDescent="0.3">
      <c r="X1" s="138" t="s">
        <v>105</v>
      </c>
      <c r="Y1" s="139"/>
      <c r="Z1" s="139"/>
      <c r="AA1" s="139"/>
      <c r="AB1" s="139"/>
      <c r="AC1" s="139"/>
      <c r="AD1" s="139"/>
      <c r="AE1" s="140"/>
      <c r="AF1" s="138" t="s">
        <v>171</v>
      </c>
      <c r="AG1" s="139"/>
      <c r="AH1" s="139"/>
      <c r="AI1" s="139"/>
      <c r="AJ1" s="139"/>
      <c r="AK1" s="139"/>
      <c r="AL1" s="139"/>
      <c r="AM1" s="140"/>
      <c r="AN1" s="138" t="s">
        <v>172</v>
      </c>
      <c r="AO1" s="139"/>
      <c r="AP1" s="139"/>
      <c r="AQ1" s="139"/>
      <c r="AR1" s="139"/>
      <c r="AS1" s="139"/>
      <c r="AT1" s="139"/>
      <c r="AU1" s="140"/>
      <c r="AV1" s="138" t="s">
        <v>173</v>
      </c>
      <c r="AW1" s="139"/>
      <c r="AX1" s="139"/>
      <c r="AY1" s="139"/>
      <c r="AZ1" s="139"/>
      <c r="BA1" s="139"/>
      <c r="BB1" s="139"/>
      <c r="BC1" s="140"/>
      <c r="BD1" s="138" t="s">
        <v>174</v>
      </c>
      <c r="BE1" s="139"/>
      <c r="BF1" s="139"/>
      <c r="BG1" s="139"/>
      <c r="BH1" s="139"/>
      <c r="BI1" s="139"/>
      <c r="BJ1" s="139"/>
      <c r="BK1" s="140"/>
      <c r="BL1" s="138" t="s">
        <v>102</v>
      </c>
      <c r="BM1" s="139"/>
      <c r="BN1" s="139"/>
      <c r="BO1" s="139"/>
      <c r="BP1" s="139"/>
      <c r="BQ1" s="139"/>
      <c r="BR1" s="139"/>
      <c r="BS1" s="140"/>
      <c r="BT1" s="138" t="s">
        <v>103</v>
      </c>
      <c r="BU1" s="139"/>
      <c r="BV1" s="139"/>
      <c r="BW1" s="139"/>
      <c r="BX1" s="139"/>
      <c r="BY1" s="139"/>
      <c r="BZ1" s="139"/>
      <c r="CA1" s="140"/>
      <c r="CB1" s="138" t="s">
        <v>104</v>
      </c>
      <c r="CC1" s="139"/>
      <c r="CD1" s="139"/>
      <c r="CE1" s="139"/>
      <c r="CF1" s="139"/>
      <c r="CG1" s="139"/>
      <c r="CH1" s="139"/>
      <c r="CI1" s="140"/>
    </row>
    <row r="2" spans="1:88" s="8" customFormat="1" ht="15.75" customHeight="1" thickBot="1" x14ac:dyDescent="0.3">
      <c r="A2" s="63" t="s">
        <v>89</v>
      </c>
      <c r="B2" s="64" t="s">
        <v>90</v>
      </c>
      <c r="C2" s="64" t="s">
        <v>91</v>
      </c>
      <c r="D2" s="64" t="s">
        <v>92</v>
      </c>
      <c r="E2" s="62" t="s">
        <v>93</v>
      </c>
      <c r="F2" s="82"/>
      <c r="G2" s="83" t="str">
        <f>'1'!C3</f>
        <v>AB - 4</v>
      </c>
      <c r="H2" s="73"/>
      <c r="I2" s="11"/>
      <c r="J2" s="148" t="s">
        <v>28</v>
      </c>
      <c r="K2" s="149"/>
      <c r="L2" s="149"/>
      <c r="M2" s="149"/>
      <c r="N2" s="149"/>
      <c r="O2" s="150"/>
      <c r="P2" s="17"/>
      <c r="Q2" s="145" t="s">
        <v>35</v>
      </c>
      <c r="R2" s="145"/>
      <c r="S2" s="18"/>
      <c r="T2" s="145" t="s">
        <v>29</v>
      </c>
      <c r="U2" s="145"/>
      <c r="V2" s="11"/>
      <c r="W2" s="81"/>
      <c r="X2" s="135" t="s">
        <v>69</v>
      </c>
      <c r="Y2" s="136"/>
      <c r="Z2" s="136"/>
      <c r="AA2" s="136"/>
      <c r="AB2" s="136" t="s">
        <v>70</v>
      </c>
      <c r="AC2" s="136"/>
      <c r="AD2" s="136"/>
      <c r="AE2" s="137"/>
      <c r="AF2" s="135" t="s">
        <v>69</v>
      </c>
      <c r="AG2" s="136"/>
      <c r="AH2" s="136"/>
      <c r="AI2" s="136"/>
      <c r="AJ2" s="136" t="s">
        <v>70</v>
      </c>
      <c r="AK2" s="136"/>
      <c r="AL2" s="136"/>
      <c r="AM2" s="137"/>
      <c r="AN2" s="135" t="s">
        <v>69</v>
      </c>
      <c r="AO2" s="136"/>
      <c r="AP2" s="136"/>
      <c r="AQ2" s="136"/>
      <c r="AR2" s="136" t="s">
        <v>70</v>
      </c>
      <c r="AS2" s="136"/>
      <c r="AT2" s="136"/>
      <c r="AU2" s="137"/>
      <c r="AV2" s="135" t="s">
        <v>69</v>
      </c>
      <c r="AW2" s="136"/>
      <c r="AX2" s="136"/>
      <c r="AY2" s="136"/>
      <c r="AZ2" s="136" t="s">
        <v>70</v>
      </c>
      <c r="BA2" s="136"/>
      <c r="BB2" s="136"/>
      <c r="BC2" s="137"/>
      <c r="BD2" s="135" t="s">
        <v>69</v>
      </c>
      <c r="BE2" s="136"/>
      <c r="BF2" s="136"/>
      <c r="BG2" s="136"/>
      <c r="BH2" s="136" t="s">
        <v>70</v>
      </c>
      <c r="BI2" s="136"/>
      <c r="BJ2" s="136"/>
      <c r="BK2" s="137"/>
      <c r="BL2" s="135" t="s">
        <v>69</v>
      </c>
      <c r="BM2" s="136"/>
      <c r="BN2" s="136"/>
      <c r="BO2" s="136"/>
      <c r="BP2" s="136" t="s">
        <v>70</v>
      </c>
      <c r="BQ2" s="136"/>
      <c r="BR2" s="136"/>
      <c r="BS2" s="137"/>
      <c r="BT2" s="135" t="s">
        <v>69</v>
      </c>
      <c r="BU2" s="136"/>
      <c r="BV2" s="136"/>
      <c r="BW2" s="136"/>
      <c r="BX2" s="136" t="s">
        <v>70</v>
      </c>
      <c r="BY2" s="136"/>
      <c r="BZ2" s="136"/>
      <c r="CA2" s="137"/>
      <c r="CB2" s="135" t="s">
        <v>69</v>
      </c>
      <c r="CC2" s="136"/>
      <c r="CD2" s="136"/>
      <c r="CE2" s="136"/>
      <c r="CF2" s="136" t="s">
        <v>70</v>
      </c>
      <c r="CG2" s="136"/>
      <c r="CH2" s="136"/>
      <c r="CI2" s="137"/>
      <c r="CJ2" s="11"/>
    </row>
    <row r="3" spans="1:88" s="8" customFormat="1" ht="15.75" customHeight="1" x14ac:dyDescent="0.25">
      <c r="A3" s="8" t="s">
        <v>38</v>
      </c>
      <c r="B3" s="8" t="s">
        <v>41</v>
      </c>
      <c r="C3" s="8" t="s">
        <v>85</v>
      </c>
      <c r="D3" s="8" t="s">
        <v>45</v>
      </c>
      <c r="E3" s="8" t="s">
        <v>59</v>
      </c>
      <c r="G3" s="84" t="str">
        <f>'1'!C8</f>
        <v>IMPORT</v>
      </c>
      <c r="H3" s="73"/>
      <c r="I3" s="11"/>
      <c r="J3" s="151"/>
      <c r="K3" s="152"/>
      <c r="L3" s="152"/>
      <c r="M3" s="152"/>
      <c r="N3" s="152"/>
      <c r="O3" s="153"/>
      <c r="P3" s="17"/>
      <c r="Q3" s="145"/>
      <c r="R3" s="145"/>
      <c r="S3" s="18"/>
      <c r="T3" s="101" t="s">
        <v>30</v>
      </c>
      <c r="U3" s="29">
        <v>75</v>
      </c>
      <c r="V3" s="11"/>
      <c r="W3" s="81"/>
      <c r="X3" s="135" t="s">
        <v>26</v>
      </c>
      <c r="Y3" s="136"/>
      <c r="Z3" s="136" t="s">
        <v>27</v>
      </c>
      <c r="AA3" s="136"/>
      <c r="AB3" s="136" t="s">
        <v>26</v>
      </c>
      <c r="AC3" s="136"/>
      <c r="AD3" s="136" t="s">
        <v>27</v>
      </c>
      <c r="AE3" s="137"/>
      <c r="AF3" s="135" t="s">
        <v>26</v>
      </c>
      <c r="AG3" s="136"/>
      <c r="AH3" s="136" t="s">
        <v>27</v>
      </c>
      <c r="AI3" s="136"/>
      <c r="AJ3" s="136" t="s">
        <v>26</v>
      </c>
      <c r="AK3" s="136"/>
      <c r="AL3" s="136" t="s">
        <v>27</v>
      </c>
      <c r="AM3" s="137"/>
      <c r="AN3" s="135" t="s">
        <v>26</v>
      </c>
      <c r="AO3" s="136"/>
      <c r="AP3" s="136" t="s">
        <v>27</v>
      </c>
      <c r="AQ3" s="136"/>
      <c r="AR3" s="136" t="s">
        <v>26</v>
      </c>
      <c r="AS3" s="136"/>
      <c r="AT3" s="136" t="s">
        <v>27</v>
      </c>
      <c r="AU3" s="137"/>
      <c r="AV3" s="135" t="s">
        <v>26</v>
      </c>
      <c r="AW3" s="136"/>
      <c r="AX3" s="136" t="s">
        <v>27</v>
      </c>
      <c r="AY3" s="136"/>
      <c r="AZ3" s="136" t="s">
        <v>26</v>
      </c>
      <c r="BA3" s="136"/>
      <c r="BB3" s="136" t="s">
        <v>27</v>
      </c>
      <c r="BC3" s="137"/>
      <c r="BD3" s="135" t="s">
        <v>26</v>
      </c>
      <c r="BE3" s="136"/>
      <c r="BF3" s="136" t="s">
        <v>27</v>
      </c>
      <c r="BG3" s="136"/>
      <c r="BH3" s="136" t="s">
        <v>26</v>
      </c>
      <c r="BI3" s="136"/>
      <c r="BJ3" s="136" t="s">
        <v>27</v>
      </c>
      <c r="BK3" s="137"/>
      <c r="BL3" s="135" t="s">
        <v>26</v>
      </c>
      <c r="BM3" s="136"/>
      <c r="BN3" s="136" t="s">
        <v>27</v>
      </c>
      <c r="BO3" s="136"/>
      <c r="BP3" s="136" t="s">
        <v>26</v>
      </c>
      <c r="BQ3" s="136"/>
      <c r="BR3" s="136" t="s">
        <v>27</v>
      </c>
      <c r="BS3" s="137"/>
      <c r="BT3" s="135" t="s">
        <v>26</v>
      </c>
      <c r="BU3" s="136"/>
      <c r="BV3" s="136" t="s">
        <v>27</v>
      </c>
      <c r="BW3" s="136"/>
      <c r="BX3" s="136" t="s">
        <v>26</v>
      </c>
      <c r="BY3" s="136"/>
      <c r="BZ3" s="136" t="s">
        <v>27</v>
      </c>
      <c r="CA3" s="137"/>
      <c r="CB3" s="135" t="s">
        <v>26</v>
      </c>
      <c r="CC3" s="136"/>
      <c r="CD3" s="136" t="s">
        <v>27</v>
      </c>
      <c r="CE3" s="136"/>
      <c r="CF3" s="136" t="s">
        <v>26</v>
      </c>
      <c r="CG3" s="136"/>
      <c r="CH3" s="136" t="s">
        <v>27</v>
      </c>
      <c r="CI3" s="137"/>
      <c r="CJ3" s="11"/>
    </row>
    <row r="4" spans="1:88" s="8" customFormat="1" ht="19.5" thickBot="1" x14ac:dyDescent="0.3">
      <c r="A4" s="8" t="s">
        <v>39</v>
      </c>
      <c r="B4" s="8" t="s">
        <v>41</v>
      </c>
      <c r="C4" s="8" t="s">
        <v>86</v>
      </c>
      <c r="D4" s="8" t="s">
        <v>46</v>
      </c>
      <c r="E4" s="8" t="s">
        <v>60</v>
      </c>
      <c r="G4" s="84" t="str">
        <f>'1'!C11</f>
        <v>ANR</v>
      </c>
      <c r="H4" s="73"/>
      <c r="I4" s="11"/>
      <c r="J4" s="20" t="s">
        <v>31</v>
      </c>
      <c r="K4" s="20" t="s">
        <v>32</v>
      </c>
      <c r="L4" s="20" t="s">
        <v>33</v>
      </c>
      <c r="M4" s="20" t="s">
        <v>34</v>
      </c>
      <c r="N4" s="154" t="s">
        <v>67</v>
      </c>
      <c r="O4" s="155"/>
      <c r="P4" s="17"/>
      <c r="Q4" s="9" t="s">
        <v>26</v>
      </c>
      <c r="R4" s="9" t="s">
        <v>27</v>
      </c>
      <c r="S4" s="18"/>
      <c r="T4" s="9" t="str">
        <f>Q4</f>
        <v>ANR</v>
      </c>
      <c r="U4" s="9" t="str">
        <f>R4</f>
        <v>RTM</v>
      </c>
      <c r="V4" s="11"/>
      <c r="W4" s="88" t="s">
        <v>32</v>
      </c>
      <c r="X4" s="78" t="s">
        <v>38</v>
      </c>
      <c r="Y4" s="79" t="s">
        <v>39</v>
      </c>
      <c r="Z4" s="79" t="s">
        <v>38</v>
      </c>
      <c r="AA4" s="79" t="s">
        <v>39</v>
      </c>
      <c r="AB4" s="79" t="s">
        <v>38</v>
      </c>
      <c r="AC4" s="79" t="s">
        <v>39</v>
      </c>
      <c r="AD4" s="79" t="s">
        <v>38</v>
      </c>
      <c r="AE4" s="80" t="s">
        <v>39</v>
      </c>
      <c r="AF4" s="78" t="s">
        <v>38</v>
      </c>
      <c r="AG4" s="79" t="s">
        <v>39</v>
      </c>
      <c r="AH4" s="79" t="s">
        <v>38</v>
      </c>
      <c r="AI4" s="79" t="s">
        <v>39</v>
      </c>
      <c r="AJ4" s="79" t="s">
        <v>38</v>
      </c>
      <c r="AK4" s="79" t="s">
        <v>39</v>
      </c>
      <c r="AL4" s="79" t="s">
        <v>38</v>
      </c>
      <c r="AM4" s="80" t="s">
        <v>39</v>
      </c>
      <c r="AN4" s="78" t="s">
        <v>38</v>
      </c>
      <c r="AO4" s="79" t="s">
        <v>39</v>
      </c>
      <c r="AP4" s="79" t="s">
        <v>38</v>
      </c>
      <c r="AQ4" s="79" t="s">
        <v>39</v>
      </c>
      <c r="AR4" s="79" t="s">
        <v>38</v>
      </c>
      <c r="AS4" s="79" t="s">
        <v>39</v>
      </c>
      <c r="AT4" s="79" t="s">
        <v>38</v>
      </c>
      <c r="AU4" s="80" t="s">
        <v>39</v>
      </c>
      <c r="AV4" s="78" t="s">
        <v>38</v>
      </c>
      <c r="AW4" s="79" t="s">
        <v>39</v>
      </c>
      <c r="AX4" s="79" t="s">
        <v>38</v>
      </c>
      <c r="AY4" s="79" t="s">
        <v>39</v>
      </c>
      <c r="AZ4" s="79" t="s">
        <v>38</v>
      </c>
      <c r="BA4" s="79" t="s">
        <v>39</v>
      </c>
      <c r="BB4" s="79" t="s">
        <v>38</v>
      </c>
      <c r="BC4" s="80" t="s">
        <v>39</v>
      </c>
      <c r="BD4" s="78" t="s">
        <v>38</v>
      </c>
      <c r="BE4" s="79" t="s">
        <v>39</v>
      </c>
      <c r="BF4" s="79" t="s">
        <v>38</v>
      </c>
      <c r="BG4" s="79" t="s">
        <v>39</v>
      </c>
      <c r="BH4" s="79" t="s">
        <v>38</v>
      </c>
      <c r="BI4" s="79" t="s">
        <v>39</v>
      </c>
      <c r="BJ4" s="79" t="s">
        <v>38</v>
      </c>
      <c r="BK4" s="80" t="s">
        <v>39</v>
      </c>
      <c r="BL4" s="78" t="s">
        <v>38</v>
      </c>
      <c r="BM4" s="79" t="s">
        <v>39</v>
      </c>
      <c r="BN4" s="79" t="s">
        <v>38</v>
      </c>
      <c r="BO4" s="79" t="s">
        <v>39</v>
      </c>
      <c r="BP4" s="79" t="s">
        <v>38</v>
      </c>
      <c r="BQ4" s="79" t="s">
        <v>39</v>
      </c>
      <c r="BR4" s="79" t="s">
        <v>38</v>
      </c>
      <c r="BS4" s="80" t="s">
        <v>39</v>
      </c>
      <c r="BT4" s="78" t="s">
        <v>38</v>
      </c>
      <c r="BU4" s="79" t="s">
        <v>39</v>
      </c>
      <c r="BV4" s="79" t="s">
        <v>38</v>
      </c>
      <c r="BW4" s="79" t="s">
        <v>39</v>
      </c>
      <c r="BX4" s="79" t="s">
        <v>38</v>
      </c>
      <c r="BY4" s="79" t="s">
        <v>39</v>
      </c>
      <c r="BZ4" s="79" t="s">
        <v>38</v>
      </c>
      <c r="CA4" s="80" t="s">
        <v>39</v>
      </c>
      <c r="CB4" s="78" t="s">
        <v>38</v>
      </c>
      <c r="CC4" s="79" t="s">
        <v>39</v>
      </c>
      <c r="CD4" s="79" t="s">
        <v>38</v>
      </c>
      <c r="CE4" s="79" t="s">
        <v>39</v>
      </c>
      <c r="CF4" s="79" t="s">
        <v>38</v>
      </c>
      <c r="CG4" s="79" t="s">
        <v>39</v>
      </c>
      <c r="CH4" s="79" t="s">
        <v>38</v>
      </c>
      <c r="CI4" s="80" t="s">
        <v>39</v>
      </c>
      <c r="CJ4" s="11"/>
    </row>
    <row r="5" spans="1:88" ht="15.75" thickBot="1" x14ac:dyDescent="0.3">
      <c r="A5" s="8" t="s">
        <v>40</v>
      </c>
      <c r="B5" s="8" t="s">
        <v>41</v>
      </c>
      <c r="C5" s="8" t="s">
        <v>79</v>
      </c>
      <c r="D5" s="8" t="s">
        <v>47</v>
      </c>
      <c r="E5" s="8" t="s">
        <v>61</v>
      </c>
      <c r="F5" s="8"/>
      <c r="G5" s="85" t="str">
        <f>'1'!C14</f>
        <v>40f</v>
      </c>
      <c r="H5" s="73"/>
      <c r="I5" s="11"/>
      <c r="J5" s="6" t="s">
        <v>106</v>
      </c>
      <c r="K5" s="6" t="s">
        <v>144</v>
      </c>
      <c r="L5" s="6" t="s">
        <v>0</v>
      </c>
      <c r="M5" s="10">
        <v>25075</v>
      </c>
      <c r="N5" s="6" t="s">
        <v>68</v>
      </c>
      <c r="O5" s="6" t="s">
        <v>77</v>
      </c>
      <c r="P5" s="14"/>
      <c r="Q5" s="2">
        <v>581</v>
      </c>
      <c r="R5" s="2">
        <v>697</v>
      </c>
      <c r="S5" s="19"/>
      <c r="T5" s="13">
        <f t="shared" ref="T5:T42" si="0">(Q5/$U$3)/24</f>
        <v>0.32277777777777777</v>
      </c>
      <c r="U5" s="13">
        <f t="shared" ref="U5:U42" si="1">(R5/$U$3)/24</f>
        <v>0.38722222222222219</v>
      </c>
      <c r="W5" s="94" t="str">
        <f t="shared" ref="W5:W31" si="2">K5</f>
        <v>AB - 1</v>
      </c>
      <c r="X5" s="89">
        <v>995</v>
      </c>
      <c r="Y5" s="89">
        <v>995</v>
      </c>
      <c r="Z5" s="89">
        <v>1140</v>
      </c>
      <c r="AA5" s="89">
        <v>1140</v>
      </c>
      <c r="AB5" s="89">
        <v>995</v>
      </c>
      <c r="AC5" s="89">
        <v>995</v>
      </c>
      <c r="AD5" s="89">
        <v>1140</v>
      </c>
      <c r="AE5" s="89">
        <v>1140</v>
      </c>
      <c r="AF5" s="89"/>
      <c r="AG5" s="89"/>
      <c r="AH5" s="89"/>
      <c r="AI5" s="90"/>
      <c r="AJ5" s="89"/>
      <c r="AK5" s="89"/>
      <c r="AL5" s="89"/>
      <c r="AM5" s="89"/>
      <c r="AN5" s="91">
        <v>990</v>
      </c>
      <c r="AO5" s="91">
        <v>990</v>
      </c>
      <c r="AP5" s="91">
        <v>1155</v>
      </c>
      <c r="AQ5" s="91">
        <v>1155</v>
      </c>
      <c r="AR5" s="89">
        <v>990</v>
      </c>
      <c r="AS5" s="89">
        <v>990</v>
      </c>
      <c r="AT5" s="89">
        <v>1150</v>
      </c>
      <c r="AU5" s="89">
        <v>1150</v>
      </c>
      <c r="AV5" s="91">
        <v>1140</v>
      </c>
      <c r="AW5" s="91">
        <v>1140</v>
      </c>
      <c r="AX5" s="91">
        <v>1340</v>
      </c>
      <c r="AY5" s="91">
        <v>1340</v>
      </c>
      <c r="AZ5" s="92">
        <v>1190</v>
      </c>
      <c r="BA5" s="92">
        <v>1190</v>
      </c>
      <c r="BB5" s="93">
        <v>1390</v>
      </c>
      <c r="BC5" s="93">
        <v>1390</v>
      </c>
      <c r="BD5" s="91">
        <v>1280</v>
      </c>
      <c r="BE5" s="91">
        <v>1280</v>
      </c>
      <c r="BF5" s="91">
        <v>1490</v>
      </c>
      <c r="BG5" s="91">
        <v>1490</v>
      </c>
      <c r="BH5" s="91">
        <v>1320</v>
      </c>
      <c r="BI5" s="91">
        <v>1320</v>
      </c>
      <c r="BJ5" s="91">
        <v>1540</v>
      </c>
      <c r="BK5" s="91">
        <v>1540</v>
      </c>
      <c r="BL5" s="89"/>
      <c r="BM5" s="89"/>
      <c r="BN5" s="89"/>
      <c r="BO5" s="89"/>
      <c r="BP5" s="89"/>
      <c r="BQ5" s="89"/>
      <c r="BR5" s="89"/>
      <c r="BS5" s="89"/>
      <c r="BT5" s="89"/>
      <c r="BU5" s="89"/>
      <c r="BV5" s="89"/>
      <c r="BW5" s="89"/>
      <c r="BX5" s="89"/>
      <c r="BY5" s="89"/>
      <c r="BZ5" s="89"/>
      <c r="CA5" s="89"/>
      <c r="CB5" s="89"/>
      <c r="CC5" s="89"/>
      <c r="CD5" s="89"/>
      <c r="CE5" s="89"/>
      <c r="CF5" s="89"/>
      <c r="CG5" s="89"/>
      <c r="CH5" s="89"/>
      <c r="CI5" s="89"/>
    </row>
    <row r="6" spans="1:88" x14ac:dyDescent="0.25">
      <c r="A6" s="8" t="s">
        <v>42</v>
      </c>
      <c r="B6" s="8" t="s">
        <v>44</v>
      </c>
      <c r="C6" s="8" t="s">
        <v>84</v>
      </c>
      <c r="D6" s="8" t="s">
        <v>48</v>
      </c>
      <c r="E6" s="8" t="s">
        <v>62</v>
      </c>
      <c r="F6" s="8"/>
      <c r="G6" s="8"/>
      <c r="H6" s="8"/>
      <c r="I6" s="11"/>
      <c r="J6" s="6" t="s">
        <v>107</v>
      </c>
      <c r="K6" s="6" t="s">
        <v>145</v>
      </c>
      <c r="L6" s="6" t="s">
        <v>1</v>
      </c>
      <c r="M6" s="10">
        <v>25530</v>
      </c>
      <c r="N6" s="6" t="s">
        <v>68</v>
      </c>
      <c r="O6" s="6" t="s">
        <v>77</v>
      </c>
      <c r="P6" s="14"/>
      <c r="Q6" s="2">
        <v>586</v>
      </c>
      <c r="R6" s="2">
        <v>687</v>
      </c>
      <c r="S6" s="19"/>
      <c r="T6" s="13">
        <f t="shared" si="0"/>
        <v>0.32555555555555554</v>
      </c>
      <c r="U6" s="13">
        <f t="shared" si="1"/>
        <v>0.38166666666666665</v>
      </c>
      <c r="W6" s="94" t="str">
        <f t="shared" si="2"/>
        <v>AB - 2</v>
      </c>
      <c r="X6" s="26">
        <v>995</v>
      </c>
      <c r="Y6" s="26">
        <v>995</v>
      </c>
      <c r="Z6" s="26">
        <v>1140</v>
      </c>
      <c r="AA6" s="26">
        <v>1140</v>
      </c>
      <c r="AB6" s="26">
        <v>995</v>
      </c>
      <c r="AC6" s="26">
        <v>995</v>
      </c>
      <c r="AD6" s="26">
        <v>1140</v>
      </c>
      <c r="AE6" s="26">
        <v>1140</v>
      </c>
      <c r="AF6" s="26"/>
      <c r="AG6" s="26"/>
      <c r="AH6" s="26"/>
      <c r="AI6" s="28"/>
      <c r="AJ6" s="26"/>
      <c r="AK6" s="26"/>
      <c r="AL6" s="26"/>
      <c r="AM6" s="26"/>
      <c r="AN6" s="27">
        <v>1020</v>
      </c>
      <c r="AO6" s="27">
        <v>1020</v>
      </c>
      <c r="AP6" s="27">
        <v>1185</v>
      </c>
      <c r="AQ6" s="27">
        <v>1185</v>
      </c>
      <c r="AR6" s="26">
        <v>1020</v>
      </c>
      <c r="AS6" s="26">
        <v>1020</v>
      </c>
      <c r="AT6" s="26">
        <v>1180</v>
      </c>
      <c r="AU6" s="26">
        <v>1180</v>
      </c>
      <c r="AV6" s="27">
        <v>1170</v>
      </c>
      <c r="AW6" s="27">
        <v>1170</v>
      </c>
      <c r="AX6" s="27">
        <v>1370</v>
      </c>
      <c r="AY6" s="27">
        <v>1370</v>
      </c>
      <c r="AZ6" s="26">
        <v>1220</v>
      </c>
      <c r="BA6" s="26">
        <v>1220</v>
      </c>
      <c r="BB6" s="26">
        <v>1420</v>
      </c>
      <c r="BC6" s="26">
        <v>1420</v>
      </c>
      <c r="BD6" s="27">
        <v>1080</v>
      </c>
      <c r="BE6" s="27">
        <v>1080</v>
      </c>
      <c r="BF6" s="27">
        <v>1280</v>
      </c>
      <c r="BG6" s="27">
        <v>1280</v>
      </c>
      <c r="BH6" s="27">
        <v>1155</v>
      </c>
      <c r="BI6" s="27">
        <v>1155</v>
      </c>
      <c r="BJ6" s="27">
        <v>1361</v>
      </c>
      <c r="BK6" s="27">
        <v>1361</v>
      </c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8" x14ac:dyDescent="0.25">
      <c r="A7" s="8" t="s">
        <v>43</v>
      </c>
      <c r="B7" s="8" t="s">
        <v>44</v>
      </c>
      <c r="C7" s="8" t="s">
        <v>80</v>
      </c>
      <c r="D7" s="8" t="s">
        <v>49</v>
      </c>
      <c r="E7" s="8" t="s">
        <v>63</v>
      </c>
      <c r="F7" s="8"/>
      <c r="G7" s="8"/>
      <c r="H7" s="8"/>
      <c r="I7" s="11"/>
      <c r="J7" s="6" t="s">
        <v>108</v>
      </c>
      <c r="K7" s="6" t="s">
        <v>146</v>
      </c>
      <c r="L7" s="6" t="s">
        <v>2</v>
      </c>
      <c r="M7" s="10">
        <v>52140</v>
      </c>
      <c r="N7" s="6" t="s">
        <v>9</v>
      </c>
      <c r="O7" s="6" t="s">
        <v>78</v>
      </c>
      <c r="P7" s="14"/>
      <c r="Q7" s="2">
        <v>482</v>
      </c>
      <c r="R7" s="2">
        <v>599</v>
      </c>
      <c r="S7" s="19"/>
      <c r="T7" s="13">
        <f t="shared" si="0"/>
        <v>0.26777777777777778</v>
      </c>
      <c r="U7" s="13">
        <f t="shared" si="1"/>
        <v>0.33277777777777778</v>
      </c>
      <c r="W7" s="94" t="str">
        <f t="shared" si="2"/>
        <v>AB - 3</v>
      </c>
      <c r="X7" s="26">
        <v>900</v>
      </c>
      <c r="Y7" s="26">
        <v>900</v>
      </c>
      <c r="Z7" s="26">
        <v>1100</v>
      </c>
      <c r="AA7" s="26">
        <v>1100</v>
      </c>
      <c r="AB7" s="26">
        <v>900</v>
      </c>
      <c r="AC7" s="26">
        <v>900</v>
      </c>
      <c r="AD7" s="26">
        <v>1100</v>
      </c>
      <c r="AE7" s="26">
        <v>1100</v>
      </c>
      <c r="AF7" s="26">
        <v>938</v>
      </c>
      <c r="AG7" s="26">
        <v>975</v>
      </c>
      <c r="AH7" s="28"/>
      <c r="AI7" s="28"/>
      <c r="AJ7" s="26">
        <v>938</v>
      </c>
      <c r="AK7" s="26">
        <v>975</v>
      </c>
      <c r="AL7" s="26"/>
      <c r="AM7" s="26"/>
      <c r="AN7" s="27">
        <v>955</v>
      </c>
      <c r="AO7" s="27">
        <v>955</v>
      </c>
      <c r="AP7" s="27">
        <v>1120</v>
      </c>
      <c r="AQ7" s="27">
        <v>1120</v>
      </c>
      <c r="AR7" s="26">
        <v>955</v>
      </c>
      <c r="AS7" s="26">
        <v>955</v>
      </c>
      <c r="AT7" s="26">
        <v>1115</v>
      </c>
      <c r="AU7" s="26">
        <v>1115</v>
      </c>
      <c r="AV7" s="27">
        <v>970</v>
      </c>
      <c r="AW7" s="27">
        <v>970</v>
      </c>
      <c r="AX7" s="27">
        <v>1160</v>
      </c>
      <c r="AY7" s="27">
        <v>1160</v>
      </c>
      <c r="AZ7" s="26">
        <v>1010</v>
      </c>
      <c r="BA7" s="26">
        <v>1010</v>
      </c>
      <c r="BB7" s="26">
        <v>1200</v>
      </c>
      <c r="BC7" s="26">
        <v>1200</v>
      </c>
      <c r="BD7" s="27">
        <v>1035</v>
      </c>
      <c r="BE7" s="27">
        <v>1035</v>
      </c>
      <c r="BF7" s="27">
        <v>1235</v>
      </c>
      <c r="BG7" s="27">
        <v>1235</v>
      </c>
      <c r="BH7" s="27">
        <v>1110</v>
      </c>
      <c r="BI7" s="27">
        <v>1110</v>
      </c>
      <c r="BJ7" s="27">
        <v>1320</v>
      </c>
      <c r="BK7" s="27">
        <v>1320</v>
      </c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</row>
    <row r="8" spans="1:88" x14ac:dyDescent="0.25">
      <c r="A8" s="8" t="s">
        <v>50</v>
      </c>
      <c r="B8" s="8" t="s">
        <v>54</v>
      </c>
      <c r="C8" s="8" t="s">
        <v>84</v>
      </c>
      <c r="D8" s="8" t="s">
        <v>48</v>
      </c>
      <c r="E8" s="8" t="s">
        <v>62</v>
      </c>
      <c r="F8" s="8"/>
      <c r="G8" s="8"/>
      <c r="H8" s="8"/>
      <c r="I8" s="11"/>
      <c r="J8" s="6" t="s">
        <v>109</v>
      </c>
      <c r="K8" s="6" t="s">
        <v>147</v>
      </c>
      <c r="L8" s="6" t="s">
        <v>3</v>
      </c>
      <c r="M8" s="10">
        <v>54112</v>
      </c>
      <c r="N8" s="6" t="s">
        <v>9</v>
      </c>
      <c r="O8" s="6" t="s">
        <v>78</v>
      </c>
      <c r="P8" s="14"/>
      <c r="Q8" s="3">
        <v>429</v>
      </c>
      <c r="R8" s="3">
        <v>545</v>
      </c>
      <c r="S8" s="19"/>
      <c r="T8" s="13">
        <f t="shared" si="0"/>
        <v>0.23833333333333331</v>
      </c>
      <c r="U8" s="13">
        <f t="shared" si="1"/>
        <v>0.30277777777777776</v>
      </c>
      <c r="W8" s="94" t="str">
        <f t="shared" si="2"/>
        <v>AB - 4</v>
      </c>
      <c r="X8" s="26">
        <v>735</v>
      </c>
      <c r="Y8" s="26">
        <v>735</v>
      </c>
      <c r="Z8" s="26">
        <v>850</v>
      </c>
      <c r="AA8" s="26">
        <v>850</v>
      </c>
      <c r="AB8" s="26">
        <v>735</v>
      </c>
      <c r="AC8" s="26">
        <v>735</v>
      </c>
      <c r="AD8" s="26">
        <v>850</v>
      </c>
      <c r="AE8" s="26">
        <v>850</v>
      </c>
      <c r="AF8" s="26">
        <v>715</v>
      </c>
      <c r="AG8" s="26">
        <v>743</v>
      </c>
      <c r="AH8" s="28"/>
      <c r="AI8" s="28"/>
      <c r="AJ8" s="26">
        <v>715</v>
      </c>
      <c r="AK8" s="26">
        <v>743</v>
      </c>
      <c r="AL8" s="26"/>
      <c r="AM8" s="26"/>
      <c r="AN8" s="27">
        <v>720</v>
      </c>
      <c r="AO8" s="27">
        <v>720</v>
      </c>
      <c r="AP8" s="27">
        <v>880</v>
      </c>
      <c r="AQ8" s="27">
        <v>880</v>
      </c>
      <c r="AR8" s="26">
        <v>715</v>
      </c>
      <c r="AS8" s="26">
        <v>715</v>
      </c>
      <c r="AT8" s="26">
        <v>875</v>
      </c>
      <c r="AU8" s="26">
        <v>875</v>
      </c>
      <c r="AV8" s="27">
        <v>730</v>
      </c>
      <c r="AW8" s="27">
        <v>730</v>
      </c>
      <c r="AX8" s="27">
        <v>900</v>
      </c>
      <c r="AY8" s="27">
        <v>900</v>
      </c>
      <c r="AZ8" s="26">
        <v>760</v>
      </c>
      <c r="BA8" s="26">
        <v>760</v>
      </c>
      <c r="BB8" s="26">
        <v>940</v>
      </c>
      <c r="BC8" s="26">
        <v>940</v>
      </c>
      <c r="BD8" s="27">
        <v>815</v>
      </c>
      <c r="BE8" s="27">
        <v>815</v>
      </c>
      <c r="BF8" s="27">
        <v>1015</v>
      </c>
      <c r="BG8" s="27">
        <v>1015</v>
      </c>
      <c r="BH8" s="27">
        <v>845</v>
      </c>
      <c r="BI8" s="27">
        <v>845</v>
      </c>
      <c r="BJ8" s="27">
        <v>1050</v>
      </c>
      <c r="BK8" s="27">
        <v>1050</v>
      </c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</row>
    <row r="9" spans="1:88" x14ac:dyDescent="0.25">
      <c r="A9" s="8" t="s">
        <v>51</v>
      </c>
      <c r="B9" s="8" t="s">
        <v>54</v>
      </c>
      <c r="C9" s="8" t="s">
        <v>83</v>
      </c>
      <c r="D9" s="8" t="s">
        <v>52</v>
      </c>
      <c r="E9" s="8" t="s">
        <v>64</v>
      </c>
      <c r="F9" s="8"/>
      <c r="G9" s="8"/>
      <c r="H9" s="8"/>
      <c r="I9" s="11"/>
      <c r="J9" s="6" t="s">
        <v>110</v>
      </c>
      <c r="K9" s="6" t="s">
        <v>148</v>
      </c>
      <c r="L9" s="6" t="s">
        <v>4</v>
      </c>
      <c r="M9" s="10">
        <v>54410</v>
      </c>
      <c r="N9" s="6" t="s">
        <v>9</v>
      </c>
      <c r="O9" s="6" t="s">
        <v>78</v>
      </c>
      <c r="P9" s="14"/>
      <c r="Q9" s="3">
        <v>382</v>
      </c>
      <c r="R9" s="3">
        <v>498</v>
      </c>
      <c r="S9" s="19"/>
      <c r="T9" s="13">
        <f t="shared" si="0"/>
        <v>0.21222222222222223</v>
      </c>
      <c r="U9" s="13">
        <f t="shared" si="1"/>
        <v>0.27666666666666667</v>
      </c>
      <c r="W9" s="94" t="str">
        <f t="shared" si="2"/>
        <v>AB - 5</v>
      </c>
      <c r="X9" s="26">
        <v>750</v>
      </c>
      <c r="Y9" s="26">
        <v>750</v>
      </c>
      <c r="Z9" s="26">
        <v>760</v>
      </c>
      <c r="AA9" s="26">
        <v>760</v>
      </c>
      <c r="AB9" s="26">
        <v>750</v>
      </c>
      <c r="AC9" s="26">
        <v>750</v>
      </c>
      <c r="AD9" s="26">
        <v>760</v>
      </c>
      <c r="AE9" s="26">
        <v>760</v>
      </c>
      <c r="AF9" s="26">
        <v>715</v>
      </c>
      <c r="AG9" s="26">
        <v>743</v>
      </c>
      <c r="AH9" s="28"/>
      <c r="AI9" s="28"/>
      <c r="AJ9" s="26">
        <v>715</v>
      </c>
      <c r="AK9" s="26">
        <v>743</v>
      </c>
      <c r="AL9" s="26"/>
      <c r="AM9" s="26"/>
      <c r="AN9" s="27">
        <v>690</v>
      </c>
      <c r="AO9" s="27">
        <v>690</v>
      </c>
      <c r="AP9" s="27">
        <v>850</v>
      </c>
      <c r="AQ9" s="27">
        <v>850</v>
      </c>
      <c r="AR9" s="26">
        <v>690</v>
      </c>
      <c r="AS9" s="26">
        <v>690</v>
      </c>
      <c r="AT9" s="26">
        <v>850</v>
      </c>
      <c r="AU9" s="26">
        <v>850</v>
      </c>
      <c r="AV9" s="27">
        <v>700</v>
      </c>
      <c r="AW9" s="27">
        <v>700</v>
      </c>
      <c r="AX9" s="27">
        <v>880</v>
      </c>
      <c r="AY9" s="27">
        <v>880</v>
      </c>
      <c r="AZ9" s="26">
        <v>730</v>
      </c>
      <c r="BA9" s="26">
        <v>730</v>
      </c>
      <c r="BB9" s="26">
        <v>915</v>
      </c>
      <c r="BC9" s="26">
        <v>915</v>
      </c>
      <c r="BD9" s="27">
        <v>765</v>
      </c>
      <c r="BE9" s="27">
        <v>765</v>
      </c>
      <c r="BF9" s="27">
        <v>955</v>
      </c>
      <c r="BG9" s="27">
        <v>955</v>
      </c>
      <c r="BH9" s="27">
        <v>820</v>
      </c>
      <c r="BI9" s="27">
        <v>820</v>
      </c>
      <c r="BJ9" s="27">
        <v>1020</v>
      </c>
      <c r="BK9" s="27">
        <v>1020</v>
      </c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</row>
    <row r="10" spans="1:88" x14ac:dyDescent="0.25">
      <c r="A10" s="8" t="s">
        <v>53</v>
      </c>
      <c r="B10" s="8" t="s">
        <v>55</v>
      </c>
      <c r="C10" s="8" t="s">
        <v>81</v>
      </c>
      <c r="D10" s="8" t="s">
        <v>56</v>
      </c>
      <c r="E10" s="8" t="s">
        <v>65</v>
      </c>
      <c r="F10" s="8"/>
      <c r="G10" s="8"/>
      <c r="H10" s="8"/>
      <c r="I10" s="11"/>
      <c r="J10" s="6" t="s">
        <v>111</v>
      </c>
      <c r="K10" s="6" t="s">
        <v>149</v>
      </c>
      <c r="L10" s="6" t="s">
        <v>5</v>
      </c>
      <c r="M10" s="10">
        <v>54530</v>
      </c>
      <c r="N10" s="6" t="s">
        <v>9</v>
      </c>
      <c r="O10" s="6" t="s">
        <v>78</v>
      </c>
      <c r="P10" s="14"/>
      <c r="Q10" s="3">
        <v>340</v>
      </c>
      <c r="R10" s="3">
        <v>456</v>
      </c>
      <c r="S10" s="19"/>
      <c r="T10" s="13">
        <f t="shared" si="0"/>
        <v>0.18888888888888888</v>
      </c>
      <c r="U10" s="13">
        <f t="shared" si="1"/>
        <v>0.25333333333333335</v>
      </c>
      <c r="W10" s="94" t="str">
        <f t="shared" si="2"/>
        <v>AB - 6</v>
      </c>
      <c r="X10" s="26">
        <v>715</v>
      </c>
      <c r="Y10" s="26">
        <v>715</v>
      </c>
      <c r="Z10" s="26">
        <v>830</v>
      </c>
      <c r="AA10" s="26">
        <v>830</v>
      </c>
      <c r="AB10" s="26">
        <v>715</v>
      </c>
      <c r="AC10" s="26">
        <v>715</v>
      </c>
      <c r="AD10" s="26">
        <v>830</v>
      </c>
      <c r="AE10" s="26">
        <v>830</v>
      </c>
      <c r="AF10" s="26">
        <v>695</v>
      </c>
      <c r="AG10" s="26">
        <v>722</v>
      </c>
      <c r="AH10" s="28"/>
      <c r="AI10" s="28"/>
      <c r="AJ10" s="26">
        <v>695</v>
      </c>
      <c r="AK10" s="26">
        <v>722</v>
      </c>
      <c r="AL10" s="26"/>
      <c r="AM10" s="26"/>
      <c r="AN10" s="27">
        <v>685</v>
      </c>
      <c r="AO10" s="27">
        <v>685</v>
      </c>
      <c r="AP10" s="27">
        <v>845</v>
      </c>
      <c r="AQ10" s="27">
        <v>845</v>
      </c>
      <c r="AR10" s="26">
        <v>685</v>
      </c>
      <c r="AS10" s="26">
        <v>685</v>
      </c>
      <c r="AT10" s="26">
        <v>845</v>
      </c>
      <c r="AU10" s="26">
        <v>845</v>
      </c>
      <c r="AV10" s="27">
        <v>700</v>
      </c>
      <c r="AW10" s="27">
        <v>700</v>
      </c>
      <c r="AX10" s="27">
        <v>870</v>
      </c>
      <c r="AY10" s="27">
        <v>870</v>
      </c>
      <c r="AZ10" s="26">
        <v>720</v>
      </c>
      <c r="BA10" s="26">
        <v>720</v>
      </c>
      <c r="BB10" s="26">
        <v>910</v>
      </c>
      <c r="BC10" s="26">
        <v>910</v>
      </c>
      <c r="BD10" s="27">
        <v>755</v>
      </c>
      <c r="BE10" s="27">
        <v>755</v>
      </c>
      <c r="BF10" s="27">
        <v>945</v>
      </c>
      <c r="BG10" s="27">
        <v>945</v>
      </c>
      <c r="BH10" s="27">
        <v>810</v>
      </c>
      <c r="BI10" s="27">
        <v>810</v>
      </c>
      <c r="BJ10" s="27">
        <v>1010</v>
      </c>
      <c r="BK10" s="27">
        <v>1010</v>
      </c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</row>
    <row r="11" spans="1:88" ht="14.45" customHeight="1" x14ac:dyDescent="0.25">
      <c r="A11" s="8" t="s">
        <v>57</v>
      </c>
      <c r="B11" s="8" t="s">
        <v>87</v>
      </c>
      <c r="C11" s="8" t="s">
        <v>82</v>
      </c>
      <c r="D11" s="8" t="s">
        <v>58</v>
      </c>
      <c r="E11" s="8" t="s">
        <v>66</v>
      </c>
      <c r="F11" s="8"/>
      <c r="J11" s="6" t="s">
        <v>112</v>
      </c>
      <c r="K11" s="6" t="s">
        <v>150</v>
      </c>
      <c r="L11" s="6" t="s">
        <v>6</v>
      </c>
      <c r="M11" s="10">
        <v>57130</v>
      </c>
      <c r="N11" s="6" t="s">
        <v>9</v>
      </c>
      <c r="O11" s="6" t="s">
        <v>78</v>
      </c>
      <c r="P11" s="14"/>
      <c r="Q11" s="3">
        <v>329</v>
      </c>
      <c r="R11" s="3">
        <v>445</v>
      </c>
      <c r="S11" s="19"/>
      <c r="T11" s="13">
        <f t="shared" si="0"/>
        <v>0.18277777777777779</v>
      </c>
      <c r="U11" s="13">
        <f t="shared" si="1"/>
        <v>0.24722222222222223</v>
      </c>
      <c r="W11" s="94" t="str">
        <f t="shared" si="2"/>
        <v>AB - 7</v>
      </c>
      <c r="X11" s="26">
        <v>675</v>
      </c>
      <c r="Y11" s="26">
        <v>675</v>
      </c>
      <c r="Z11" s="26">
        <v>820</v>
      </c>
      <c r="AA11" s="26">
        <v>820</v>
      </c>
      <c r="AB11" s="26">
        <v>675</v>
      </c>
      <c r="AC11" s="26">
        <v>675</v>
      </c>
      <c r="AD11" s="26">
        <v>820</v>
      </c>
      <c r="AE11" s="26">
        <v>820</v>
      </c>
      <c r="AF11" s="26">
        <v>668</v>
      </c>
      <c r="AG11" s="26">
        <v>696</v>
      </c>
      <c r="AH11" s="28"/>
      <c r="AI11" s="28"/>
      <c r="AJ11" s="26">
        <v>668</v>
      </c>
      <c r="AK11" s="26">
        <v>696</v>
      </c>
      <c r="AL11" s="26"/>
      <c r="AM11" s="26"/>
      <c r="AN11" s="27">
        <v>660</v>
      </c>
      <c r="AO11" s="27">
        <v>660</v>
      </c>
      <c r="AP11" s="27">
        <v>815</v>
      </c>
      <c r="AQ11" s="27">
        <v>815</v>
      </c>
      <c r="AR11" s="26">
        <v>655</v>
      </c>
      <c r="AS11" s="26">
        <v>655</v>
      </c>
      <c r="AT11" s="26">
        <v>815</v>
      </c>
      <c r="AU11" s="26">
        <v>815</v>
      </c>
      <c r="AV11" s="27">
        <v>670</v>
      </c>
      <c r="AW11" s="27">
        <v>670</v>
      </c>
      <c r="AX11" s="27">
        <v>850</v>
      </c>
      <c r="AY11" s="27">
        <v>850</v>
      </c>
      <c r="AZ11" s="26">
        <v>695</v>
      </c>
      <c r="BA11" s="26">
        <v>695</v>
      </c>
      <c r="BB11" s="26">
        <v>880</v>
      </c>
      <c r="BC11" s="26">
        <v>880</v>
      </c>
      <c r="BD11" s="27">
        <v>735</v>
      </c>
      <c r="BE11" s="27">
        <v>735</v>
      </c>
      <c r="BF11" s="27">
        <v>920</v>
      </c>
      <c r="BG11" s="27">
        <v>920</v>
      </c>
      <c r="BH11" s="27">
        <v>785</v>
      </c>
      <c r="BI11" s="27">
        <v>785</v>
      </c>
      <c r="BJ11" s="27">
        <v>980</v>
      </c>
      <c r="BK11" s="27">
        <v>980</v>
      </c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</row>
    <row r="12" spans="1:88" x14ac:dyDescent="0.25">
      <c r="A12" s="1" t="s">
        <v>70</v>
      </c>
      <c r="J12" s="6" t="s">
        <v>113</v>
      </c>
      <c r="K12" s="6" t="s">
        <v>151</v>
      </c>
      <c r="L12" s="6" t="s">
        <v>7</v>
      </c>
      <c r="M12" s="10">
        <v>57190</v>
      </c>
      <c r="N12" s="6" t="s">
        <v>9</v>
      </c>
      <c r="O12" s="6" t="s">
        <v>78</v>
      </c>
      <c r="P12" s="14"/>
      <c r="Q12" s="2">
        <v>291</v>
      </c>
      <c r="R12" s="2">
        <v>408</v>
      </c>
      <c r="S12" s="19"/>
      <c r="T12" s="13">
        <f t="shared" si="0"/>
        <v>0.16166666666666665</v>
      </c>
      <c r="U12" s="13">
        <f t="shared" si="1"/>
        <v>0.22666666666666668</v>
      </c>
      <c r="W12" s="94" t="str">
        <f t="shared" si="2"/>
        <v>AB - 8</v>
      </c>
      <c r="X12" s="26">
        <v>675</v>
      </c>
      <c r="Y12" s="26">
        <v>675</v>
      </c>
      <c r="Z12" s="26">
        <v>820</v>
      </c>
      <c r="AA12" s="26">
        <v>820</v>
      </c>
      <c r="AB12" s="26">
        <v>675</v>
      </c>
      <c r="AC12" s="26">
        <v>675</v>
      </c>
      <c r="AD12" s="26">
        <v>820</v>
      </c>
      <c r="AE12" s="26">
        <v>820</v>
      </c>
      <c r="AF12" s="26">
        <v>668</v>
      </c>
      <c r="AG12" s="26">
        <v>696</v>
      </c>
      <c r="AH12" s="28"/>
      <c r="AI12" s="28"/>
      <c r="AJ12" s="26">
        <v>668</v>
      </c>
      <c r="AK12" s="26">
        <v>696</v>
      </c>
      <c r="AL12" s="26"/>
      <c r="AM12" s="26"/>
      <c r="AN12" s="27">
        <v>630</v>
      </c>
      <c r="AO12" s="27">
        <v>630</v>
      </c>
      <c r="AP12" s="27">
        <v>795</v>
      </c>
      <c r="AQ12" s="27">
        <v>795</v>
      </c>
      <c r="AR12" s="26">
        <v>630</v>
      </c>
      <c r="AS12" s="26">
        <v>630</v>
      </c>
      <c r="AT12" s="26">
        <v>785</v>
      </c>
      <c r="AU12" s="26">
        <v>785</v>
      </c>
      <c r="AV12" s="27">
        <v>640</v>
      </c>
      <c r="AW12" s="27">
        <v>640</v>
      </c>
      <c r="AX12" s="27">
        <v>815</v>
      </c>
      <c r="AY12" s="27">
        <v>815</v>
      </c>
      <c r="AZ12" s="26">
        <v>665</v>
      </c>
      <c r="BA12" s="26">
        <v>665</v>
      </c>
      <c r="BB12" s="26">
        <v>845</v>
      </c>
      <c r="BC12" s="26">
        <v>845</v>
      </c>
      <c r="BD12" s="27">
        <v>685</v>
      </c>
      <c r="BE12" s="27">
        <v>685</v>
      </c>
      <c r="BF12" s="27">
        <v>875</v>
      </c>
      <c r="BG12" s="27">
        <v>875</v>
      </c>
      <c r="BH12" s="27">
        <v>735</v>
      </c>
      <c r="BI12" s="27">
        <v>735</v>
      </c>
      <c r="BJ12" s="27">
        <v>935</v>
      </c>
      <c r="BK12" s="27">
        <v>935</v>
      </c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</row>
    <row r="13" spans="1:88" x14ac:dyDescent="0.25">
      <c r="A13" s="1" t="s">
        <v>69</v>
      </c>
      <c r="J13" s="6" t="s">
        <v>114</v>
      </c>
      <c r="K13" s="6" t="s">
        <v>152</v>
      </c>
      <c r="L13" s="6" t="s">
        <v>8</v>
      </c>
      <c r="M13" s="10">
        <v>57400</v>
      </c>
      <c r="N13" s="6" t="s">
        <v>9</v>
      </c>
      <c r="O13" s="6" t="s">
        <v>78</v>
      </c>
      <c r="P13" s="14"/>
      <c r="Q13" s="5">
        <v>433</v>
      </c>
      <c r="R13" s="5">
        <v>549</v>
      </c>
      <c r="S13" s="19"/>
      <c r="T13" s="13">
        <f t="shared" si="0"/>
        <v>0.24055555555555555</v>
      </c>
      <c r="U13" s="13">
        <f t="shared" si="1"/>
        <v>0.30499999999999999</v>
      </c>
      <c r="W13" s="94" t="str">
        <f t="shared" si="2"/>
        <v>AB - 9</v>
      </c>
      <c r="X13" s="26">
        <v>675</v>
      </c>
      <c r="Y13" s="26">
        <v>675</v>
      </c>
      <c r="Z13" s="26">
        <v>820</v>
      </c>
      <c r="AA13" s="26">
        <v>820</v>
      </c>
      <c r="AB13" s="26">
        <v>675</v>
      </c>
      <c r="AC13" s="26">
        <v>675</v>
      </c>
      <c r="AD13" s="26">
        <v>820</v>
      </c>
      <c r="AE13" s="26">
        <v>820</v>
      </c>
      <c r="AF13" s="26">
        <v>668</v>
      </c>
      <c r="AG13" s="26">
        <v>696</v>
      </c>
      <c r="AH13" s="28"/>
      <c r="AI13" s="28"/>
      <c r="AJ13" s="26">
        <v>668</v>
      </c>
      <c r="AK13" s="26">
        <v>696</v>
      </c>
      <c r="AL13" s="26"/>
      <c r="AM13" s="26"/>
      <c r="AN13" s="27">
        <v>655</v>
      </c>
      <c r="AO13" s="27">
        <v>655</v>
      </c>
      <c r="AP13" s="27">
        <v>815</v>
      </c>
      <c r="AQ13" s="27">
        <v>815</v>
      </c>
      <c r="AR13" s="26">
        <v>655</v>
      </c>
      <c r="AS13" s="26">
        <v>655</v>
      </c>
      <c r="AT13" s="26">
        <v>815</v>
      </c>
      <c r="AU13" s="26">
        <v>815</v>
      </c>
      <c r="AV13" s="27">
        <v>670</v>
      </c>
      <c r="AW13" s="27">
        <v>670</v>
      </c>
      <c r="AX13" s="27">
        <v>850</v>
      </c>
      <c r="AY13" s="27">
        <v>850</v>
      </c>
      <c r="AZ13" s="26">
        <v>695</v>
      </c>
      <c r="BA13" s="26">
        <v>695</v>
      </c>
      <c r="BB13" s="26">
        <v>880</v>
      </c>
      <c r="BC13" s="26">
        <v>880</v>
      </c>
      <c r="BD13" s="27">
        <v>745</v>
      </c>
      <c r="BE13" s="27">
        <v>745</v>
      </c>
      <c r="BF13" s="27">
        <v>945</v>
      </c>
      <c r="BG13" s="27">
        <v>945</v>
      </c>
      <c r="BH13" s="27">
        <v>770</v>
      </c>
      <c r="BI13" s="27">
        <v>770</v>
      </c>
      <c r="BJ13" s="27">
        <v>980</v>
      </c>
      <c r="BK13" s="27">
        <v>980</v>
      </c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</row>
    <row r="14" spans="1:88" ht="15.75" thickBot="1" x14ac:dyDescent="0.3">
      <c r="J14" s="6" t="s">
        <v>115</v>
      </c>
      <c r="K14" s="6" t="s">
        <v>153</v>
      </c>
      <c r="L14" s="6" t="s">
        <v>9</v>
      </c>
      <c r="M14" s="10">
        <v>67000</v>
      </c>
      <c r="N14" s="6" t="s">
        <v>9</v>
      </c>
      <c r="O14" s="6" t="s">
        <v>78</v>
      </c>
      <c r="P14" s="14"/>
      <c r="Q14" s="2">
        <v>479</v>
      </c>
      <c r="R14" s="2">
        <v>595</v>
      </c>
      <c r="S14" s="19"/>
      <c r="T14" s="13">
        <f t="shared" si="0"/>
        <v>0.26611111111111113</v>
      </c>
      <c r="U14" s="13">
        <f t="shared" si="1"/>
        <v>0.33055555555555555</v>
      </c>
      <c r="W14" s="94" t="str">
        <f t="shared" si="2"/>
        <v>AB - 10</v>
      </c>
      <c r="X14" s="26">
        <v>675</v>
      </c>
      <c r="Y14" s="26">
        <v>675</v>
      </c>
      <c r="Z14" s="26">
        <v>820</v>
      </c>
      <c r="AA14" s="26">
        <v>820</v>
      </c>
      <c r="AB14" s="26">
        <v>675</v>
      </c>
      <c r="AC14" s="26">
        <v>675</v>
      </c>
      <c r="AD14" s="26">
        <v>820</v>
      </c>
      <c r="AE14" s="26">
        <v>820</v>
      </c>
      <c r="AF14" s="26">
        <v>643</v>
      </c>
      <c r="AG14" s="26">
        <v>668</v>
      </c>
      <c r="AH14" s="28"/>
      <c r="AI14" s="28"/>
      <c r="AJ14" s="26">
        <v>643</v>
      </c>
      <c r="AK14" s="26">
        <v>668</v>
      </c>
      <c r="AL14" s="26"/>
      <c r="AM14" s="26"/>
      <c r="AN14" s="27">
        <v>625</v>
      </c>
      <c r="AO14" s="27">
        <v>625</v>
      </c>
      <c r="AP14" s="27">
        <v>785</v>
      </c>
      <c r="AQ14" s="27">
        <v>785</v>
      </c>
      <c r="AR14" s="26">
        <v>630</v>
      </c>
      <c r="AS14" s="26">
        <v>630</v>
      </c>
      <c r="AT14" s="26">
        <v>785</v>
      </c>
      <c r="AU14" s="26">
        <v>785</v>
      </c>
      <c r="AV14" s="27">
        <v>640</v>
      </c>
      <c r="AW14" s="27">
        <v>640</v>
      </c>
      <c r="AX14" s="27">
        <v>815</v>
      </c>
      <c r="AY14" s="27">
        <v>815</v>
      </c>
      <c r="AZ14" s="26">
        <v>660</v>
      </c>
      <c r="BA14" s="26">
        <v>660</v>
      </c>
      <c r="BB14" s="26">
        <v>845</v>
      </c>
      <c r="BC14" s="26">
        <v>845</v>
      </c>
      <c r="BD14" s="27">
        <v>710</v>
      </c>
      <c r="BE14" s="27">
        <v>710</v>
      </c>
      <c r="BF14" s="27">
        <v>910</v>
      </c>
      <c r="BG14" s="27">
        <v>91</v>
      </c>
      <c r="BH14" s="27">
        <v>735</v>
      </c>
      <c r="BI14" s="27">
        <v>735</v>
      </c>
      <c r="BJ14" s="27">
        <v>940</v>
      </c>
      <c r="BK14" s="27">
        <v>940</v>
      </c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</row>
    <row r="15" spans="1:88" ht="14.45" customHeight="1" x14ac:dyDescent="0.25">
      <c r="A15" s="141" t="s">
        <v>73</v>
      </c>
      <c r="B15" s="143" t="s">
        <v>74</v>
      </c>
      <c r="C15" s="143" t="s">
        <v>26</v>
      </c>
      <c r="D15" s="143" t="s">
        <v>27</v>
      </c>
      <c r="E15" s="143" t="s">
        <v>75</v>
      </c>
      <c r="F15" s="143" t="s">
        <v>88</v>
      </c>
      <c r="G15" s="146" t="s">
        <v>73</v>
      </c>
      <c r="J15" s="6" t="s">
        <v>116</v>
      </c>
      <c r="K15" s="6" t="s">
        <v>154</v>
      </c>
      <c r="L15" s="6" t="s">
        <v>9</v>
      </c>
      <c r="M15" s="10">
        <v>67089</v>
      </c>
      <c r="N15" s="6" t="s">
        <v>9</v>
      </c>
      <c r="O15" s="6" t="s">
        <v>78</v>
      </c>
      <c r="P15" s="14"/>
      <c r="Q15" s="2">
        <v>479</v>
      </c>
      <c r="R15" s="2">
        <v>595</v>
      </c>
      <c r="S15" s="19"/>
      <c r="T15" s="13">
        <f t="shared" si="0"/>
        <v>0.26611111111111113</v>
      </c>
      <c r="U15" s="13">
        <f t="shared" si="1"/>
        <v>0.33055555555555555</v>
      </c>
      <c r="W15" s="94" t="str">
        <f t="shared" si="2"/>
        <v>AB - 11</v>
      </c>
      <c r="X15" s="26">
        <v>675</v>
      </c>
      <c r="Y15" s="26">
        <v>675</v>
      </c>
      <c r="Z15" s="26">
        <v>820</v>
      </c>
      <c r="AA15" s="26">
        <v>820</v>
      </c>
      <c r="AB15" s="26">
        <v>675</v>
      </c>
      <c r="AC15" s="26">
        <v>675</v>
      </c>
      <c r="AD15" s="26">
        <v>820</v>
      </c>
      <c r="AE15" s="26">
        <v>820</v>
      </c>
      <c r="AF15" s="26">
        <v>643</v>
      </c>
      <c r="AG15" s="26">
        <v>668</v>
      </c>
      <c r="AH15" s="28"/>
      <c r="AI15" s="28"/>
      <c r="AJ15" s="26">
        <v>643</v>
      </c>
      <c r="AK15" s="26">
        <v>668</v>
      </c>
      <c r="AL15" s="26"/>
      <c r="AM15" s="26"/>
      <c r="AN15" s="27">
        <v>625</v>
      </c>
      <c r="AO15" s="27">
        <v>625</v>
      </c>
      <c r="AP15" s="27">
        <v>785</v>
      </c>
      <c r="AQ15" s="27">
        <v>785</v>
      </c>
      <c r="AR15" s="26">
        <v>630</v>
      </c>
      <c r="AS15" s="26">
        <v>630</v>
      </c>
      <c r="AT15" s="26">
        <v>785</v>
      </c>
      <c r="AU15" s="26">
        <v>785</v>
      </c>
      <c r="AV15" s="27">
        <v>640</v>
      </c>
      <c r="AW15" s="27">
        <v>640</v>
      </c>
      <c r="AX15" s="27">
        <v>815</v>
      </c>
      <c r="AY15" s="27">
        <v>815</v>
      </c>
      <c r="AZ15" s="26">
        <v>660</v>
      </c>
      <c r="BA15" s="26">
        <v>660</v>
      </c>
      <c r="BB15" s="26">
        <v>845</v>
      </c>
      <c r="BC15" s="26">
        <v>845</v>
      </c>
      <c r="BD15" s="27">
        <v>710</v>
      </c>
      <c r="BE15" s="27">
        <v>710</v>
      </c>
      <c r="BF15" s="27">
        <v>910</v>
      </c>
      <c r="BG15" s="27">
        <v>910</v>
      </c>
      <c r="BH15" s="27">
        <v>735</v>
      </c>
      <c r="BI15" s="27">
        <v>735</v>
      </c>
      <c r="BJ15" s="27">
        <v>940</v>
      </c>
      <c r="BK15" s="27">
        <v>940</v>
      </c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</row>
    <row r="16" spans="1:88" ht="15.75" thickBot="1" x14ac:dyDescent="0.3">
      <c r="A16" s="142"/>
      <c r="B16" s="144"/>
      <c r="C16" s="144"/>
      <c r="D16" s="144"/>
      <c r="E16" s="144"/>
      <c r="F16" s="144"/>
      <c r="G16" s="147"/>
      <c r="J16" s="6" t="s">
        <v>118</v>
      </c>
      <c r="K16" s="6" t="s">
        <v>155</v>
      </c>
      <c r="L16" s="6" t="s">
        <v>10</v>
      </c>
      <c r="M16" s="10">
        <v>67133</v>
      </c>
      <c r="N16" s="6" t="s">
        <v>9</v>
      </c>
      <c r="O16" s="6" t="s">
        <v>78</v>
      </c>
      <c r="P16" s="14"/>
      <c r="Q16" s="2">
        <v>448</v>
      </c>
      <c r="R16" s="2">
        <v>565</v>
      </c>
      <c r="S16" s="19"/>
      <c r="T16" s="13">
        <f t="shared" si="0"/>
        <v>0.24888888888888891</v>
      </c>
      <c r="U16" s="13">
        <f t="shared" si="1"/>
        <v>0.31388888888888888</v>
      </c>
      <c r="W16" s="94" t="str">
        <f t="shared" si="2"/>
        <v>AB - 12</v>
      </c>
      <c r="X16" s="26">
        <v>745</v>
      </c>
      <c r="Y16" s="26">
        <v>745</v>
      </c>
      <c r="Z16" s="26">
        <v>890</v>
      </c>
      <c r="AA16" s="26">
        <v>890</v>
      </c>
      <c r="AB16" s="26">
        <v>745</v>
      </c>
      <c r="AC16" s="26">
        <v>745</v>
      </c>
      <c r="AD16" s="26">
        <v>890</v>
      </c>
      <c r="AE16" s="26">
        <v>890</v>
      </c>
      <c r="AF16" s="26">
        <v>715</v>
      </c>
      <c r="AG16" s="26">
        <v>743</v>
      </c>
      <c r="AH16" s="28"/>
      <c r="AI16" s="28"/>
      <c r="AJ16" s="26">
        <v>715</v>
      </c>
      <c r="AK16" s="26">
        <v>743</v>
      </c>
      <c r="AL16" s="26"/>
      <c r="AM16" s="26"/>
      <c r="AN16" s="27">
        <v>745</v>
      </c>
      <c r="AO16" s="27">
        <v>745</v>
      </c>
      <c r="AP16" s="27">
        <v>910</v>
      </c>
      <c r="AQ16" s="27">
        <v>910</v>
      </c>
      <c r="AR16" s="26">
        <v>710</v>
      </c>
      <c r="AS16" s="26">
        <v>710</v>
      </c>
      <c r="AT16" s="26">
        <v>870</v>
      </c>
      <c r="AU16" s="26">
        <v>870</v>
      </c>
      <c r="AV16" s="27">
        <v>720</v>
      </c>
      <c r="AW16" s="27">
        <v>720</v>
      </c>
      <c r="AX16" s="27">
        <v>900</v>
      </c>
      <c r="AY16" s="27">
        <v>900</v>
      </c>
      <c r="AZ16" s="26">
        <v>750</v>
      </c>
      <c r="BA16" s="26">
        <v>750</v>
      </c>
      <c r="BB16" s="26">
        <v>935</v>
      </c>
      <c r="BC16" s="26">
        <v>935</v>
      </c>
      <c r="BD16" s="27">
        <v>785</v>
      </c>
      <c r="BE16" s="27">
        <v>785</v>
      </c>
      <c r="BF16" s="27">
        <v>985</v>
      </c>
      <c r="BG16" s="27">
        <v>985</v>
      </c>
      <c r="BH16" s="27">
        <v>815</v>
      </c>
      <c r="BI16" s="27">
        <v>815</v>
      </c>
      <c r="BJ16" s="27">
        <v>1015</v>
      </c>
      <c r="BK16" s="27">
        <v>1015</v>
      </c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</row>
    <row r="17" spans="1:87" x14ac:dyDescent="0.25">
      <c r="A17" s="46" t="str">
        <f>X1</f>
        <v>ABC</v>
      </c>
      <c r="B17" s="47">
        <v>43830</v>
      </c>
      <c r="C17" s="50">
        <v>45</v>
      </c>
      <c r="D17" s="50">
        <v>45</v>
      </c>
      <c r="E17" s="86">
        <v>7.0000000000000007E-2</v>
      </c>
      <c r="F17" s="58" t="e">
        <f>INDEX(X5:AE42,MATCH(G2,W5:W42,0),MATCH(A17,X1,0),MATCH(G3,X2:AE2,0)+MATCH(G4,X3:AA3,0)+MATCH(G5,X4:Y4,0))</f>
        <v>#REF!</v>
      </c>
      <c r="G17" s="99" t="str">
        <f t="shared" ref="G17:G24" si="3">A17</f>
        <v>ABC</v>
      </c>
      <c r="J17" s="6" t="s">
        <v>117</v>
      </c>
      <c r="K17" s="6" t="s">
        <v>156</v>
      </c>
      <c r="L17" s="6" t="s">
        <v>11</v>
      </c>
      <c r="M17" s="10">
        <v>67152</v>
      </c>
      <c r="N17" s="6" t="s">
        <v>9</v>
      </c>
      <c r="O17" s="6" t="s">
        <v>78</v>
      </c>
      <c r="P17" s="14"/>
      <c r="Q17" s="2">
        <v>496</v>
      </c>
      <c r="R17" s="2">
        <v>613</v>
      </c>
      <c r="S17" s="19"/>
      <c r="T17" s="13">
        <f t="shared" si="0"/>
        <v>0.27555555555555555</v>
      </c>
      <c r="U17" s="13">
        <f t="shared" si="1"/>
        <v>0.34055555555555556</v>
      </c>
      <c r="W17" s="94" t="str">
        <f t="shared" si="2"/>
        <v>AB - 13</v>
      </c>
      <c r="X17" s="26">
        <v>675</v>
      </c>
      <c r="Y17" s="26">
        <v>675</v>
      </c>
      <c r="Z17" s="26">
        <v>820</v>
      </c>
      <c r="AA17" s="26">
        <v>820</v>
      </c>
      <c r="AB17" s="26">
        <v>675</v>
      </c>
      <c r="AC17" s="26">
        <v>675</v>
      </c>
      <c r="AD17" s="26">
        <v>820</v>
      </c>
      <c r="AE17" s="26">
        <v>820</v>
      </c>
      <c r="AF17" s="26">
        <v>715</v>
      </c>
      <c r="AG17" s="26">
        <v>743</v>
      </c>
      <c r="AH17" s="28"/>
      <c r="AI17" s="28"/>
      <c r="AJ17" s="26">
        <v>715</v>
      </c>
      <c r="AK17" s="26">
        <v>743</v>
      </c>
      <c r="AL17" s="26"/>
      <c r="AM17" s="26"/>
      <c r="AN17" s="27">
        <v>695</v>
      </c>
      <c r="AO17" s="27">
        <v>695</v>
      </c>
      <c r="AP17" s="27">
        <v>855</v>
      </c>
      <c r="AQ17" s="27">
        <v>855</v>
      </c>
      <c r="AR17" s="26">
        <v>695</v>
      </c>
      <c r="AS17" s="26">
        <v>695</v>
      </c>
      <c r="AT17" s="26">
        <v>855</v>
      </c>
      <c r="AU17" s="26">
        <v>855</v>
      </c>
      <c r="AV17" s="27">
        <v>710</v>
      </c>
      <c r="AW17" s="27">
        <v>710</v>
      </c>
      <c r="AX17" s="27">
        <v>890</v>
      </c>
      <c r="AY17" s="27">
        <v>890</v>
      </c>
      <c r="AZ17" s="26">
        <v>735</v>
      </c>
      <c r="BA17" s="26">
        <v>735</v>
      </c>
      <c r="BB17" s="26">
        <v>920</v>
      </c>
      <c r="BC17" s="26">
        <v>920</v>
      </c>
      <c r="BD17" s="27">
        <v>770</v>
      </c>
      <c r="BE17" s="27">
        <v>770</v>
      </c>
      <c r="BF17" s="27">
        <v>965</v>
      </c>
      <c r="BG17" s="27">
        <v>965</v>
      </c>
      <c r="BH17" s="27">
        <v>815</v>
      </c>
      <c r="BI17" s="27">
        <v>815</v>
      </c>
      <c r="BJ17" s="27">
        <v>1000</v>
      </c>
      <c r="BK17" s="27">
        <v>1000</v>
      </c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</row>
    <row r="18" spans="1:87" x14ac:dyDescent="0.25">
      <c r="A18" s="48" t="str">
        <f>AF1</f>
        <v>DEF</v>
      </c>
      <c r="B18" s="49">
        <v>43830</v>
      </c>
      <c r="C18" s="50">
        <v>35</v>
      </c>
      <c r="D18" s="50" t="s">
        <v>175</v>
      </c>
      <c r="E18" s="86" t="s">
        <v>76</v>
      </c>
      <c r="F18" s="53"/>
      <c r="G18" s="100" t="str">
        <f t="shared" si="3"/>
        <v>DEF</v>
      </c>
      <c r="J18" s="6" t="s">
        <v>119</v>
      </c>
      <c r="K18" s="6" t="s">
        <v>157</v>
      </c>
      <c r="L18" s="6" t="s">
        <v>12</v>
      </c>
      <c r="M18" s="10">
        <v>67202</v>
      </c>
      <c r="N18" s="6" t="s">
        <v>9</v>
      </c>
      <c r="O18" s="6" t="s">
        <v>78</v>
      </c>
      <c r="P18" s="14"/>
      <c r="Q18" s="2">
        <v>481</v>
      </c>
      <c r="R18" s="2">
        <v>597</v>
      </c>
      <c r="S18" s="19"/>
      <c r="T18" s="13">
        <f t="shared" si="0"/>
        <v>0.26722222222222219</v>
      </c>
      <c r="U18" s="13">
        <f t="shared" si="1"/>
        <v>0.33166666666666667</v>
      </c>
      <c r="W18" s="94" t="str">
        <f t="shared" si="2"/>
        <v>AB - 14</v>
      </c>
      <c r="X18" s="26">
        <v>675</v>
      </c>
      <c r="Y18" s="26">
        <v>675</v>
      </c>
      <c r="Z18" s="26">
        <v>820</v>
      </c>
      <c r="AA18" s="26">
        <v>820</v>
      </c>
      <c r="AB18" s="26">
        <v>675</v>
      </c>
      <c r="AC18" s="26">
        <v>675</v>
      </c>
      <c r="AD18" s="26">
        <v>820</v>
      </c>
      <c r="AE18" s="26">
        <v>820</v>
      </c>
      <c r="AF18" s="26">
        <v>643</v>
      </c>
      <c r="AG18" s="26">
        <v>668</v>
      </c>
      <c r="AH18" s="28"/>
      <c r="AI18" s="28"/>
      <c r="AJ18" s="26">
        <v>643</v>
      </c>
      <c r="AK18" s="26">
        <v>668</v>
      </c>
      <c r="AL18" s="26"/>
      <c r="AM18" s="26"/>
      <c r="AN18" s="27">
        <v>640</v>
      </c>
      <c r="AO18" s="27">
        <v>640</v>
      </c>
      <c r="AP18" s="27">
        <v>805</v>
      </c>
      <c r="AQ18" s="27">
        <v>805</v>
      </c>
      <c r="AR18" s="26">
        <v>640</v>
      </c>
      <c r="AS18" s="26">
        <v>640</v>
      </c>
      <c r="AT18" s="26">
        <v>800</v>
      </c>
      <c r="AU18" s="26">
        <v>800</v>
      </c>
      <c r="AV18" s="27">
        <v>650</v>
      </c>
      <c r="AW18" s="27">
        <v>650</v>
      </c>
      <c r="AX18" s="27">
        <v>830</v>
      </c>
      <c r="AY18" s="27">
        <v>830</v>
      </c>
      <c r="AZ18" s="26">
        <v>680</v>
      </c>
      <c r="BA18" s="26">
        <v>680</v>
      </c>
      <c r="BB18" s="26">
        <v>860</v>
      </c>
      <c r="BC18" s="26">
        <v>860</v>
      </c>
      <c r="BD18" s="27">
        <v>715</v>
      </c>
      <c r="BE18" s="27">
        <v>715</v>
      </c>
      <c r="BF18" s="27">
        <v>915</v>
      </c>
      <c r="BG18" s="27">
        <v>915</v>
      </c>
      <c r="BH18" s="27">
        <v>735</v>
      </c>
      <c r="BI18" s="27">
        <v>735</v>
      </c>
      <c r="BJ18" s="27">
        <v>945</v>
      </c>
      <c r="BK18" s="27">
        <v>945</v>
      </c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</row>
    <row r="19" spans="1:87" x14ac:dyDescent="0.25">
      <c r="A19" s="54" t="str">
        <f>AN1</f>
        <v>GHI</v>
      </c>
      <c r="B19" s="49">
        <v>43830</v>
      </c>
      <c r="C19" s="50">
        <v>35</v>
      </c>
      <c r="D19" s="50">
        <v>37</v>
      </c>
      <c r="E19" s="86">
        <v>0.1</v>
      </c>
      <c r="F19" s="53"/>
      <c r="G19" s="100" t="str">
        <f t="shared" si="3"/>
        <v>GHI</v>
      </c>
      <c r="J19" s="6" t="s">
        <v>120</v>
      </c>
      <c r="K19" s="6" t="s">
        <v>158</v>
      </c>
      <c r="L19" s="6" t="s">
        <v>13</v>
      </c>
      <c r="M19" s="10">
        <v>67212</v>
      </c>
      <c r="N19" s="6" t="s">
        <v>9</v>
      </c>
      <c r="O19" s="6" t="s">
        <v>78</v>
      </c>
      <c r="P19" s="14"/>
      <c r="Q19" s="2">
        <v>476</v>
      </c>
      <c r="R19" s="2">
        <v>592</v>
      </c>
      <c r="S19" s="19"/>
      <c r="T19" s="13">
        <f t="shared" si="0"/>
        <v>0.26444444444444443</v>
      </c>
      <c r="U19" s="13">
        <f t="shared" si="1"/>
        <v>0.3288888888888889</v>
      </c>
      <c r="W19" s="94" t="str">
        <f t="shared" si="2"/>
        <v>AB - 15</v>
      </c>
      <c r="X19" s="26">
        <v>675</v>
      </c>
      <c r="Y19" s="26">
        <v>675</v>
      </c>
      <c r="Z19" s="26">
        <v>820</v>
      </c>
      <c r="AA19" s="26">
        <v>820</v>
      </c>
      <c r="AB19" s="26">
        <v>675</v>
      </c>
      <c r="AC19" s="26">
        <v>675</v>
      </c>
      <c r="AD19" s="26">
        <v>820</v>
      </c>
      <c r="AE19" s="26">
        <v>820</v>
      </c>
      <c r="AF19" s="26">
        <v>668</v>
      </c>
      <c r="AG19" s="26">
        <v>696</v>
      </c>
      <c r="AH19" s="28"/>
      <c r="AI19" s="28"/>
      <c r="AJ19" s="26">
        <v>668</v>
      </c>
      <c r="AK19" s="26">
        <v>696</v>
      </c>
      <c r="AL19" s="26"/>
      <c r="AM19" s="26"/>
      <c r="AN19" s="27">
        <v>700</v>
      </c>
      <c r="AO19" s="27">
        <v>700</v>
      </c>
      <c r="AP19" s="27">
        <v>860</v>
      </c>
      <c r="AQ19" s="27">
        <v>860</v>
      </c>
      <c r="AR19" s="26">
        <v>700</v>
      </c>
      <c r="AS19" s="26">
        <v>700</v>
      </c>
      <c r="AT19" s="26">
        <v>860</v>
      </c>
      <c r="AU19" s="26">
        <v>860</v>
      </c>
      <c r="AV19" s="27">
        <v>710</v>
      </c>
      <c r="AW19" s="27">
        <v>710</v>
      </c>
      <c r="AX19" s="27">
        <v>890</v>
      </c>
      <c r="AY19" s="27">
        <v>890</v>
      </c>
      <c r="AZ19" s="26">
        <v>740</v>
      </c>
      <c r="BA19" s="26">
        <v>740</v>
      </c>
      <c r="BB19" s="26">
        <v>920</v>
      </c>
      <c r="BC19" s="26">
        <v>920</v>
      </c>
      <c r="BD19" s="27">
        <v>750</v>
      </c>
      <c r="BE19" s="27">
        <v>750</v>
      </c>
      <c r="BF19" s="27">
        <v>950</v>
      </c>
      <c r="BG19" s="27">
        <v>950</v>
      </c>
      <c r="BH19" s="27">
        <v>775</v>
      </c>
      <c r="BI19" s="27">
        <v>775</v>
      </c>
      <c r="BJ19" s="27">
        <v>985</v>
      </c>
      <c r="BK19" s="27">
        <v>985</v>
      </c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</row>
    <row r="20" spans="1:87" x14ac:dyDescent="0.25">
      <c r="A20" s="48" t="str">
        <f>AV1</f>
        <v>JKL</v>
      </c>
      <c r="B20" s="49">
        <v>43830</v>
      </c>
      <c r="C20" s="53">
        <v>35</v>
      </c>
      <c r="D20" s="53">
        <v>40</v>
      </c>
      <c r="E20" s="86">
        <v>5.0900000000000001E-2</v>
      </c>
      <c r="F20" s="53"/>
      <c r="G20" s="100" t="str">
        <f t="shared" si="3"/>
        <v>JKL</v>
      </c>
      <c r="J20" s="6" t="s">
        <v>121</v>
      </c>
      <c r="K20" s="6" t="s">
        <v>159</v>
      </c>
      <c r="L20" s="6" t="s">
        <v>14</v>
      </c>
      <c r="M20" s="10">
        <v>67390</v>
      </c>
      <c r="N20" s="6" t="s">
        <v>9</v>
      </c>
      <c r="O20" s="6" t="s">
        <v>78</v>
      </c>
      <c r="P20" s="14"/>
      <c r="Q20" s="2">
        <v>541</v>
      </c>
      <c r="R20" s="2">
        <v>658</v>
      </c>
      <c r="S20" s="19"/>
      <c r="T20" s="13">
        <f t="shared" si="0"/>
        <v>0.30055555555555552</v>
      </c>
      <c r="U20" s="13">
        <f t="shared" si="1"/>
        <v>0.36555555555555558</v>
      </c>
      <c r="W20" s="94" t="str">
        <f t="shared" si="2"/>
        <v>AB - 16</v>
      </c>
      <c r="X20" s="26">
        <v>770</v>
      </c>
      <c r="Y20" s="26">
        <v>770</v>
      </c>
      <c r="Z20" s="26">
        <v>880</v>
      </c>
      <c r="AA20" s="26">
        <v>880</v>
      </c>
      <c r="AB20" s="26">
        <v>770</v>
      </c>
      <c r="AC20" s="26">
        <v>770</v>
      </c>
      <c r="AD20" s="26">
        <v>880</v>
      </c>
      <c r="AE20" s="26">
        <v>880</v>
      </c>
      <c r="AF20" s="26">
        <v>806</v>
      </c>
      <c r="AG20" s="26">
        <v>837</v>
      </c>
      <c r="AH20" s="28"/>
      <c r="AI20" s="28"/>
      <c r="AJ20" s="26">
        <v>806</v>
      </c>
      <c r="AK20" s="26">
        <v>837</v>
      </c>
      <c r="AL20" s="26"/>
      <c r="AM20" s="26"/>
      <c r="AN20" s="27">
        <v>795</v>
      </c>
      <c r="AO20" s="27">
        <v>795</v>
      </c>
      <c r="AP20" s="27">
        <v>960</v>
      </c>
      <c r="AQ20" s="27">
        <v>960</v>
      </c>
      <c r="AR20" s="26">
        <v>800</v>
      </c>
      <c r="AS20" s="26">
        <v>800</v>
      </c>
      <c r="AT20" s="26">
        <v>960</v>
      </c>
      <c r="AU20" s="26">
        <v>960</v>
      </c>
      <c r="AV20" s="27">
        <v>810</v>
      </c>
      <c r="AW20" s="27">
        <v>810</v>
      </c>
      <c r="AX20" s="27">
        <v>990</v>
      </c>
      <c r="AY20" s="27">
        <v>990</v>
      </c>
      <c r="AZ20" s="26">
        <v>840</v>
      </c>
      <c r="BA20" s="26">
        <v>840</v>
      </c>
      <c r="BB20" s="26">
        <v>1030</v>
      </c>
      <c r="BC20" s="26">
        <v>1030</v>
      </c>
      <c r="BD20" s="27">
        <v>895</v>
      </c>
      <c r="BE20" s="27">
        <v>895</v>
      </c>
      <c r="BF20" s="27">
        <v>1105</v>
      </c>
      <c r="BG20" s="27">
        <v>1105</v>
      </c>
      <c r="BH20" s="27">
        <v>925</v>
      </c>
      <c r="BI20" s="27">
        <v>925</v>
      </c>
      <c r="BJ20" s="27">
        <v>1140</v>
      </c>
      <c r="BK20" s="27">
        <v>1140</v>
      </c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</row>
    <row r="21" spans="1:87" x14ac:dyDescent="0.25">
      <c r="A21" s="54" t="str">
        <f>BD1</f>
        <v>MNO</v>
      </c>
      <c r="B21" s="52">
        <v>43646</v>
      </c>
      <c r="C21" s="50" t="s">
        <v>76</v>
      </c>
      <c r="D21" s="50" t="s">
        <v>76</v>
      </c>
      <c r="E21" s="87" t="s">
        <v>76</v>
      </c>
      <c r="F21" s="53"/>
      <c r="G21" s="100" t="str">
        <f t="shared" si="3"/>
        <v>MNO</v>
      </c>
      <c r="J21" s="6" t="s">
        <v>122</v>
      </c>
      <c r="K21" s="6" t="s">
        <v>160</v>
      </c>
      <c r="L21" s="6" t="s">
        <v>15</v>
      </c>
      <c r="M21" s="10">
        <v>67440</v>
      </c>
      <c r="N21" s="6" t="s">
        <v>9</v>
      </c>
      <c r="O21" s="6" t="s">
        <v>78</v>
      </c>
      <c r="P21" s="14"/>
      <c r="Q21" s="2">
        <v>444</v>
      </c>
      <c r="R21" s="2">
        <v>561</v>
      </c>
      <c r="S21" s="19"/>
      <c r="T21" s="13">
        <f t="shared" si="0"/>
        <v>0.24666666666666667</v>
      </c>
      <c r="U21" s="13">
        <f t="shared" si="1"/>
        <v>0.3116666666666667</v>
      </c>
      <c r="W21" s="94" t="str">
        <f t="shared" si="2"/>
        <v>AB - 17</v>
      </c>
      <c r="X21" s="26">
        <v>785</v>
      </c>
      <c r="Y21" s="26">
        <v>785</v>
      </c>
      <c r="Z21" s="26">
        <v>930</v>
      </c>
      <c r="AA21" s="26">
        <v>930</v>
      </c>
      <c r="AB21" s="26">
        <v>785</v>
      </c>
      <c r="AC21" s="26">
        <v>785</v>
      </c>
      <c r="AD21" s="26">
        <v>930</v>
      </c>
      <c r="AE21" s="26">
        <v>930</v>
      </c>
      <c r="AF21" s="26">
        <v>643</v>
      </c>
      <c r="AG21" s="26">
        <v>668</v>
      </c>
      <c r="AH21" s="28"/>
      <c r="AI21" s="28"/>
      <c r="AJ21" s="26">
        <v>643</v>
      </c>
      <c r="AK21" s="26">
        <v>668</v>
      </c>
      <c r="AL21" s="26"/>
      <c r="AM21" s="26"/>
      <c r="AN21" s="27">
        <v>630</v>
      </c>
      <c r="AO21" s="27">
        <v>630</v>
      </c>
      <c r="AP21" s="27">
        <v>790</v>
      </c>
      <c r="AQ21" s="27">
        <v>790</v>
      </c>
      <c r="AR21" s="26">
        <v>630</v>
      </c>
      <c r="AS21" s="26">
        <v>630</v>
      </c>
      <c r="AT21" s="26">
        <v>790</v>
      </c>
      <c r="AU21" s="26">
        <v>790</v>
      </c>
      <c r="AV21" s="27">
        <v>640</v>
      </c>
      <c r="AW21" s="27">
        <v>640</v>
      </c>
      <c r="AX21" s="27">
        <v>820</v>
      </c>
      <c r="AY21" s="27">
        <v>820</v>
      </c>
      <c r="AZ21" s="26">
        <v>670</v>
      </c>
      <c r="BA21" s="26">
        <v>670</v>
      </c>
      <c r="BB21" s="26">
        <v>850</v>
      </c>
      <c r="BC21" s="26">
        <v>850</v>
      </c>
      <c r="BD21" s="27">
        <v>715</v>
      </c>
      <c r="BE21" s="27">
        <v>715</v>
      </c>
      <c r="BF21" s="27">
        <v>915</v>
      </c>
      <c r="BG21" s="27">
        <v>915</v>
      </c>
      <c r="BH21" s="27">
        <v>735</v>
      </c>
      <c r="BI21" s="27">
        <v>735</v>
      </c>
      <c r="BJ21" s="27">
        <v>945</v>
      </c>
      <c r="BK21" s="27">
        <v>945</v>
      </c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</row>
    <row r="22" spans="1:87" x14ac:dyDescent="0.25">
      <c r="A22" s="48" t="str">
        <f>BL1</f>
        <v>NOUVEAU FOURNISSEUR 1</v>
      </c>
      <c r="B22" s="49"/>
      <c r="C22" s="50">
        <v>0</v>
      </c>
      <c r="D22" s="50">
        <v>0</v>
      </c>
      <c r="E22" s="51">
        <v>0</v>
      </c>
      <c r="F22" s="53"/>
      <c r="G22" s="100" t="str">
        <f t="shared" si="3"/>
        <v>NOUVEAU FOURNISSEUR 1</v>
      </c>
      <c r="J22" s="6" t="s">
        <v>123</v>
      </c>
      <c r="K22" s="6" t="s">
        <v>161</v>
      </c>
      <c r="L22" s="6" t="s">
        <v>16</v>
      </c>
      <c r="M22" s="10">
        <v>67500</v>
      </c>
      <c r="N22" s="6" t="s">
        <v>9</v>
      </c>
      <c r="O22" s="6" t="s">
        <v>78</v>
      </c>
      <c r="P22" s="14"/>
      <c r="Q22" s="2">
        <v>466</v>
      </c>
      <c r="R22" s="2">
        <v>583</v>
      </c>
      <c r="S22" s="19"/>
      <c r="T22" s="13">
        <f t="shared" si="0"/>
        <v>0.25888888888888889</v>
      </c>
      <c r="U22" s="13">
        <f t="shared" si="1"/>
        <v>0.32388888888888889</v>
      </c>
      <c r="W22" s="94" t="str">
        <f t="shared" si="2"/>
        <v>AB - 18</v>
      </c>
      <c r="X22" s="26">
        <v>700</v>
      </c>
      <c r="Y22" s="26">
        <v>700</v>
      </c>
      <c r="Z22" s="26">
        <v>845</v>
      </c>
      <c r="AA22" s="26">
        <v>845</v>
      </c>
      <c r="AB22" s="26">
        <v>700</v>
      </c>
      <c r="AC22" s="26">
        <v>700</v>
      </c>
      <c r="AD22" s="26">
        <v>845</v>
      </c>
      <c r="AE22" s="26">
        <v>845</v>
      </c>
      <c r="AF22" s="26">
        <v>668</v>
      </c>
      <c r="AG22" s="26">
        <v>696</v>
      </c>
      <c r="AH22" s="28"/>
      <c r="AI22" s="28"/>
      <c r="AJ22" s="26">
        <v>668</v>
      </c>
      <c r="AK22" s="26">
        <v>696</v>
      </c>
      <c r="AL22" s="26"/>
      <c r="AM22" s="26"/>
      <c r="AN22" s="27">
        <v>655</v>
      </c>
      <c r="AO22" s="27">
        <v>655</v>
      </c>
      <c r="AP22" s="27">
        <v>815</v>
      </c>
      <c r="AQ22" s="27">
        <v>815</v>
      </c>
      <c r="AR22" s="26">
        <v>655</v>
      </c>
      <c r="AS22" s="26">
        <v>655</v>
      </c>
      <c r="AT22" s="26">
        <v>815</v>
      </c>
      <c r="AU22" s="26">
        <v>815</v>
      </c>
      <c r="AV22" s="27">
        <v>670</v>
      </c>
      <c r="AW22" s="27">
        <v>670</v>
      </c>
      <c r="AX22" s="27">
        <v>845</v>
      </c>
      <c r="AY22" s="27">
        <v>845</v>
      </c>
      <c r="AZ22" s="26">
        <v>690</v>
      </c>
      <c r="BA22" s="26">
        <v>690</v>
      </c>
      <c r="BB22" s="26">
        <v>875</v>
      </c>
      <c r="BC22" s="26">
        <v>875</v>
      </c>
      <c r="BD22" s="27">
        <v>740</v>
      </c>
      <c r="BE22" s="27">
        <v>740</v>
      </c>
      <c r="BF22" s="27">
        <v>940</v>
      </c>
      <c r="BG22" s="27">
        <v>940</v>
      </c>
      <c r="BH22" s="27">
        <v>770</v>
      </c>
      <c r="BI22" s="27">
        <v>770</v>
      </c>
      <c r="BJ22" s="27">
        <v>975</v>
      </c>
      <c r="BK22" s="27">
        <v>975</v>
      </c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</row>
    <row r="23" spans="1:87" x14ac:dyDescent="0.25">
      <c r="A23" s="54" t="str">
        <f>BT1</f>
        <v>NOUVEAU FOURNISSEUR 2</v>
      </c>
      <c r="B23" s="49"/>
      <c r="C23" s="50">
        <v>0</v>
      </c>
      <c r="D23" s="50">
        <v>0</v>
      </c>
      <c r="E23" s="51">
        <v>0</v>
      </c>
      <c r="F23" s="53"/>
      <c r="G23" s="100" t="str">
        <f t="shared" si="3"/>
        <v>NOUVEAU FOURNISSEUR 2</v>
      </c>
      <c r="J23" s="6" t="s">
        <v>124</v>
      </c>
      <c r="K23" s="6" t="s">
        <v>162</v>
      </c>
      <c r="L23" s="6" t="s">
        <v>17</v>
      </c>
      <c r="M23" s="10">
        <v>67700</v>
      </c>
      <c r="N23" s="6" t="s">
        <v>9</v>
      </c>
      <c r="O23" s="6" t="s">
        <v>78</v>
      </c>
      <c r="P23" s="14"/>
      <c r="Q23" s="2">
        <v>438</v>
      </c>
      <c r="R23" s="2">
        <v>555</v>
      </c>
      <c r="S23" s="19"/>
      <c r="T23" s="13">
        <f t="shared" si="0"/>
        <v>0.24333333333333332</v>
      </c>
      <c r="U23" s="13">
        <f t="shared" si="1"/>
        <v>0.30833333333333335</v>
      </c>
      <c r="W23" s="94" t="str">
        <f t="shared" si="2"/>
        <v>AB - 19</v>
      </c>
      <c r="X23" s="26">
        <v>680</v>
      </c>
      <c r="Y23" s="26">
        <v>680</v>
      </c>
      <c r="Z23" s="26">
        <v>840</v>
      </c>
      <c r="AA23" s="26">
        <v>840</v>
      </c>
      <c r="AB23" s="26">
        <v>680</v>
      </c>
      <c r="AC23" s="26">
        <v>680</v>
      </c>
      <c r="AD23" s="26">
        <v>840</v>
      </c>
      <c r="AE23" s="26">
        <v>840</v>
      </c>
      <c r="AF23" s="26">
        <v>668</v>
      </c>
      <c r="AG23" s="26">
        <v>696</v>
      </c>
      <c r="AH23" s="28"/>
      <c r="AI23" s="28"/>
      <c r="AJ23" s="26">
        <v>668</v>
      </c>
      <c r="AK23" s="26">
        <v>696</v>
      </c>
      <c r="AL23" s="26"/>
      <c r="AM23" s="26"/>
      <c r="AN23" s="27">
        <v>640</v>
      </c>
      <c r="AO23" s="27">
        <v>640</v>
      </c>
      <c r="AP23" s="27">
        <v>800</v>
      </c>
      <c r="AQ23" s="27">
        <v>800</v>
      </c>
      <c r="AR23" s="26">
        <v>640</v>
      </c>
      <c r="AS23" s="26">
        <v>640</v>
      </c>
      <c r="AT23" s="26">
        <v>800</v>
      </c>
      <c r="AU23" s="26">
        <v>800</v>
      </c>
      <c r="AV23" s="27">
        <v>650</v>
      </c>
      <c r="AW23" s="27">
        <v>650</v>
      </c>
      <c r="AX23" s="27">
        <v>83</v>
      </c>
      <c r="AY23" s="27">
        <v>83</v>
      </c>
      <c r="AZ23" s="26">
        <v>680</v>
      </c>
      <c r="BA23" s="26">
        <v>680</v>
      </c>
      <c r="BB23" s="26">
        <v>860</v>
      </c>
      <c r="BC23" s="26">
        <v>860</v>
      </c>
      <c r="BD23" s="27">
        <v>730</v>
      </c>
      <c r="BE23" s="27">
        <v>730</v>
      </c>
      <c r="BF23" s="27">
        <v>930</v>
      </c>
      <c r="BG23" s="27">
        <v>930</v>
      </c>
      <c r="BH23" s="27">
        <v>755</v>
      </c>
      <c r="BI23" s="27">
        <v>755</v>
      </c>
      <c r="BJ23" s="27">
        <v>960</v>
      </c>
      <c r="BK23" s="27">
        <v>960</v>
      </c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6"/>
    </row>
    <row r="24" spans="1:87" x14ac:dyDescent="0.25">
      <c r="A24" s="48" t="str">
        <f>CB1</f>
        <v>NOUVEAU FOURNISSEUR 3</v>
      </c>
      <c r="B24" s="49"/>
      <c r="C24" s="50">
        <v>0</v>
      </c>
      <c r="D24" s="50">
        <v>0</v>
      </c>
      <c r="E24" s="51">
        <v>0</v>
      </c>
      <c r="F24" s="53"/>
      <c r="G24" s="100" t="str">
        <f t="shared" si="3"/>
        <v>NOUVEAU FOURNISSEUR 3</v>
      </c>
      <c r="J24" s="6" t="s">
        <v>125</v>
      </c>
      <c r="K24" s="6" t="s">
        <v>163</v>
      </c>
      <c r="L24" s="6" t="s">
        <v>18</v>
      </c>
      <c r="M24" s="10">
        <v>67700</v>
      </c>
      <c r="N24" s="6" t="s">
        <v>9</v>
      </c>
      <c r="O24" s="6" t="s">
        <v>78</v>
      </c>
      <c r="P24" s="14"/>
      <c r="Q24" s="2">
        <v>447</v>
      </c>
      <c r="R24" s="2">
        <v>564</v>
      </c>
      <c r="S24" s="19"/>
      <c r="T24" s="13">
        <f t="shared" si="0"/>
        <v>0.24833333333333332</v>
      </c>
      <c r="U24" s="13">
        <f t="shared" si="1"/>
        <v>0.3133333333333333</v>
      </c>
      <c r="W24" s="94" t="str">
        <f t="shared" si="2"/>
        <v>AB - 20</v>
      </c>
      <c r="X24" s="26">
        <v>675</v>
      </c>
      <c r="Y24" s="26">
        <v>675</v>
      </c>
      <c r="Z24" s="26">
        <v>820</v>
      </c>
      <c r="AA24" s="26">
        <v>820</v>
      </c>
      <c r="AB24" s="26">
        <v>675</v>
      </c>
      <c r="AC24" s="26">
        <v>675</v>
      </c>
      <c r="AD24" s="26">
        <v>820</v>
      </c>
      <c r="AE24" s="26">
        <v>820</v>
      </c>
      <c r="AF24" s="26">
        <v>643</v>
      </c>
      <c r="AG24" s="26">
        <v>668</v>
      </c>
      <c r="AH24" s="28"/>
      <c r="AI24" s="28"/>
      <c r="AJ24" s="26">
        <v>643</v>
      </c>
      <c r="AK24" s="26">
        <v>668</v>
      </c>
      <c r="AL24" s="26"/>
      <c r="AM24" s="26"/>
      <c r="AN24" s="27">
        <v>630</v>
      </c>
      <c r="AO24" s="27">
        <v>630</v>
      </c>
      <c r="AP24" s="27">
        <v>790</v>
      </c>
      <c r="AQ24" s="27">
        <v>790</v>
      </c>
      <c r="AR24" s="26">
        <v>630</v>
      </c>
      <c r="AS24" s="26">
        <v>630</v>
      </c>
      <c r="AT24" s="26">
        <v>790</v>
      </c>
      <c r="AU24" s="26">
        <v>790</v>
      </c>
      <c r="AV24" s="27">
        <v>640</v>
      </c>
      <c r="AW24" s="27">
        <v>640</v>
      </c>
      <c r="AX24" s="27">
        <v>820</v>
      </c>
      <c r="AY24" s="27">
        <v>820</v>
      </c>
      <c r="AZ24" s="26">
        <v>670</v>
      </c>
      <c r="BA24" s="26">
        <v>670</v>
      </c>
      <c r="BB24" s="26">
        <v>850</v>
      </c>
      <c r="BC24" s="26">
        <v>850</v>
      </c>
      <c r="BD24" s="27">
        <v>710</v>
      </c>
      <c r="BE24" s="27">
        <v>710</v>
      </c>
      <c r="BF24" s="27">
        <v>910</v>
      </c>
      <c r="BG24" s="27">
        <v>910</v>
      </c>
      <c r="BH24" s="27">
        <v>735</v>
      </c>
      <c r="BI24" s="27">
        <v>735</v>
      </c>
      <c r="BJ24" s="27">
        <v>940</v>
      </c>
      <c r="BK24" s="27">
        <v>940</v>
      </c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</row>
    <row r="25" spans="1:87" x14ac:dyDescent="0.25">
      <c r="A25" s="95"/>
      <c r="B25" s="96"/>
      <c r="C25" s="97"/>
      <c r="D25" s="97"/>
      <c r="E25" s="98"/>
      <c r="F25" s="74"/>
      <c r="G25" s="74"/>
      <c r="J25" s="6" t="s">
        <v>126</v>
      </c>
      <c r="K25" s="6" t="s">
        <v>164</v>
      </c>
      <c r="L25" s="6" t="s">
        <v>19</v>
      </c>
      <c r="M25" s="10">
        <v>68025</v>
      </c>
      <c r="N25" s="6" t="s">
        <v>68</v>
      </c>
      <c r="O25" s="6" t="s">
        <v>77</v>
      </c>
      <c r="P25" s="14"/>
      <c r="Q25" s="2">
        <v>548</v>
      </c>
      <c r="R25" s="2">
        <v>664</v>
      </c>
      <c r="S25" s="19"/>
      <c r="T25" s="13">
        <f t="shared" si="0"/>
        <v>0.30444444444444446</v>
      </c>
      <c r="U25" s="13">
        <f t="shared" si="1"/>
        <v>0.36888888888888888</v>
      </c>
      <c r="W25" s="94" t="str">
        <f t="shared" si="2"/>
        <v>AB - 21</v>
      </c>
      <c r="X25" s="26">
        <v>825</v>
      </c>
      <c r="Y25" s="26">
        <v>825</v>
      </c>
      <c r="Z25" s="26">
        <v>970</v>
      </c>
      <c r="AA25" s="26">
        <v>970</v>
      </c>
      <c r="AB25" s="26">
        <v>825</v>
      </c>
      <c r="AC25" s="26">
        <v>825</v>
      </c>
      <c r="AD25" s="26">
        <v>970</v>
      </c>
      <c r="AE25" s="26">
        <v>970</v>
      </c>
      <c r="AF25" s="26"/>
      <c r="AG25" s="28"/>
      <c r="AH25" s="28"/>
      <c r="AI25" s="28"/>
      <c r="AJ25" s="28"/>
      <c r="AK25" s="26"/>
      <c r="AL25" s="26"/>
      <c r="AM25" s="26"/>
      <c r="AN25" s="27">
        <v>785</v>
      </c>
      <c r="AO25" s="27">
        <v>785</v>
      </c>
      <c r="AP25" s="27">
        <v>950</v>
      </c>
      <c r="AQ25" s="27">
        <v>950</v>
      </c>
      <c r="AR25" s="26">
        <v>790</v>
      </c>
      <c r="AS25" s="26">
        <v>790</v>
      </c>
      <c r="AT25" s="26">
        <v>950</v>
      </c>
      <c r="AU25" s="26">
        <v>950</v>
      </c>
      <c r="AV25" s="27">
        <v>945</v>
      </c>
      <c r="AW25" s="27">
        <v>945</v>
      </c>
      <c r="AX25" s="27">
        <v>1130</v>
      </c>
      <c r="AY25" s="27">
        <v>1130</v>
      </c>
      <c r="AZ25" s="26">
        <v>980</v>
      </c>
      <c r="BA25" s="26">
        <v>980</v>
      </c>
      <c r="BB25" s="26">
        <v>1175</v>
      </c>
      <c r="BC25" s="26">
        <v>1175</v>
      </c>
      <c r="BD25" s="27">
        <v>880</v>
      </c>
      <c r="BE25" s="27">
        <v>880</v>
      </c>
      <c r="BF25" s="27">
        <v>1085</v>
      </c>
      <c r="BG25" s="27">
        <v>1085</v>
      </c>
      <c r="BH25" s="27">
        <v>970</v>
      </c>
      <c r="BI25" s="27">
        <v>970</v>
      </c>
      <c r="BJ25" s="27">
        <v>1180</v>
      </c>
      <c r="BK25" s="27">
        <v>1180</v>
      </c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</row>
    <row r="26" spans="1:87" x14ac:dyDescent="0.25">
      <c r="J26" s="6" t="s">
        <v>127</v>
      </c>
      <c r="K26" s="6" t="s">
        <v>165</v>
      </c>
      <c r="L26" s="6" t="s">
        <v>20</v>
      </c>
      <c r="M26" s="10">
        <v>68127</v>
      </c>
      <c r="N26" s="6" t="s">
        <v>68</v>
      </c>
      <c r="O26" s="6" t="s">
        <v>77</v>
      </c>
      <c r="P26" s="14"/>
      <c r="Q26" s="2">
        <v>556</v>
      </c>
      <c r="R26" s="2">
        <v>673</v>
      </c>
      <c r="S26" s="19"/>
      <c r="T26" s="13">
        <f t="shared" si="0"/>
        <v>0.30888888888888888</v>
      </c>
      <c r="U26" s="13">
        <f t="shared" si="1"/>
        <v>0.37388888888888888</v>
      </c>
      <c r="W26" s="94" t="str">
        <f t="shared" si="2"/>
        <v>AB - 22</v>
      </c>
      <c r="X26" s="26">
        <v>825</v>
      </c>
      <c r="Y26" s="26">
        <v>825</v>
      </c>
      <c r="Z26" s="26">
        <v>970</v>
      </c>
      <c r="AA26" s="26">
        <v>970</v>
      </c>
      <c r="AB26" s="26">
        <v>825</v>
      </c>
      <c r="AC26" s="26">
        <v>825</v>
      </c>
      <c r="AD26" s="26">
        <v>970</v>
      </c>
      <c r="AE26" s="26">
        <v>970</v>
      </c>
      <c r="AF26" s="26"/>
      <c r="AG26" s="28"/>
      <c r="AH26" s="28"/>
      <c r="AI26" s="28"/>
      <c r="AJ26" s="28"/>
      <c r="AK26" s="26"/>
      <c r="AL26" s="26"/>
      <c r="AM26" s="26"/>
      <c r="AN26" s="27">
        <v>785</v>
      </c>
      <c r="AO26" s="27">
        <v>785</v>
      </c>
      <c r="AP26" s="27">
        <v>950</v>
      </c>
      <c r="AQ26" s="27">
        <v>950</v>
      </c>
      <c r="AR26" s="26">
        <v>790</v>
      </c>
      <c r="AS26" s="26">
        <v>790</v>
      </c>
      <c r="AT26" s="26">
        <v>950</v>
      </c>
      <c r="AU26" s="26">
        <v>950</v>
      </c>
      <c r="AV26" s="27">
        <v>950</v>
      </c>
      <c r="AW26" s="27">
        <v>950</v>
      </c>
      <c r="AX26" s="27">
        <v>1135</v>
      </c>
      <c r="AY26" s="27">
        <v>1135</v>
      </c>
      <c r="AZ26" s="26">
        <v>980</v>
      </c>
      <c r="BA26" s="26">
        <v>980</v>
      </c>
      <c r="BB26" s="26">
        <v>1175</v>
      </c>
      <c r="BC26" s="26">
        <v>1175</v>
      </c>
      <c r="BD26" s="27">
        <v>865</v>
      </c>
      <c r="BE26" s="27">
        <v>865</v>
      </c>
      <c r="BF26" s="27">
        <v>1055</v>
      </c>
      <c r="BG26" s="27">
        <v>1055</v>
      </c>
      <c r="BH26" s="27">
        <v>920</v>
      </c>
      <c r="BI26" s="27">
        <v>920</v>
      </c>
      <c r="BJ26" s="27">
        <v>1125</v>
      </c>
      <c r="BK26" s="27">
        <v>1125</v>
      </c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</row>
    <row r="27" spans="1:87" x14ac:dyDescent="0.25">
      <c r="J27" s="6" t="s">
        <v>128</v>
      </c>
      <c r="K27" s="6" t="s">
        <v>166</v>
      </c>
      <c r="L27" s="6" t="s">
        <v>21</v>
      </c>
      <c r="M27" s="10">
        <v>70100</v>
      </c>
      <c r="N27" s="6" t="s">
        <v>68</v>
      </c>
      <c r="O27" s="6" t="s">
        <v>77</v>
      </c>
      <c r="P27" s="14"/>
      <c r="Q27" s="2">
        <v>574</v>
      </c>
      <c r="R27" s="2">
        <v>691</v>
      </c>
      <c r="S27" s="19"/>
      <c r="T27" s="13">
        <f t="shared" si="0"/>
        <v>0.31888888888888889</v>
      </c>
      <c r="U27" s="13">
        <f t="shared" si="1"/>
        <v>0.38388888888888889</v>
      </c>
      <c r="W27" s="94" t="str">
        <f t="shared" si="2"/>
        <v>AB - 23</v>
      </c>
      <c r="X27" s="26">
        <v>970</v>
      </c>
      <c r="Y27" s="26">
        <v>970</v>
      </c>
      <c r="Z27" s="26">
        <v>1115</v>
      </c>
      <c r="AA27" s="26">
        <v>1115</v>
      </c>
      <c r="AB27" s="26">
        <v>970</v>
      </c>
      <c r="AC27" s="26">
        <v>970</v>
      </c>
      <c r="AD27" s="26">
        <v>1115</v>
      </c>
      <c r="AE27" s="26">
        <v>1115</v>
      </c>
      <c r="AF27" s="26"/>
      <c r="AG27" s="28"/>
      <c r="AH27" s="28"/>
      <c r="AI27" s="28"/>
      <c r="AJ27" s="28"/>
      <c r="AK27" s="26"/>
      <c r="AL27" s="26"/>
      <c r="AM27" s="26"/>
      <c r="AN27" s="27">
        <v>1015</v>
      </c>
      <c r="AO27" s="27">
        <v>1015</v>
      </c>
      <c r="AP27" s="27">
        <v>1180</v>
      </c>
      <c r="AQ27" s="27">
        <v>1180</v>
      </c>
      <c r="AR27" s="26">
        <v>1015</v>
      </c>
      <c r="AS27" s="26">
        <v>1015</v>
      </c>
      <c r="AT27" s="26">
        <v>1175</v>
      </c>
      <c r="AU27" s="26">
        <v>1175</v>
      </c>
      <c r="AV27" s="27">
        <v>1170</v>
      </c>
      <c r="AW27" s="27">
        <v>1170</v>
      </c>
      <c r="AX27" s="27">
        <v>1365</v>
      </c>
      <c r="AY27" s="27">
        <v>1365</v>
      </c>
      <c r="AZ27" s="26">
        <v>1210</v>
      </c>
      <c r="BA27" s="26">
        <v>1210</v>
      </c>
      <c r="BB27" s="26">
        <v>1415</v>
      </c>
      <c r="BC27" s="26">
        <v>1415</v>
      </c>
      <c r="BD27" s="27">
        <v>1135</v>
      </c>
      <c r="BE27" s="27">
        <v>1135</v>
      </c>
      <c r="BF27" s="27">
        <v>1335</v>
      </c>
      <c r="BG27" s="27">
        <v>1335</v>
      </c>
      <c r="BH27" s="27">
        <v>1210</v>
      </c>
      <c r="BI27" s="27">
        <v>1210</v>
      </c>
      <c r="BJ27" s="27">
        <v>1425</v>
      </c>
      <c r="BK27" s="27">
        <v>1425</v>
      </c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6"/>
    </row>
    <row r="28" spans="1:87" x14ac:dyDescent="0.25">
      <c r="J28" s="6" t="s">
        <v>129</v>
      </c>
      <c r="K28" s="6" t="s">
        <v>167</v>
      </c>
      <c r="L28" s="6" t="s">
        <v>22</v>
      </c>
      <c r="M28" s="10">
        <v>70170</v>
      </c>
      <c r="N28" s="6" t="s">
        <v>68</v>
      </c>
      <c r="O28" s="6" t="s">
        <v>77</v>
      </c>
      <c r="P28" s="14"/>
      <c r="Q28" s="2">
        <v>525</v>
      </c>
      <c r="R28" s="2">
        <v>657</v>
      </c>
      <c r="S28" s="19"/>
      <c r="T28" s="13">
        <f t="shared" si="0"/>
        <v>0.29166666666666669</v>
      </c>
      <c r="U28" s="13">
        <f t="shared" si="1"/>
        <v>0.36499999999999999</v>
      </c>
      <c r="W28" s="94" t="str">
        <f t="shared" si="2"/>
        <v>AB - 24</v>
      </c>
      <c r="X28" s="26">
        <v>875</v>
      </c>
      <c r="Y28" s="26">
        <v>875</v>
      </c>
      <c r="Z28" s="26">
        <v>1020</v>
      </c>
      <c r="AA28" s="26">
        <v>1020</v>
      </c>
      <c r="AB28" s="26">
        <v>875</v>
      </c>
      <c r="AC28" s="26">
        <v>875</v>
      </c>
      <c r="AD28" s="26">
        <v>1020</v>
      </c>
      <c r="AE28" s="26">
        <v>1020</v>
      </c>
      <c r="AF28" s="26"/>
      <c r="AG28" s="28"/>
      <c r="AH28" s="28"/>
      <c r="AI28" s="28"/>
      <c r="AJ28" s="28"/>
      <c r="AK28" s="26"/>
      <c r="AL28" s="26"/>
      <c r="AM28" s="26"/>
      <c r="AN28" s="27">
        <v>900</v>
      </c>
      <c r="AO28" s="27">
        <v>900</v>
      </c>
      <c r="AP28" s="27">
        <v>1060</v>
      </c>
      <c r="AQ28" s="27">
        <v>1060</v>
      </c>
      <c r="AR28" s="26">
        <v>895</v>
      </c>
      <c r="AS28" s="26">
        <v>895</v>
      </c>
      <c r="AT28" s="26">
        <v>1055</v>
      </c>
      <c r="AU28" s="26">
        <v>1055</v>
      </c>
      <c r="AV28" s="27">
        <v>1050</v>
      </c>
      <c r="AW28" s="27">
        <v>1050</v>
      </c>
      <c r="AX28" s="27">
        <v>1240</v>
      </c>
      <c r="AY28" s="27">
        <v>1240</v>
      </c>
      <c r="AZ28" s="26">
        <v>1090</v>
      </c>
      <c r="BA28" s="26">
        <v>1090</v>
      </c>
      <c r="BB28" s="26">
        <v>1290</v>
      </c>
      <c r="BC28" s="26">
        <v>1290</v>
      </c>
      <c r="BD28" s="27">
        <v>1185</v>
      </c>
      <c r="BE28" s="27">
        <v>1185</v>
      </c>
      <c r="BF28" s="27">
        <v>1400</v>
      </c>
      <c r="BG28" s="27">
        <v>1400</v>
      </c>
      <c r="BH28" s="27">
        <v>1225</v>
      </c>
      <c r="BI28" s="27">
        <v>1225</v>
      </c>
      <c r="BJ28" s="27">
        <v>1445</v>
      </c>
      <c r="BK28" s="27">
        <v>1445</v>
      </c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</row>
    <row r="29" spans="1:87" x14ac:dyDescent="0.25">
      <c r="J29" s="6" t="s">
        <v>130</v>
      </c>
      <c r="K29" s="6" t="s">
        <v>168</v>
      </c>
      <c r="L29" s="6" t="s">
        <v>23</v>
      </c>
      <c r="M29" s="10">
        <v>70300</v>
      </c>
      <c r="N29" s="6" t="s">
        <v>68</v>
      </c>
      <c r="O29" s="6" t="s">
        <v>77</v>
      </c>
      <c r="P29" s="14"/>
      <c r="Q29" s="2">
        <v>500</v>
      </c>
      <c r="R29" s="2">
        <v>616</v>
      </c>
      <c r="S29" s="19"/>
      <c r="T29" s="13">
        <f t="shared" si="0"/>
        <v>0.27777777777777779</v>
      </c>
      <c r="U29" s="13">
        <f t="shared" si="1"/>
        <v>0.34222222222222221</v>
      </c>
      <c r="W29" s="94" t="str">
        <f t="shared" si="2"/>
        <v>AB - 25</v>
      </c>
      <c r="X29" s="26">
        <v>850</v>
      </c>
      <c r="Y29" s="26">
        <v>850</v>
      </c>
      <c r="Z29" s="26">
        <v>995</v>
      </c>
      <c r="AA29" s="26">
        <v>995</v>
      </c>
      <c r="AB29" s="26">
        <v>850</v>
      </c>
      <c r="AC29" s="26">
        <v>850</v>
      </c>
      <c r="AD29" s="26">
        <v>995</v>
      </c>
      <c r="AE29" s="26">
        <v>995</v>
      </c>
      <c r="AF29" s="26"/>
      <c r="AG29" s="28"/>
      <c r="AH29" s="28"/>
      <c r="AI29" s="28"/>
      <c r="AJ29" s="28"/>
      <c r="AK29" s="26"/>
      <c r="AL29" s="26"/>
      <c r="AM29" s="26"/>
      <c r="AN29" s="27">
        <v>815</v>
      </c>
      <c r="AO29" s="27">
        <v>815</v>
      </c>
      <c r="AP29" s="27">
        <v>980</v>
      </c>
      <c r="AQ29" s="27">
        <v>980</v>
      </c>
      <c r="AR29" s="26">
        <v>815</v>
      </c>
      <c r="AS29" s="26">
        <v>815</v>
      </c>
      <c r="AT29" s="26">
        <v>975</v>
      </c>
      <c r="AU29" s="26">
        <v>975</v>
      </c>
      <c r="AV29" s="27">
        <v>970</v>
      </c>
      <c r="AW29" s="27">
        <v>970</v>
      </c>
      <c r="AX29" s="27">
        <v>1160</v>
      </c>
      <c r="AY29" s="27">
        <v>1160</v>
      </c>
      <c r="AZ29" s="26">
        <v>1005</v>
      </c>
      <c r="BA29" s="26">
        <v>1005</v>
      </c>
      <c r="BB29" s="26">
        <v>1200</v>
      </c>
      <c r="BC29" s="26">
        <v>1200</v>
      </c>
      <c r="BD29" s="27">
        <v>865</v>
      </c>
      <c r="BE29" s="27">
        <v>865</v>
      </c>
      <c r="BF29" s="27">
        <v>1030</v>
      </c>
      <c r="BG29" s="27">
        <v>1030</v>
      </c>
      <c r="BH29" s="27">
        <v>920</v>
      </c>
      <c r="BI29" s="27">
        <v>920</v>
      </c>
      <c r="BJ29" s="27">
        <v>1095</v>
      </c>
      <c r="BK29" s="27">
        <v>1095</v>
      </c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</row>
    <row r="30" spans="1:87" x14ac:dyDescent="0.25">
      <c r="J30" s="6" t="s">
        <v>131</v>
      </c>
      <c r="K30" s="6" t="s">
        <v>169</v>
      </c>
      <c r="L30" s="6" t="s">
        <v>24</v>
      </c>
      <c r="M30" s="10">
        <v>70700</v>
      </c>
      <c r="N30" s="6" t="s">
        <v>68</v>
      </c>
      <c r="O30" s="6" t="s">
        <v>77</v>
      </c>
      <c r="P30" s="14"/>
      <c r="Q30" s="2">
        <v>577</v>
      </c>
      <c r="R30" s="2">
        <v>693</v>
      </c>
      <c r="S30" s="19"/>
      <c r="T30" s="13">
        <f t="shared" si="0"/>
        <v>0.32055555555555554</v>
      </c>
      <c r="U30" s="13">
        <f t="shared" si="1"/>
        <v>0.38500000000000001</v>
      </c>
      <c r="W30" s="94" t="str">
        <f t="shared" si="2"/>
        <v>AB - 26</v>
      </c>
      <c r="X30" s="26">
        <v>970</v>
      </c>
      <c r="Y30" s="26">
        <v>970</v>
      </c>
      <c r="Z30" s="26">
        <v>1115</v>
      </c>
      <c r="AA30" s="26">
        <v>1115</v>
      </c>
      <c r="AB30" s="26">
        <v>970</v>
      </c>
      <c r="AC30" s="26">
        <v>970</v>
      </c>
      <c r="AD30" s="26">
        <v>1115</v>
      </c>
      <c r="AE30" s="26">
        <v>1115</v>
      </c>
      <c r="AF30" s="26"/>
      <c r="AG30" s="28"/>
      <c r="AH30" s="28"/>
      <c r="AI30" s="28"/>
      <c r="AJ30" s="28"/>
      <c r="AK30" s="26"/>
      <c r="AL30" s="26"/>
      <c r="AM30" s="26"/>
      <c r="AN30" s="27">
        <v>1025</v>
      </c>
      <c r="AO30" s="27">
        <v>1025</v>
      </c>
      <c r="AP30" s="27">
        <v>1190</v>
      </c>
      <c r="AQ30" s="27">
        <v>1190</v>
      </c>
      <c r="AR30" s="26">
        <v>1025</v>
      </c>
      <c r="AS30" s="26">
        <v>1025</v>
      </c>
      <c r="AT30" s="26">
        <v>1185</v>
      </c>
      <c r="AU30" s="26">
        <v>1185</v>
      </c>
      <c r="AV30" s="27">
        <v>1180</v>
      </c>
      <c r="AW30" s="27">
        <v>1180</v>
      </c>
      <c r="AX30" s="27">
        <v>1375</v>
      </c>
      <c r="AY30" s="27">
        <v>1375</v>
      </c>
      <c r="AZ30" s="26">
        <v>1220</v>
      </c>
      <c r="BA30" s="26">
        <v>1220</v>
      </c>
      <c r="BB30" s="26">
        <v>1425</v>
      </c>
      <c r="BC30" s="26">
        <v>1425</v>
      </c>
      <c r="BD30" s="27">
        <v>1140</v>
      </c>
      <c r="BE30" s="27">
        <v>1140</v>
      </c>
      <c r="BF30" s="27">
        <v>1340</v>
      </c>
      <c r="BG30" s="27">
        <v>1340</v>
      </c>
      <c r="BH30" s="27">
        <v>1215</v>
      </c>
      <c r="BI30" s="27">
        <v>1215</v>
      </c>
      <c r="BJ30" s="27">
        <v>1430</v>
      </c>
      <c r="BK30" s="27">
        <v>1430</v>
      </c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</row>
    <row r="31" spans="1:87" x14ac:dyDescent="0.25">
      <c r="J31" s="6" t="s">
        <v>132</v>
      </c>
      <c r="K31" s="6" t="s">
        <v>170</v>
      </c>
      <c r="L31" s="6" t="s">
        <v>25</v>
      </c>
      <c r="M31" s="10">
        <v>90400</v>
      </c>
      <c r="N31" s="6" t="s">
        <v>68</v>
      </c>
      <c r="O31" s="6" t="s">
        <v>77</v>
      </c>
      <c r="P31" s="14"/>
      <c r="Q31" s="2">
        <v>555</v>
      </c>
      <c r="R31" s="2">
        <v>671</v>
      </c>
      <c r="S31" s="19"/>
      <c r="T31" s="13">
        <f t="shared" si="0"/>
        <v>0.30833333333333335</v>
      </c>
      <c r="U31" s="13">
        <f t="shared" si="1"/>
        <v>0.37277777777777782</v>
      </c>
      <c r="W31" s="94" t="str">
        <f t="shared" si="2"/>
        <v>AB - 27</v>
      </c>
      <c r="X31" s="26">
        <v>855</v>
      </c>
      <c r="Y31" s="26">
        <v>855</v>
      </c>
      <c r="Z31" s="26">
        <v>995</v>
      </c>
      <c r="AA31" s="26">
        <v>995</v>
      </c>
      <c r="AB31" s="26">
        <v>855</v>
      </c>
      <c r="AC31" s="26">
        <v>855</v>
      </c>
      <c r="AD31" s="26">
        <v>995</v>
      </c>
      <c r="AE31" s="26">
        <v>995</v>
      </c>
      <c r="AF31" s="26"/>
      <c r="AG31" s="28"/>
      <c r="AH31" s="28"/>
      <c r="AI31" s="28"/>
      <c r="AJ31" s="28"/>
      <c r="AK31" s="26"/>
      <c r="AL31" s="26"/>
      <c r="AM31" s="26"/>
      <c r="AN31" s="27">
        <v>820</v>
      </c>
      <c r="AO31" s="27">
        <v>820</v>
      </c>
      <c r="AP31" s="27">
        <v>985</v>
      </c>
      <c r="AQ31" s="27">
        <v>985</v>
      </c>
      <c r="AR31" s="26">
        <v>820</v>
      </c>
      <c r="AS31" s="26">
        <v>820</v>
      </c>
      <c r="AT31" s="26">
        <v>980</v>
      </c>
      <c r="AU31" s="26">
        <v>980</v>
      </c>
      <c r="AV31" s="27">
        <v>970</v>
      </c>
      <c r="AW31" s="27">
        <v>970</v>
      </c>
      <c r="AX31" s="27">
        <v>1160</v>
      </c>
      <c r="AY31" s="27">
        <v>1160</v>
      </c>
      <c r="AZ31" s="26">
        <v>1010</v>
      </c>
      <c r="BA31" s="26">
        <v>1010</v>
      </c>
      <c r="BB31" s="26">
        <v>1205</v>
      </c>
      <c r="BC31" s="26">
        <v>1205</v>
      </c>
      <c r="BD31" s="27">
        <v>1050</v>
      </c>
      <c r="BE31" s="27">
        <v>1050</v>
      </c>
      <c r="BF31" s="27">
        <v>1250</v>
      </c>
      <c r="BG31" s="27">
        <v>1250</v>
      </c>
      <c r="BH31" s="27">
        <v>1085</v>
      </c>
      <c r="BI31" s="27">
        <v>1085</v>
      </c>
      <c r="BJ31" s="27">
        <v>1290</v>
      </c>
      <c r="BK31" s="27">
        <v>1290</v>
      </c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</row>
    <row r="32" spans="1:87" x14ac:dyDescent="0.25">
      <c r="J32" s="71" t="s">
        <v>133</v>
      </c>
      <c r="K32" s="4"/>
      <c r="L32" s="4"/>
      <c r="M32" s="2"/>
      <c r="N32" s="2"/>
      <c r="O32" s="2"/>
      <c r="P32" s="15"/>
      <c r="Q32" s="2"/>
      <c r="R32" s="2"/>
      <c r="S32" s="19"/>
      <c r="T32" s="13">
        <f t="shared" si="0"/>
        <v>0</v>
      </c>
      <c r="U32" s="13">
        <f t="shared" si="1"/>
        <v>0</v>
      </c>
      <c r="W32" s="94"/>
      <c r="X32" s="156"/>
      <c r="Y32" s="156"/>
      <c r="Z32" s="156"/>
      <c r="AA32" s="156"/>
      <c r="AB32" s="156"/>
      <c r="AC32" s="156"/>
      <c r="AD32" s="156"/>
      <c r="AE32" s="156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</row>
    <row r="33" spans="10:87" x14ac:dyDescent="0.25">
      <c r="J33" s="71" t="s">
        <v>134</v>
      </c>
      <c r="K33" s="4"/>
      <c r="L33" s="4"/>
      <c r="M33" s="2"/>
      <c r="N33" s="2"/>
      <c r="O33" s="2"/>
      <c r="P33" s="15"/>
      <c r="Q33" s="2"/>
      <c r="R33" s="2"/>
      <c r="S33" s="19"/>
      <c r="T33" s="13">
        <f t="shared" si="0"/>
        <v>0</v>
      </c>
      <c r="U33" s="13">
        <f t="shared" si="1"/>
        <v>0</v>
      </c>
      <c r="W33" s="94"/>
      <c r="X33" s="156"/>
      <c r="Y33" s="156"/>
      <c r="Z33" s="156"/>
      <c r="AA33" s="156"/>
      <c r="AB33" s="156"/>
      <c r="AC33" s="156"/>
      <c r="AD33" s="156"/>
      <c r="AE33" s="156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</row>
    <row r="34" spans="10:87" x14ac:dyDescent="0.25">
      <c r="J34" s="71" t="s">
        <v>135</v>
      </c>
      <c r="K34" s="4"/>
      <c r="L34" s="4"/>
      <c r="M34" s="2"/>
      <c r="N34" s="2"/>
      <c r="O34" s="2"/>
      <c r="P34" s="15"/>
      <c r="Q34" s="2"/>
      <c r="R34" s="2"/>
      <c r="S34" s="19"/>
      <c r="T34" s="13">
        <f t="shared" si="0"/>
        <v>0</v>
      </c>
      <c r="U34" s="13">
        <f t="shared" si="1"/>
        <v>0</v>
      </c>
      <c r="W34" s="94"/>
      <c r="X34" s="156"/>
      <c r="Y34" s="156"/>
      <c r="Z34" s="156"/>
      <c r="AA34" s="156"/>
      <c r="AB34" s="156"/>
      <c r="AC34" s="156"/>
      <c r="AD34" s="156"/>
      <c r="AE34" s="156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  <c r="CA34" s="28"/>
      <c r="CB34" s="28"/>
      <c r="CC34" s="28"/>
      <c r="CD34" s="28"/>
      <c r="CE34" s="28"/>
      <c r="CF34" s="28"/>
      <c r="CG34" s="28"/>
      <c r="CH34" s="28"/>
      <c r="CI34" s="28"/>
    </row>
    <row r="35" spans="10:87" x14ac:dyDescent="0.25">
      <c r="J35" s="71" t="s">
        <v>136</v>
      </c>
      <c r="K35" s="4"/>
      <c r="L35" s="4"/>
      <c r="M35" s="2"/>
      <c r="N35" s="2"/>
      <c r="O35" s="2"/>
      <c r="P35" s="15"/>
      <c r="Q35" s="2"/>
      <c r="R35" s="2"/>
      <c r="S35" s="19"/>
      <c r="T35" s="13">
        <f t="shared" si="0"/>
        <v>0</v>
      </c>
      <c r="U35" s="13">
        <f t="shared" si="1"/>
        <v>0</v>
      </c>
      <c r="W35" s="94"/>
      <c r="X35" s="156"/>
      <c r="Y35" s="156"/>
      <c r="Z35" s="156"/>
      <c r="AA35" s="156"/>
      <c r="AB35" s="156"/>
      <c r="AC35" s="156"/>
      <c r="AD35" s="156"/>
      <c r="AE35" s="156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</row>
    <row r="36" spans="10:87" x14ac:dyDescent="0.25">
      <c r="J36" s="71" t="s">
        <v>137</v>
      </c>
      <c r="K36" s="4"/>
      <c r="L36" s="4"/>
      <c r="M36" s="2"/>
      <c r="N36" s="2"/>
      <c r="O36" s="2"/>
      <c r="P36" s="15"/>
      <c r="Q36" s="2"/>
      <c r="R36" s="2"/>
      <c r="S36" s="19"/>
      <c r="T36" s="13">
        <f t="shared" si="0"/>
        <v>0</v>
      </c>
      <c r="U36" s="13">
        <f t="shared" si="1"/>
        <v>0</v>
      </c>
      <c r="W36" s="94"/>
      <c r="X36" s="156"/>
      <c r="Y36" s="156"/>
      <c r="Z36" s="156"/>
      <c r="AA36" s="156"/>
      <c r="AB36" s="156"/>
      <c r="AC36" s="156"/>
      <c r="AD36" s="156"/>
      <c r="AE36" s="156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</row>
    <row r="37" spans="10:87" x14ac:dyDescent="0.25">
      <c r="J37" s="71" t="s">
        <v>138</v>
      </c>
      <c r="K37" s="4"/>
      <c r="L37" s="4"/>
      <c r="M37" s="2"/>
      <c r="N37" s="2"/>
      <c r="O37" s="2"/>
      <c r="P37" s="15"/>
      <c r="Q37" s="2"/>
      <c r="R37" s="2"/>
      <c r="S37" s="19"/>
      <c r="T37" s="13">
        <f t="shared" si="0"/>
        <v>0</v>
      </c>
      <c r="U37" s="13">
        <f t="shared" si="1"/>
        <v>0</v>
      </c>
      <c r="W37" s="94"/>
      <c r="X37" s="156"/>
      <c r="Y37" s="156"/>
      <c r="Z37" s="156"/>
      <c r="AA37" s="156"/>
      <c r="AB37" s="156"/>
      <c r="AC37" s="156"/>
      <c r="AD37" s="156"/>
      <c r="AE37" s="156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</row>
    <row r="38" spans="10:87" x14ac:dyDescent="0.25">
      <c r="J38" s="71" t="s">
        <v>139</v>
      </c>
      <c r="K38" s="4"/>
      <c r="L38" s="4"/>
      <c r="M38" s="2"/>
      <c r="N38" s="2"/>
      <c r="O38" s="2"/>
      <c r="P38" s="15"/>
      <c r="Q38" s="2"/>
      <c r="R38" s="2"/>
      <c r="S38" s="19"/>
      <c r="T38" s="13">
        <f t="shared" si="0"/>
        <v>0</v>
      </c>
      <c r="U38" s="13">
        <f t="shared" si="1"/>
        <v>0</v>
      </c>
      <c r="W38" s="94"/>
      <c r="X38" s="156"/>
      <c r="Y38" s="156"/>
      <c r="Z38" s="156"/>
      <c r="AA38" s="156"/>
      <c r="AB38" s="156"/>
      <c r="AC38" s="156"/>
      <c r="AD38" s="156"/>
      <c r="AE38" s="156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</row>
    <row r="39" spans="10:87" x14ac:dyDescent="0.25">
      <c r="J39" s="71" t="s">
        <v>140</v>
      </c>
      <c r="K39" s="4"/>
      <c r="L39" s="4"/>
      <c r="M39" s="2"/>
      <c r="N39" s="2"/>
      <c r="O39" s="2"/>
      <c r="P39" s="15"/>
      <c r="Q39" s="2"/>
      <c r="R39" s="2"/>
      <c r="S39" s="19"/>
      <c r="T39" s="13">
        <f t="shared" si="0"/>
        <v>0</v>
      </c>
      <c r="U39" s="13">
        <f t="shared" si="1"/>
        <v>0</v>
      </c>
      <c r="W39" s="94"/>
      <c r="X39" s="156"/>
      <c r="Y39" s="156"/>
      <c r="Z39" s="156"/>
      <c r="AA39" s="156"/>
      <c r="AB39" s="156"/>
      <c r="AC39" s="156"/>
      <c r="AD39" s="156"/>
      <c r="AE39" s="156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  <c r="AZ39" s="28"/>
      <c r="BA39" s="28"/>
      <c r="BB39" s="28"/>
      <c r="BC39" s="28"/>
      <c r="BD39" s="28"/>
      <c r="BE39" s="28"/>
      <c r="BF39" s="28"/>
      <c r="BG39" s="28"/>
      <c r="BH39" s="28"/>
      <c r="BI39" s="28"/>
      <c r="BJ39" s="28"/>
      <c r="BK39" s="28"/>
      <c r="BL39" s="28"/>
      <c r="BM39" s="28"/>
      <c r="BN39" s="28"/>
      <c r="BO39" s="28"/>
      <c r="BP39" s="28"/>
      <c r="BQ39" s="28"/>
      <c r="BR39" s="28"/>
      <c r="BS39" s="28"/>
      <c r="BT39" s="28"/>
      <c r="BU39" s="28"/>
      <c r="BV39" s="28"/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</row>
    <row r="40" spans="10:87" x14ac:dyDescent="0.25">
      <c r="J40" s="71" t="s">
        <v>141</v>
      </c>
      <c r="K40" s="4"/>
      <c r="L40" s="4"/>
      <c r="M40" s="2"/>
      <c r="N40" s="2"/>
      <c r="O40" s="2"/>
      <c r="P40" s="15"/>
      <c r="Q40" s="2"/>
      <c r="R40" s="2"/>
      <c r="S40" s="19"/>
      <c r="T40" s="13">
        <f t="shared" si="0"/>
        <v>0</v>
      </c>
      <c r="U40" s="13">
        <f t="shared" si="1"/>
        <v>0</v>
      </c>
      <c r="W40" s="94"/>
      <c r="X40" s="156"/>
      <c r="Y40" s="156"/>
      <c r="Z40" s="156"/>
      <c r="AA40" s="156"/>
      <c r="AB40" s="156"/>
      <c r="AC40" s="156"/>
      <c r="AD40" s="156"/>
      <c r="AE40" s="156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28"/>
      <c r="AZ40" s="28"/>
      <c r="BA40" s="28"/>
      <c r="BB40" s="28"/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8"/>
      <c r="BX40" s="28"/>
      <c r="BY40" s="28"/>
      <c r="BZ40" s="28"/>
      <c r="CA40" s="28"/>
      <c r="CB40" s="28"/>
      <c r="CC40" s="28"/>
      <c r="CD40" s="28"/>
      <c r="CE40" s="28"/>
      <c r="CF40" s="28"/>
      <c r="CG40" s="28"/>
      <c r="CH40" s="28"/>
      <c r="CI40" s="28"/>
    </row>
    <row r="41" spans="10:87" x14ac:dyDescent="0.25">
      <c r="J41" s="71" t="s">
        <v>142</v>
      </c>
      <c r="K41" s="4"/>
      <c r="L41" s="4"/>
      <c r="M41" s="2"/>
      <c r="N41" s="2"/>
      <c r="O41" s="2"/>
      <c r="P41" s="15"/>
      <c r="Q41" s="2"/>
      <c r="R41" s="2"/>
      <c r="S41" s="19"/>
      <c r="T41" s="13">
        <f t="shared" si="0"/>
        <v>0</v>
      </c>
      <c r="U41" s="13">
        <f t="shared" si="1"/>
        <v>0</v>
      </c>
      <c r="W41" s="94"/>
      <c r="X41" s="156"/>
      <c r="Y41" s="156"/>
      <c r="Z41" s="156"/>
      <c r="AA41" s="156"/>
      <c r="AB41" s="156"/>
      <c r="AC41" s="156"/>
      <c r="AD41" s="156"/>
      <c r="AE41" s="156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</row>
    <row r="42" spans="10:87" x14ac:dyDescent="0.25">
      <c r="J42" s="71" t="s">
        <v>143</v>
      </c>
      <c r="K42" s="4"/>
      <c r="L42" s="4"/>
      <c r="M42" s="2"/>
      <c r="N42" s="2"/>
      <c r="O42" s="2"/>
      <c r="P42" s="15"/>
      <c r="Q42" s="2"/>
      <c r="R42" s="2"/>
      <c r="S42" s="19"/>
      <c r="T42" s="13">
        <f t="shared" si="0"/>
        <v>0</v>
      </c>
      <c r="U42" s="13">
        <f t="shared" si="1"/>
        <v>0</v>
      </c>
      <c r="W42" s="94"/>
      <c r="X42" s="156"/>
      <c r="Y42" s="156"/>
      <c r="Z42" s="156"/>
      <c r="AA42" s="156"/>
      <c r="AB42" s="156"/>
      <c r="AC42" s="156"/>
      <c r="AD42" s="156"/>
      <c r="AE42" s="156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</row>
  </sheetData>
  <mergeCells count="67">
    <mergeCell ref="CB1:CI1"/>
    <mergeCell ref="BH2:BK2"/>
    <mergeCell ref="BD3:BE3"/>
    <mergeCell ref="BF3:BG3"/>
    <mergeCell ref="BH3:BI3"/>
    <mergeCell ref="BJ3:BK3"/>
    <mergeCell ref="BD1:BK1"/>
    <mergeCell ref="BP2:BS2"/>
    <mergeCell ref="BL3:BM3"/>
    <mergeCell ref="BN3:BO3"/>
    <mergeCell ref="BP3:BQ3"/>
    <mergeCell ref="BR3:BS3"/>
    <mergeCell ref="BL1:BS1"/>
    <mergeCell ref="BD2:BG2"/>
    <mergeCell ref="BL2:BO2"/>
    <mergeCell ref="BT2:BW2"/>
    <mergeCell ref="BT1:CA1"/>
    <mergeCell ref="J2:O3"/>
    <mergeCell ref="AN1:AU1"/>
    <mergeCell ref="AV2:AY2"/>
    <mergeCell ref="AZ2:BC2"/>
    <mergeCell ref="AV3:AW3"/>
    <mergeCell ref="AX3:AY3"/>
    <mergeCell ref="AZ3:BA3"/>
    <mergeCell ref="BB3:BC3"/>
    <mergeCell ref="AV1:BC1"/>
    <mergeCell ref="AJ3:AK3"/>
    <mergeCell ref="AL3:AM3"/>
    <mergeCell ref="F15:F16"/>
    <mergeCell ref="AN2:AQ2"/>
    <mergeCell ref="AR2:AU2"/>
    <mergeCell ref="AN3:AO3"/>
    <mergeCell ref="AP3:AQ3"/>
    <mergeCell ref="AR3:AS3"/>
    <mergeCell ref="AT3:AU3"/>
    <mergeCell ref="X3:Y3"/>
    <mergeCell ref="Z3:AA3"/>
    <mergeCell ref="AB3:AC3"/>
    <mergeCell ref="AD3:AE3"/>
    <mergeCell ref="N4:O4"/>
    <mergeCell ref="AF1:AM1"/>
    <mergeCell ref="A15:A16"/>
    <mergeCell ref="B15:B16"/>
    <mergeCell ref="C15:C16"/>
    <mergeCell ref="D15:D16"/>
    <mergeCell ref="E15:E16"/>
    <mergeCell ref="T2:U2"/>
    <mergeCell ref="Q2:R3"/>
    <mergeCell ref="AF2:AI2"/>
    <mergeCell ref="AJ2:AM2"/>
    <mergeCell ref="AF3:AG3"/>
    <mergeCell ref="AH3:AI3"/>
    <mergeCell ref="X1:AE1"/>
    <mergeCell ref="G15:G16"/>
    <mergeCell ref="X2:AA2"/>
    <mergeCell ref="AB2:AE2"/>
    <mergeCell ref="CB2:CE2"/>
    <mergeCell ref="CF2:CI2"/>
    <mergeCell ref="BT3:BU3"/>
    <mergeCell ref="BV3:BW3"/>
    <mergeCell ref="CB3:CC3"/>
    <mergeCell ref="CD3:CE3"/>
    <mergeCell ref="CF3:CG3"/>
    <mergeCell ref="CH3:CI3"/>
    <mergeCell ref="BX2:CA2"/>
    <mergeCell ref="BX3:BY3"/>
    <mergeCell ref="BZ3:CA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1</vt:lpstr>
      <vt:lpstr>BDD</vt:lpstr>
      <vt:lpstr>CLIENTS</vt:lpstr>
      <vt:lpstr>DISTANCES</vt:lpstr>
      <vt:lpstr>FLUX</vt:lpstr>
      <vt:lpstr>Ports</vt:lpstr>
      <vt:lpstr>Type_Container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2019-07-09T08:53:55Z</dcterms:modified>
</cp:coreProperties>
</file>