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2836" windowHeight="8292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L_outil">Feuil1!$A:$A</definedName>
    <definedName name="L_sage">Feuil1!$B:$B</definedName>
    <definedName name="Liste_Moules">'[1]Numeros de Moules'!$D$1:$D$20</definedName>
    <definedName name="ref_outil">Feuil1!$A:$A</definedName>
    <definedName name="ref_sage">Feuil1!$B:$B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4" i="2" l="1"/>
  <c r="W4" i="2"/>
  <c r="V4" i="2"/>
  <c r="U4" i="2"/>
  <c r="T4" i="2"/>
  <c r="S4" i="2"/>
  <c r="P4" i="2"/>
  <c r="D4" i="2"/>
  <c r="L4" i="2"/>
  <c r="I4" i="2"/>
  <c r="J4" i="2" s="1"/>
</calcChain>
</file>

<file path=xl/sharedStrings.xml><?xml version="1.0" encoding="utf-8"?>
<sst xmlns="http://schemas.openxmlformats.org/spreadsheetml/2006/main" count="40" uniqueCount="33">
  <si>
    <t>60R</t>
  </si>
  <si>
    <t>BOUCHON CONIQUE 60 ROUGE</t>
  </si>
  <si>
    <t>GM30R</t>
  </si>
  <si>
    <t>35 TONNES</t>
  </si>
  <si>
    <t>GD100</t>
  </si>
  <si>
    <t>ROUGE</t>
  </si>
  <si>
    <t xml:space="preserve">REF  OUTILLAGE </t>
  </si>
  <si>
    <t xml:space="preserve">REF SAGE </t>
  </si>
  <si>
    <t xml:space="preserve">DESIGNATION POUR CLIENT </t>
  </si>
  <si>
    <t>couleur</t>
  </si>
  <si>
    <t>MATIERE</t>
  </si>
  <si>
    <t>type de machine</t>
  </si>
  <si>
    <t>Nb emp</t>
  </si>
  <si>
    <t>calucle h avec injec/sec</t>
  </si>
  <si>
    <t>pronoctics cedric</t>
  </si>
  <si>
    <t xml:space="preserve">temps de cycle classeur fabien </t>
  </si>
  <si>
    <t>calucle h /tmps de cycle</t>
  </si>
  <si>
    <t>n° SERIE</t>
  </si>
  <si>
    <t>REF     OUTIL</t>
  </si>
  <si>
    <t>Quantité a produire</t>
  </si>
  <si>
    <t>Temps prévu en heures</t>
  </si>
  <si>
    <t>Temps prévu                en jours</t>
  </si>
  <si>
    <t>Jours de prod /semaines</t>
  </si>
  <si>
    <t>semaine de prod</t>
  </si>
  <si>
    <t>EXPETITION</t>
  </si>
  <si>
    <t>date de debut de production</t>
  </si>
  <si>
    <t>Date d'expédition</t>
  </si>
  <si>
    <t>injec/sec</t>
  </si>
  <si>
    <t xml:space="preserve">Feuille de production </t>
  </si>
  <si>
    <t>LUN-VEN</t>
  </si>
  <si>
    <t>Etranger</t>
  </si>
  <si>
    <t xml:space="preserve">je ne sais pas quel mode de calcule serait le plus simple . </t>
  </si>
  <si>
    <t>. Rajouter des 2 jours de week end (si c'est du lun au vendredi)  et le calculer aux  les semaines de prod (L4) ou a la fin des tous mes calculs, soit avec le debut de production (p4)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</si>
</sst>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"/>
    <numFmt numFmtId="165" formatCode="[$-F800]dddd\,\ mmmm\ dd\,\ yyyy"/>
    <numFmt numFmtId="167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9"/>
      <color theme="4" tint="-0.499984740745262"/>
      <name val="Century Gothic"/>
      <family val="2"/>
    </font>
    <font>
      <b/>
      <sz val="11"/>
      <color theme="4" tint="-0.499984740745262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16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medium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textRotation="90" wrapText="1"/>
    </xf>
    <xf numFmtId="0" fontId="3" fillId="3" borderId="2" xfId="0" applyFont="1" applyFill="1" applyBorder="1" applyAlignment="1">
      <alignment horizontal="center" vertical="center" textRotation="90" wrapText="1"/>
    </xf>
    <xf numFmtId="0" fontId="3" fillId="3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4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0" fontId="4" fillId="0" borderId="10" xfId="0" applyFont="1" applyBorder="1"/>
    <xf numFmtId="0" fontId="0" fillId="0" borderId="12" xfId="0" applyBorder="1"/>
    <xf numFmtId="1" fontId="0" fillId="0" borderId="12" xfId="0" applyNumberFormat="1" applyBorder="1"/>
    <xf numFmtId="165" fontId="0" fillId="0" borderId="12" xfId="0" applyNumberFormat="1" applyBorder="1"/>
    <xf numFmtId="0" fontId="0" fillId="0" borderId="13" xfId="0" applyBorder="1"/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167" fontId="0" fillId="0" borderId="12" xfId="0" applyNumberFormat="1" applyBorder="1"/>
  </cellXfs>
  <cellStyles count="1">
    <cellStyle name="Normal" xfId="0" builtinId="0"/>
  </cellStyles>
  <dxfs count="2">
    <dxf>
      <font>
        <b val="0"/>
        <i/>
      </font>
      <fill>
        <patternFill>
          <bgColor theme="7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eros de Moules (2)"/>
      <sheetName val="Numeros de Moules"/>
      <sheetName val="Liste Articles Actifs, Série, D"/>
      <sheetName val="info vente n n-1 n-2"/>
      <sheetName val="Emprein tes-Moules"/>
      <sheetName val="OUTILLAGE"/>
      <sheetName val="Emprein_tes-Moules"/>
      <sheetName val="NEGOCE A BROYER"/>
      <sheetName val="STOCK PROD A BROYER"/>
      <sheetName val="LIEN OUTILLAGE ET REF"/>
      <sheetName val="analyse vente ref 25,07 "/>
      <sheetName val="analyse negoce ref 25,07 "/>
      <sheetName val="analyse vente&amp;negoce ref 25,07 "/>
      <sheetName val="Palmarès Client par Année Civil"/>
      <sheetName val="analyse CA 2018-2001"/>
      <sheetName val="produit sage "/>
      <sheetName val="Paramètres Globaux"/>
      <sheetName val="feuille production"/>
      <sheetName val="Planificateur de projet"/>
    </sheetNames>
    <sheetDataSet>
      <sheetData sheetId="0"/>
      <sheetData sheetId="1">
        <row r="1">
          <cell r="D1" t="str">
            <v>dénomination</v>
          </cell>
        </row>
        <row r="2">
          <cell r="D2" t="str">
            <v>D 158 A - n° 1</v>
          </cell>
        </row>
        <row r="3">
          <cell r="D3" t="str">
            <v>D 158 - n° 2, 3</v>
          </cell>
        </row>
        <row r="4">
          <cell r="D4" t="str">
            <v>RECT - n° 4, 5, 6</v>
          </cell>
        </row>
        <row r="5">
          <cell r="D5" t="str">
            <v>CH 270 - n° 7, 8, 9, 10</v>
          </cell>
        </row>
        <row r="6">
          <cell r="D6" t="str">
            <v>CH 200 A - n° 11</v>
          </cell>
        </row>
        <row r="7">
          <cell r="D7" t="str">
            <v>CH 200 - n° 12, 13</v>
          </cell>
        </row>
        <row r="8">
          <cell r="D8" t="str">
            <v>MALE D 54 - n° 14, 15, 16, 17, 18</v>
          </cell>
        </row>
        <row r="9">
          <cell r="D9" t="str">
            <v>D 70 / D 110 A - n° 19</v>
          </cell>
        </row>
        <row r="10">
          <cell r="D10" t="str">
            <v>D 70 / D 110 - n° 20, 21</v>
          </cell>
        </row>
        <row r="11">
          <cell r="D11" t="str">
            <v>D 70 - n° 22</v>
          </cell>
        </row>
        <row r="12">
          <cell r="D12" t="str">
            <v>D 110 - n° 23</v>
          </cell>
        </row>
        <row r="13">
          <cell r="D13" t="str">
            <v>D 38 - n° 24</v>
          </cell>
        </row>
        <row r="14">
          <cell r="D14" t="str">
            <v>127 x 127 - n° 25</v>
          </cell>
        </row>
        <row r="15">
          <cell r="D15" t="str">
            <v>D 50  (2 emp) - n° 26</v>
          </cell>
        </row>
        <row r="16">
          <cell r="D16" t="str">
            <v>MALE D 54 (Arburg 2 emp) - n° 27</v>
          </cell>
        </row>
        <row r="17">
          <cell r="D17" t="str">
            <v>FEMELLE D 54 - n° 28, 29, 30</v>
          </cell>
        </row>
        <row r="18">
          <cell r="D18" t="str">
            <v>FEMELLE D 37 - n° 31, 32</v>
          </cell>
        </row>
        <row r="19">
          <cell r="D19" t="str">
            <v>D 180 - n° 33</v>
          </cell>
        </row>
        <row r="20">
          <cell r="D20" t="str">
            <v>MOULE 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workbookViewId="0">
      <selection activeCell="A2" sqref="A2"/>
    </sheetView>
  </sheetViews>
  <sheetFormatPr baseColWidth="10" defaultRowHeight="14.4" x14ac:dyDescent="0.3"/>
  <cols>
    <col min="1" max="1" width="14.88671875" style="1" customWidth="1"/>
    <col min="2" max="3" width="11.5546875" style="1"/>
    <col min="4" max="4" width="33.21875" style="1" customWidth="1"/>
    <col min="5" max="8" width="11.5546875" style="1"/>
    <col min="9" max="9" width="14.77734375" style="1" customWidth="1"/>
    <col min="10" max="11" width="11.5546875" style="1"/>
  </cols>
  <sheetData>
    <row r="1" spans="1:11" s="4" customFormat="1" ht="55.2" x14ac:dyDescent="0.3">
      <c r="A1" s="3" t="s">
        <v>6</v>
      </c>
      <c r="B1" s="3" t="s">
        <v>7</v>
      </c>
      <c r="C1" s="3" t="s">
        <v>17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14</v>
      </c>
      <c r="J1" s="3" t="s">
        <v>15</v>
      </c>
      <c r="K1" s="3" t="s">
        <v>16</v>
      </c>
    </row>
    <row r="2" spans="1:11" x14ac:dyDescent="0.3">
      <c r="A2" s="2">
        <v>60</v>
      </c>
      <c r="B2" s="2" t="s">
        <v>0</v>
      </c>
      <c r="C2" s="2" t="s">
        <v>4</v>
      </c>
      <c r="D2" s="2" t="s">
        <v>1</v>
      </c>
      <c r="E2" s="2" t="s">
        <v>5</v>
      </c>
      <c r="F2" s="2" t="s">
        <v>2</v>
      </c>
      <c r="G2" s="2" t="s">
        <v>3</v>
      </c>
      <c r="H2" s="2">
        <v>1</v>
      </c>
      <c r="I2" s="2">
        <v>300</v>
      </c>
      <c r="J2" s="2">
        <v>10.5</v>
      </c>
      <c r="K2" s="2">
        <v>335.99999999999994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"/>
  <sheetViews>
    <sheetView tabSelected="1" zoomScale="75" zoomScaleNormal="75" workbookViewId="0">
      <selection activeCell="D10" sqref="D10"/>
    </sheetView>
  </sheetViews>
  <sheetFormatPr baseColWidth="10" defaultRowHeight="14.4" x14ac:dyDescent="0.3"/>
  <cols>
    <col min="4" max="4" width="30.109375" customWidth="1"/>
    <col min="16" max="16" width="18.88671875" bestFit="1" customWidth="1"/>
    <col min="17" max="17" width="20.21875" customWidth="1"/>
  </cols>
  <sheetData>
    <row r="1" spans="1:25" ht="15" thickBot="1" x14ac:dyDescent="0.35"/>
    <row r="2" spans="1:25" ht="31.2" customHeight="1" thickBot="1" x14ac:dyDescent="0.35">
      <c r="A2" s="19" t="s">
        <v>28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1"/>
    </row>
    <row r="3" spans="1:25" s="10" customFormat="1" ht="48" customHeight="1" thickBot="1" x14ac:dyDescent="0.35">
      <c r="A3" s="24"/>
      <c r="B3" s="5" t="s">
        <v>18</v>
      </c>
      <c r="C3" s="6" t="s">
        <v>7</v>
      </c>
      <c r="D3" s="7" t="s">
        <v>8</v>
      </c>
      <c r="E3" s="22"/>
      <c r="F3" s="22"/>
      <c r="G3" s="22"/>
      <c r="H3" s="11" t="s">
        <v>19</v>
      </c>
      <c r="I3" s="12" t="s">
        <v>20</v>
      </c>
      <c r="J3" s="7" t="s">
        <v>21</v>
      </c>
      <c r="K3" s="7" t="s">
        <v>22</v>
      </c>
      <c r="L3" s="7" t="s">
        <v>23</v>
      </c>
      <c r="M3" s="22"/>
      <c r="N3" s="22"/>
      <c r="O3" s="11" t="s">
        <v>24</v>
      </c>
      <c r="P3" s="11" t="s">
        <v>25</v>
      </c>
      <c r="Q3" s="13" t="s">
        <v>26</v>
      </c>
      <c r="R3" s="22"/>
      <c r="S3" s="11" t="s">
        <v>9</v>
      </c>
      <c r="T3" s="12" t="s">
        <v>10</v>
      </c>
      <c r="U3" s="7" t="s">
        <v>11</v>
      </c>
      <c r="V3" s="11" t="s">
        <v>12</v>
      </c>
      <c r="W3" s="8" t="s">
        <v>27</v>
      </c>
      <c r="X3" s="9" t="s">
        <v>13</v>
      </c>
      <c r="Y3" s="14"/>
    </row>
    <row r="4" spans="1:25" ht="15.6" thickTop="1" thickBot="1" x14ac:dyDescent="0.35">
      <c r="A4" s="25"/>
      <c r="B4" s="15">
        <v>60</v>
      </c>
      <c r="C4" s="15" t="s">
        <v>0</v>
      </c>
      <c r="D4" s="15" t="str">
        <f>IF(B4="",VLOOKUP(C4,Feuil1!$B:$Q,3,FALSE),VLOOKUP(B4,Feuil1!$A:$Q,4,FALSE))</f>
        <v>BOUCHON CONIQUE 60 ROUGE</v>
      </c>
      <c r="E4" s="23"/>
      <c r="F4" s="23"/>
      <c r="G4" s="23"/>
      <c r="H4" s="15">
        <v>100000</v>
      </c>
      <c r="I4" s="16">
        <f>IF(H4="","",(H4/X4))</f>
        <v>297.61904761904765</v>
      </c>
      <c r="J4" s="16">
        <f>IF(I4="","",(I4/20))</f>
        <v>14.880952380952383</v>
      </c>
      <c r="K4" s="15" t="s">
        <v>29</v>
      </c>
      <c r="L4" s="26">
        <f>IF(COUNTIF(K4,"LUN-VEN"),(J4/5),IF(COUNTIF(K4,"LUN-DIM"),(J4/7),""))</f>
        <v>2.9761904761904767</v>
      </c>
      <c r="M4" s="23"/>
      <c r="N4" s="23"/>
      <c r="O4" s="15" t="s">
        <v>30</v>
      </c>
      <c r="P4" s="17">
        <f>IF(COUNTIF(O4,"France"),(Q4-J4-2),IF(COUNTIF(O4,"etranger"),(Q4-J4-10),IF(COUNTIF(O4,"."),"non connu","")))</f>
        <v>43279.119047619046</v>
      </c>
      <c r="Q4" s="17">
        <v>43304</v>
      </c>
      <c r="R4" s="23"/>
      <c r="S4" s="15" t="str">
        <f>IF(B4="",VLOOKUP(C4,Feuil1!$B:$Q,4,FALSE),VLOOKUP(B4,Feuil1!$A:$Q,5,FALSE))</f>
        <v>ROUGE</v>
      </c>
      <c r="T4" s="15" t="str">
        <f>IF(B4="",VLOOKUP(C4,Feuil1!$B:$Q,5,FALSE),VLOOKUP(B4,Feuil1!$A:$Q,6,FALSE))</f>
        <v>GM30R</v>
      </c>
      <c r="U4" s="15" t="str">
        <f>IF(B4="",VLOOKUP(C4,Feuil1!$B:$Q,6,FALSE),VLOOKUP(B4,Feuil1!$A:$Q,7,FALSE))</f>
        <v>35 TONNES</v>
      </c>
      <c r="V4" s="15">
        <f>IF(B4="",VLOOKUP(C4,Feuil1!$B:$Q,7,FALSE),VLOOKUP(B4,Feuil1!$A:$Q,8,FALSE))</f>
        <v>1</v>
      </c>
      <c r="W4" s="15">
        <f>IF(B4="",VLOOKUP(C4,Feuil1!$B:$Q,9,FALSE),VLOOKUP(B4,Feuil1!$A:$Q,10,FALSE))</f>
        <v>10.5</v>
      </c>
      <c r="X4" s="15">
        <f>IFERROR(IF(OR(B4="",B4="?",B4="//"),VLOOKUP(B4,Feuil1!$A:$Q,9,FALSE),VLOOKUP(B4,Feuil1!$A:$Q,11,FALSE)),IF(OR(C4="",C4="?",C4="//"),VLOOKUP(C4,Feuil1!$B:$Q,8,FALSE),VLOOKUP(C4,Feuil1!$B:$Q,10,FALSE)))</f>
        <v>335.99999999999994</v>
      </c>
      <c r="Y4" s="18"/>
    </row>
    <row r="6" spans="1:25" x14ac:dyDescent="0.3">
      <c r="D6" t="s">
        <v>31</v>
      </c>
    </row>
    <row r="7" spans="1:25" x14ac:dyDescent="0.3">
      <c r="D7" t="s">
        <v>32</v>
      </c>
    </row>
  </sheetData>
  <mergeCells count="5">
    <mergeCell ref="A2:Y2"/>
    <mergeCell ref="E3:G4"/>
    <mergeCell ref="M3:N4"/>
    <mergeCell ref="R3:R4"/>
    <mergeCell ref="A3:A4"/>
  </mergeCells>
  <conditionalFormatting sqref="S3">
    <cfRule type="containsText" dxfId="1" priority="1" operator="containsText" text="&quot;JAUNE&quot;">
      <formula>NOT(ISERROR(SEARCH("""JAUNE""",S3)))</formula>
    </cfRule>
  </conditionalFormatting>
  <conditionalFormatting sqref="W3">
    <cfRule type="containsText" dxfId="0" priority="2" operator="containsText" text="//">
      <formula>NOT(ISERROR(SEARCH("//",W3)))</formula>
    </cfRule>
  </conditionalFormatting>
  <dataValidations count="4">
    <dataValidation type="list" allowBlank="1" showInputMessage="1" showErrorMessage="1" sqref="C4">
      <formula1>IF(C5&lt;&gt;"",OFFSET(L_sage,MATCH(C5&amp;"*",L_sage,0)-1,,COUNTIF(L_sage,C5&amp;"*"),1),L_sage)</formula1>
    </dataValidation>
    <dataValidation type="list" allowBlank="1" showInputMessage="1" showErrorMessage="1" sqref="B4">
      <formula1>IF(B10&lt;&gt;"",OFFSET(L_outil,MATCH(B10&amp;"*",L_outil,0)-1,,COUNTIF(L_outil,B10&amp;"*"),1),L_outil)</formula1>
    </dataValidation>
    <dataValidation type="list" allowBlank="1" showInputMessage="1" showErrorMessage="1" sqref="K4">
      <formula1>"LUN-VEN,LUN-DIM"</formula1>
    </dataValidation>
    <dataValidation type="list" allowBlank="1" showInputMessage="1" showErrorMessage="1" sqref="O4">
      <formula1>"France,Etranger,.,"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L_outil</vt:lpstr>
      <vt:lpstr>L_sage</vt:lpstr>
      <vt:lpstr>ref_outil</vt:lpstr>
      <vt:lpstr>ref_sage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2018-07-30T08:17:04Z</dcterms:created>
  <dcterms:modified xsi:type="dcterms:W3CDTF">2018-07-30T08:56:30Z</dcterms:modified>
</cp:coreProperties>
</file>