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SS\Desktop\AFFAIRE\"/>
    </mc:Choice>
  </mc:AlternateContent>
  <xr:revisionPtr revIDLastSave="0" documentId="13_ncr:1_{8BC16D13-8632-40BD-9218-564356EA99BA}" xr6:coauthVersionLast="41" xr6:coauthVersionMax="41" xr10:uidLastSave="{00000000-0000-0000-0000-000000000000}"/>
  <bookViews>
    <workbookView xWindow="-28920" yWindow="-120" windowWidth="29040" windowHeight="15840" activeTab="1" xr2:uid="{B96ED1E4-28F6-4ACB-BD26-9623AB174CCC}"/>
  </bookViews>
  <sheets>
    <sheet name="CHANTIER" sheetId="7" r:id="rId1"/>
    <sheet name="MENUISERIE" sheetId="1" r:id="rId2"/>
    <sheet name="COMMANDE MENUISERIES" sheetId="6" r:id="rId3"/>
    <sheet name="COMMANDE PLIAGE" sheetId="3" r:id="rId4"/>
    <sheet name="COMMANDE VERRE" sheetId="4" r:id="rId5"/>
    <sheet name="COMMANDE EQUERRES ET CLAMEAUX" sheetId="5" r:id="rId6"/>
    <sheet name="INDEX" sheetId="2" r:id="rId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7" i="1" l="1"/>
  <c r="W7" i="1"/>
  <c r="T7" i="1"/>
  <c r="AD7" i="1"/>
  <c r="AB7" i="1"/>
  <c r="Z7" i="1"/>
  <c r="J24" i="1"/>
  <c r="K11" i="2"/>
  <c r="AK7" i="1"/>
  <c r="AN7" i="1" l="1"/>
  <c r="AM7" i="1"/>
  <c r="H10" i="6"/>
  <c r="H11" i="6"/>
  <c r="H12" i="6"/>
  <c r="H13" i="6"/>
  <c r="H14" i="6"/>
  <c r="G10" i="6"/>
  <c r="G11" i="6"/>
  <c r="G12" i="6"/>
  <c r="G13" i="6"/>
  <c r="G14" i="6"/>
  <c r="F10" i="6"/>
  <c r="F11" i="6"/>
  <c r="F12" i="6"/>
  <c r="F13" i="6"/>
  <c r="F14" i="6"/>
  <c r="E10" i="6"/>
  <c r="E11" i="6"/>
  <c r="E12" i="6"/>
  <c r="E13" i="6"/>
  <c r="E14" i="6"/>
  <c r="D10" i="6"/>
  <c r="D11" i="6"/>
  <c r="D12" i="6"/>
  <c r="D13" i="6"/>
  <c r="D14" i="6"/>
  <c r="C10" i="6"/>
  <c r="C11" i="6"/>
  <c r="C12" i="6"/>
  <c r="C13" i="6"/>
  <c r="C14" i="6"/>
  <c r="B10" i="6"/>
  <c r="B11" i="6"/>
  <c r="B12" i="6"/>
  <c r="B13" i="6"/>
  <c r="B14" i="6"/>
  <c r="A10" i="6"/>
  <c r="A11" i="6"/>
  <c r="A12" i="6"/>
  <c r="A13" i="6"/>
  <c r="A14" i="6"/>
  <c r="J10" i="6"/>
  <c r="J11" i="6"/>
  <c r="J12" i="6"/>
  <c r="J13" i="6"/>
  <c r="J14" i="6"/>
  <c r="I10" i="6"/>
  <c r="I11" i="6"/>
  <c r="I13" i="6"/>
  <c r="I14" i="6"/>
  <c r="G9" i="4"/>
  <c r="F9" i="4"/>
  <c r="D9" i="4"/>
  <c r="C9" i="4"/>
  <c r="B9" i="4"/>
  <c r="A9" i="4"/>
  <c r="H9" i="6"/>
  <c r="G9" i="6"/>
  <c r="F9" i="6"/>
  <c r="E9" i="6"/>
  <c r="D9" i="6"/>
  <c r="C9" i="6"/>
  <c r="B9" i="6"/>
  <c r="A9" i="6"/>
  <c r="J7" i="1"/>
  <c r="J9" i="6" s="1"/>
  <c r="Q7" i="1"/>
  <c r="E9" i="4" s="1"/>
  <c r="AJ7" i="1"/>
  <c r="M7" i="1"/>
  <c r="AA7" i="1" l="1"/>
  <c r="AL7" i="1"/>
  <c r="AO7" i="1" s="1"/>
  <c r="AC7" i="1"/>
  <c r="AE7" i="1" s="1"/>
  <c r="L14" i="6"/>
  <c r="L13" i="6"/>
  <c r="K11" i="6"/>
  <c r="L9" i="6"/>
  <c r="K10" i="6"/>
  <c r="I12" i="6"/>
  <c r="L12" i="6"/>
  <c r="L11" i="6"/>
  <c r="K14" i="6"/>
  <c r="K13" i="6"/>
  <c r="L10" i="6"/>
  <c r="K12" i="6"/>
  <c r="K9" i="6"/>
  <c r="I7" i="1" l="1"/>
  <c r="I9" i="6" l="1"/>
  <c r="AG7" i="1"/>
</calcChain>
</file>

<file path=xl/sharedStrings.xml><?xml version="1.0" encoding="utf-8"?>
<sst xmlns="http://schemas.openxmlformats.org/spreadsheetml/2006/main" count="174" uniqueCount="105">
  <si>
    <t>N°</t>
  </si>
  <si>
    <t xml:space="preserve">Type </t>
  </si>
  <si>
    <t>largeur</t>
  </si>
  <si>
    <t>hauteur</t>
  </si>
  <si>
    <t>Dimension Brut</t>
  </si>
  <si>
    <t>longueur</t>
  </si>
  <si>
    <t>Quantité</t>
  </si>
  <si>
    <t>Dimension hors tout</t>
  </si>
  <si>
    <t>ME01</t>
  </si>
  <si>
    <t>Frappe</t>
  </si>
  <si>
    <t>Fixe</t>
  </si>
  <si>
    <t>Oscilotbattant</t>
  </si>
  <si>
    <t>Oscilot battant</t>
  </si>
  <si>
    <t>battant</t>
  </si>
  <si>
    <t>Nombre de rails</t>
  </si>
  <si>
    <t>Nombre de vantaux</t>
  </si>
  <si>
    <t>Type</t>
  </si>
  <si>
    <t>Equerres d'accroche</t>
  </si>
  <si>
    <t>Désignation</t>
  </si>
  <si>
    <t>Ep vue dormant</t>
  </si>
  <si>
    <t>Dimension Talons passage</t>
  </si>
  <si>
    <t>Dimension talons refoulement</t>
  </si>
  <si>
    <t xml:space="preserve">longueur </t>
  </si>
  <si>
    <t>hauteur des talons /Niveau fini +1,00m</t>
  </si>
  <si>
    <t>CLAMEAUX</t>
  </si>
  <si>
    <t>Allège</t>
  </si>
  <si>
    <t>oui</t>
  </si>
  <si>
    <t>non</t>
  </si>
  <si>
    <t>Bande fillante</t>
  </si>
  <si>
    <t>ZONE A REMPLIR</t>
  </si>
  <si>
    <t>Bacs passage</t>
  </si>
  <si>
    <t>Bacs refoulement</t>
  </si>
  <si>
    <t>type</t>
  </si>
  <si>
    <t>ep</t>
  </si>
  <si>
    <t xml:space="preserve">hauteur hors tout </t>
  </si>
  <si>
    <t>galandage</t>
  </si>
  <si>
    <t>frappe</t>
  </si>
  <si>
    <t>fixe</t>
  </si>
  <si>
    <t>.+100-ep vue dormant</t>
  </si>
  <si>
    <t>porte</t>
  </si>
  <si>
    <t>Galandage</t>
  </si>
  <si>
    <t>Coulissant</t>
  </si>
  <si>
    <t>Dimensions Fini(Devis)</t>
  </si>
  <si>
    <t>Verres</t>
  </si>
  <si>
    <t>COMMANDE MENUISERIE :</t>
  </si>
  <si>
    <t>COMMANDE PLIAGE</t>
  </si>
  <si>
    <t>COMMANDE VERRE</t>
  </si>
  <si>
    <t>Collage</t>
  </si>
  <si>
    <t>Adresse</t>
  </si>
  <si>
    <t>Nom</t>
  </si>
  <si>
    <t xml:space="preserve">Mail </t>
  </si>
  <si>
    <t>Maitre d'ouvrage</t>
  </si>
  <si>
    <t>N° de téléphone</t>
  </si>
  <si>
    <t>Maitre d'œuvre</t>
  </si>
  <si>
    <t>Commande:</t>
  </si>
  <si>
    <t>MENUISERIE</t>
  </si>
  <si>
    <t>PLIAGE</t>
  </si>
  <si>
    <t>VERRES</t>
  </si>
  <si>
    <t>EQUERRES ET CLAMEAUX</t>
  </si>
  <si>
    <t>Fournisseur</t>
  </si>
  <si>
    <t>telephone</t>
  </si>
  <si>
    <t>mail</t>
  </si>
  <si>
    <t>date commande</t>
  </si>
  <si>
    <t>Date de livraison</t>
  </si>
  <si>
    <t>RCN</t>
  </si>
  <si>
    <t>Laude</t>
  </si>
  <si>
    <t>TVITEC</t>
  </si>
  <si>
    <t>Louineaux</t>
  </si>
  <si>
    <t>Date de Validation plans:</t>
  </si>
  <si>
    <t>Date de validation devis:</t>
  </si>
  <si>
    <t>BOIS</t>
  </si>
  <si>
    <t>ratio galandage</t>
  </si>
  <si>
    <t>1V</t>
  </si>
  <si>
    <t>2V 2R</t>
  </si>
  <si>
    <t>3V 3R</t>
  </si>
  <si>
    <t>4V 4R</t>
  </si>
  <si>
    <t>5V 5R</t>
  </si>
  <si>
    <t>2V 1R</t>
  </si>
  <si>
    <t>3V 2R</t>
  </si>
  <si>
    <t>4V 2R</t>
  </si>
  <si>
    <t>5V 3R</t>
  </si>
  <si>
    <t>6V 3R</t>
  </si>
  <si>
    <t>TYPE</t>
  </si>
  <si>
    <t>RAIL</t>
  </si>
  <si>
    <t>VANTAUX</t>
  </si>
  <si>
    <t>ALLEGE</t>
  </si>
  <si>
    <t>ratio refoulement</t>
  </si>
  <si>
    <t>tube allu</t>
  </si>
  <si>
    <t>largeur bois 20x20</t>
  </si>
  <si>
    <t>hauteur bois 20x20</t>
  </si>
  <si>
    <t>Nombre de vantaux (V)</t>
  </si>
  <si>
    <t>Nombre de rails (R)</t>
  </si>
  <si>
    <r>
      <rPr>
        <sz val="11"/>
        <color rgb="FFFF0000"/>
        <rFont val="Calibri"/>
        <family val="2"/>
        <scheme val="minor"/>
      </rPr>
      <t xml:space="preserve">1V </t>
    </r>
    <r>
      <rPr>
        <sz val="11"/>
        <color rgb="FF0070C0"/>
        <rFont val="Calibri"/>
        <family val="2"/>
        <scheme val="minor"/>
      </rPr>
      <t>1R</t>
    </r>
  </si>
  <si>
    <r>
      <rPr>
        <sz val="11"/>
        <color rgb="FFFF0000"/>
        <rFont val="Calibri"/>
        <family val="2"/>
        <scheme val="minor"/>
      </rPr>
      <t>2V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70C0"/>
        <rFont val="Calibri"/>
        <family val="2"/>
        <scheme val="minor"/>
      </rPr>
      <t>2R</t>
    </r>
  </si>
  <si>
    <r>
      <rPr>
        <sz val="11"/>
        <color rgb="FFFF0000"/>
        <rFont val="Calibri"/>
        <family val="2"/>
        <scheme val="minor"/>
      </rPr>
      <t>3V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70C0"/>
        <rFont val="Calibri"/>
        <family val="2"/>
        <scheme val="minor"/>
      </rPr>
      <t>3R</t>
    </r>
  </si>
  <si>
    <r>
      <rPr>
        <sz val="11"/>
        <color rgb="FFFF0000"/>
        <rFont val="Calibri"/>
        <family val="2"/>
        <scheme val="minor"/>
      </rPr>
      <t>4V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70C0"/>
        <rFont val="Calibri"/>
        <family val="2"/>
        <scheme val="minor"/>
      </rPr>
      <t>4R</t>
    </r>
  </si>
  <si>
    <r>
      <rPr>
        <sz val="11"/>
        <color rgb="FFFF0000"/>
        <rFont val="Calibri"/>
        <family val="2"/>
        <scheme val="minor"/>
      </rPr>
      <t>2V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70C0"/>
        <rFont val="Calibri"/>
        <family val="2"/>
        <scheme val="minor"/>
      </rPr>
      <t>1R</t>
    </r>
  </si>
  <si>
    <r>
      <rPr>
        <sz val="11"/>
        <color rgb="FFFF0000"/>
        <rFont val="Calibri"/>
        <family val="2"/>
        <scheme val="minor"/>
      </rPr>
      <t>3V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70C0"/>
        <rFont val="Calibri"/>
        <family val="2"/>
        <scheme val="minor"/>
      </rPr>
      <t>2R</t>
    </r>
  </si>
  <si>
    <r>
      <rPr>
        <sz val="11"/>
        <color rgb="FFFF0000"/>
        <rFont val="Calibri"/>
        <family val="2"/>
        <scheme val="minor"/>
      </rPr>
      <t>4V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70C0"/>
        <rFont val="Calibri"/>
        <family val="2"/>
        <scheme val="minor"/>
      </rPr>
      <t>2R</t>
    </r>
  </si>
  <si>
    <r>
      <rPr>
        <sz val="11"/>
        <color rgb="FFFF0000"/>
        <rFont val="Calibri"/>
        <family val="2"/>
        <scheme val="minor"/>
      </rPr>
      <t>5V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0070C0"/>
        <rFont val="Calibri"/>
        <family val="2"/>
        <scheme val="minor"/>
      </rPr>
      <t>3R</t>
    </r>
  </si>
  <si>
    <r>
      <rPr>
        <sz val="11"/>
        <color rgb="FFFF0000"/>
        <rFont val="Calibri"/>
        <family val="2"/>
        <scheme val="minor"/>
      </rPr>
      <t xml:space="preserve">6V </t>
    </r>
    <r>
      <rPr>
        <sz val="11"/>
        <color rgb="FF0070C0"/>
        <rFont val="Calibri"/>
        <family val="2"/>
        <scheme val="minor"/>
      </rPr>
      <t>3R</t>
    </r>
  </si>
  <si>
    <t>type galandage</t>
  </si>
  <si>
    <r>
      <t xml:space="preserve">Ratio a multiplier par la </t>
    </r>
    <r>
      <rPr>
        <sz val="11"/>
        <color theme="5" tint="-0.249977111117893"/>
        <rFont val="Calibri"/>
        <family val="2"/>
        <scheme val="minor"/>
      </rPr>
      <t xml:space="preserve">largeur fini </t>
    </r>
    <r>
      <rPr>
        <sz val="11"/>
        <color theme="1"/>
        <rFont val="Calibri"/>
        <family val="2"/>
        <scheme val="minor"/>
      </rPr>
      <t>afin de d'obtenir la</t>
    </r>
    <r>
      <rPr>
        <sz val="11"/>
        <color theme="5" tint="-0.249977111117893"/>
        <rFont val="Calibri"/>
        <family val="2"/>
        <scheme val="minor"/>
      </rPr>
      <t xml:space="preserve"> </t>
    </r>
    <r>
      <rPr>
        <sz val="11"/>
        <color rgb="FF00B050"/>
        <rFont val="Calibri"/>
        <family val="2"/>
        <scheme val="minor"/>
      </rPr>
      <t>dimension hors tout</t>
    </r>
  </si>
  <si>
    <t>Si</t>
  </si>
  <si>
    <t>G7xI19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</si>
</sst>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87B4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11" xfId="0" applyFill="1" applyBorder="1"/>
    <xf numFmtId="0" fontId="0" fillId="3" borderId="1" xfId="0" applyFill="1" applyBorder="1"/>
    <xf numFmtId="0" fontId="0" fillId="3" borderId="1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1" xfId="0" applyFill="1" applyBorder="1"/>
    <xf numFmtId="0" fontId="0" fillId="4" borderId="10" xfId="0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8" xfId="0" applyFill="1" applyBorder="1"/>
    <xf numFmtId="0" fontId="0" fillId="5" borderId="10" xfId="0" applyFill="1" applyBorder="1"/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/>
    <xf numFmtId="0" fontId="0" fillId="6" borderId="10" xfId="0" applyFill="1" applyBorder="1"/>
    <xf numFmtId="0" fontId="0" fillId="6" borderId="8" xfId="0" applyFill="1" applyBorder="1"/>
    <xf numFmtId="0" fontId="1" fillId="0" borderId="0" xfId="0" applyFont="1"/>
    <xf numFmtId="0" fontId="2" fillId="0" borderId="0" xfId="0" applyFont="1"/>
    <xf numFmtId="0" fontId="0" fillId="3" borderId="12" xfId="0" applyFill="1" applyBorder="1"/>
    <xf numFmtId="0" fontId="0" fillId="6" borderId="11" xfId="0" applyFill="1" applyBorder="1"/>
    <xf numFmtId="0" fontId="0" fillId="4" borderId="12" xfId="0" applyFill="1" applyBorder="1"/>
    <xf numFmtId="0" fontId="3" fillId="0" borderId="0" xfId="0" applyFont="1"/>
    <xf numFmtId="0" fontId="0" fillId="0" borderId="14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wrapTex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right" inden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13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20" xfId="0" applyFill="1" applyBorder="1" applyAlignment="1">
      <alignment horizontal="center" wrapText="1"/>
    </xf>
    <xf numFmtId="0" fontId="0" fillId="0" borderId="21" xfId="0" applyBorder="1"/>
    <xf numFmtId="0" fontId="0" fillId="7" borderId="8" xfId="0" applyFill="1" applyBorder="1"/>
    <xf numFmtId="0" fontId="0" fillId="7" borderId="10" xfId="0" applyFill="1" applyBorder="1"/>
    <xf numFmtId="0" fontId="0" fillId="6" borderId="2" xfId="0" applyFill="1" applyBorder="1"/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9" xfId="0" applyFill="1" applyBorder="1"/>
    <xf numFmtId="0" fontId="0" fillId="8" borderId="14" xfId="0" applyFill="1" applyBorder="1" applyAlignment="1">
      <alignment horizontal="center"/>
    </xf>
    <xf numFmtId="0" fontId="0" fillId="9" borderId="14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7" borderId="14" xfId="0" applyFont="1" applyFill="1" applyBorder="1"/>
    <xf numFmtId="0" fontId="0" fillId="10" borderId="1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87B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E91BB-F884-4400-9D6A-F7BCFE92AFFF}">
  <dimension ref="A2:F18"/>
  <sheetViews>
    <sheetView view="pageLayout" zoomScaleNormal="100" workbookViewId="0">
      <selection activeCell="F2" sqref="F2"/>
    </sheetView>
  </sheetViews>
  <sheetFormatPr baseColWidth="10" defaultRowHeight="15" x14ac:dyDescent="0.25"/>
  <cols>
    <col min="1" max="1" width="22" customWidth="1"/>
    <col min="3" max="3" width="13.85546875" customWidth="1"/>
    <col min="4" max="4" width="11.85546875" customWidth="1"/>
    <col min="5" max="5" width="12.5703125" customWidth="1"/>
    <col min="6" max="6" width="11.42578125" customWidth="1"/>
  </cols>
  <sheetData>
    <row r="2" spans="1:6" x14ac:dyDescent="0.25">
      <c r="A2" t="s">
        <v>51</v>
      </c>
      <c r="D2" t="s">
        <v>53</v>
      </c>
    </row>
    <row r="3" spans="1:6" x14ac:dyDescent="0.25">
      <c r="A3" t="s">
        <v>49</v>
      </c>
      <c r="D3" t="s">
        <v>49</v>
      </c>
    </row>
    <row r="4" spans="1:6" x14ac:dyDescent="0.25">
      <c r="A4" t="s">
        <v>48</v>
      </c>
      <c r="D4" t="s">
        <v>48</v>
      </c>
    </row>
    <row r="5" spans="1:6" x14ac:dyDescent="0.25">
      <c r="A5" t="s">
        <v>50</v>
      </c>
      <c r="D5" t="s">
        <v>50</v>
      </c>
    </row>
    <row r="6" spans="1:6" x14ac:dyDescent="0.25">
      <c r="A6" t="s">
        <v>52</v>
      </c>
      <c r="D6" t="s">
        <v>52</v>
      </c>
    </row>
    <row r="8" spans="1:6" x14ac:dyDescent="0.25">
      <c r="A8" s="31" t="s">
        <v>69</v>
      </c>
    </row>
    <row r="10" spans="1:6" x14ac:dyDescent="0.25">
      <c r="A10" s="31" t="s">
        <v>68</v>
      </c>
    </row>
    <row r="13" spans="1:6" ht="15.75" thickBot="1" x14ac:dyDescent="0.3">
      <c r="A13" s="26" t="s">
        <v>54</v>
      </c>
    </row>
    <row r="14" spans="1:6" ht="30.75" thickBot="1" x14ac:dyDescent="0.3">
      <c r="B14" s="33" t="s">
        <v>59</v>
      </c>
      <c r="C14" s="34" t="s">
        <v>60</v>
      </c>
      <c r="D14" s="34" t="s">
        <v>61</v>
      </c>
      <c r="E14" s="35" t="s">
        <v>62</v>
      </c>
      <c r="F14" s="36" t="s">
        <v>63</v>
      </c>
    </row>
    <row r="15" spans="1:6" x14ac:dyDescent="0.25">
      <c r="A15" s="39" t="s">
        <v>55</v>
      </c>
      <c r="B15" s="37" t="s">
        <v>64</v>
      </c>
      <c r="C15" s="32"/>
      <c r="D15" s="32"/>
      <c r="E15" s="32"/>
      <c r="F15" s="32"/>
    </row>
    <row r="16" spans="1:6" x14ac:dyDescent="0.25">
      <c r="A16" s="40" t="s">
        <v>56</v>
      </c>
      <c r="B16" s="38" t="s">
        <v>65</v>
      </c>
      <c r="C16" s="2"/>
      <c r="D16" s="2"/>
      <c r="E16" s="2"/>
      <c r="F16" s="2"/>
    </row>
    <row r="17" spans="1:6" x14ac:dyDescent="0.25">
      <c r="A17" s="40" t="s">
        <v>57</v>
      </c>
      <c r="B17" s="38" t="s">
        <v>66</v>
      </c>
      <c r="C17" s="2"/>
      <c r="D17" s="2"/>
      <c r="E17" s="2"/>
      <c r="F17" s="2"/>
    </row>
    <row r="18" spans="1:6" ht="15.75" thickBot="1" x14ac:dyDescent="0.3">
      <c r="A18" s="41" t="s">
        <v>58</v>
      </c>
      <c r="B18" s="38" t="s">
        <v>67</v>
      </c>
      <c r="C18" s="2"/>
      <c r="D18" s="2"/>
      <c r="E18" s="2"/>
      <c r="F18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2B7C2-D96D-410F-B45C-7885BE125A5D}">
  <dimension ref="A3:AO26"/>
  <sheetViews>
    <sheetView tabSelected="1" topLeftCell="B1" workbookViewId="0">
      <selection activeCell="M7" sqref="A5:M7"/>
    </sheetView>
  </sheetViews>
  <sheetFormatPr baseColWidth="10" defaultRowHeight="15" x14ac:dyDescent="0.25"/>
  <cols>
    <col min="1" max="1" width="11.42578125" style="1"/>
    <col min="2" max="2" width="15.7109375" style="1" customWidth="1"/>
    <col min="3" max="3" width="22.28515625" style="1" customWidth="1"/>
    <col min="4" max="4" width="23.140625" style="1" customWidth="1"/>
    <col min="5" max="6" width="19.7109375" style="1" customWidth="1"/>
    <col min="7" max="7" width="12.42578125" customWidth="1"/>
    <col min="8" max="8" width="12.28515625" customWidth="1"/>
    <col min="9" max="9" width="17.42578125" customWidth="1"/>
    <col min="10" max="10" width="13.140625" customWidth="1"/>
    <col min="11" max="11" width="17.140625" customWidth="1"/>
    <col min="13" max="13" width="12.5703125" customWidth="1"/>
    <col min="14" max="14" width="34" customWidth="1"/>
    <col min="15" max="18" width="12.5703125" customWidth="1"/>
    <col min="19" max="19" width="28.7109375" customWidth="1"/>
    <col min="33" max="33" width="12.7109375" customWidth="1"/>
    <col min="34" max="34" width="14.42578125" customWidth="1"/>
    <col min="35" max="35" width="13.5703125" customWidth="1"/>
    <col min="36" max="36" width="23" customWidth="1"/>
    <col min="40" max="40" width="16.85546875" customWidth="1"/>
    <col min="41" max="41" width="17.42578125" customWidth="1"/>
  </cols>
  <sheetData>
    <row r="3" spans="1:41" ht="15.75" thickBot="1" x14ac:dyDescent="0.3"/>
    <row r="4" spans="1:41" ht="15.75" thickBot="1" x14ac:dyDescent="0.3">
      <c r="A4" s="44" t="s">
        <v>29</v>
      </c>
      <c r="B4" s="45"/>
      <c r="C4" s="45"/>
      <c r="D4" s="45"/>
      <c r="E4" s="45"/>
      <c r="F4" s="45"/>
      <c r="G4" s="45"/>
      <c r="H4" s="46"/>
    </row>
    <row r="5" spans="1:41" ht="15.75" thickBot="1" x14ac:dyDescent="0.3">
      <c r="A5" s="17" t="s">
        <v>18</v>
      </c>
      <c r="B5" s="18"/>
      <c r="C5" s="18"/>
      <c r="D5" s="18"/>
      <c r="E5" s="18"/>
      <c r="F5" s="19"/>
      <c r="G5" s="17" t="s">
        <v>42</v>
      </c>
      <c r="H5" s="19"/>
      <c r="I5" s="17" t="s">
        <v>4</v>
      </c>
      <c r="J5" s="19"/>
      <c r="K5" s="79" t="s">
        <v>7</v>
      </c>
      <c r="L5" s="80"/>
      <c r="M5" s="81"/>
      <c r="N5" s="50" t="s">
        <v>43</v>
      </c>
      <c r="O5" s="51"/>
      <c r="P5" s="51"/>
      <c r="Q5" s="51"/>
      <c r="R5" s="51"/>
      <c r="S5" s="52"/>
      <c r="T5" s="47" t="s">
        <v>30</v>
      </c>
      <c r="U5" s="48"/>
      <c r="V5" s="49"/>
      <c r="W5" s="47" t="s">
        <v>31</v>
      </c>
      <c r="X5" s="48"/>
      <c r="Y5" s="49"/>
      <c r="Z5" s="47" t="s">
        <v>28</v>
      </c>
      <c r="AA5" s="49"/>
      <c r="AB5" s="61" t="s">
        <v>17</v>
      </c>
      <c r="AC5" s="62"/>
      <c r="AD5" s="59" t="s">
        <v>24</v>
      </c>
      <c r="AE5" s="60"/>
      <c r="AF5" s="13" t="s">
        <v>20</v>
      </c>
      <c r="AG5" s="14"/>
      <c r="AH5" s="53" t="s">
        <v>21</v>
      </c>
      <c r="AI5" s="54"/>
      <c r="AJ5" s="55" t="s">
        <v>23</v>
      </c>
      <c r="AK5" s="69" t="s">
        <v>70</v>
      </c>
      <c r="AL5" s="70"/>
      <c r="AM5" s="70"/>
      <c r="AN5" s="70"/>
      <c r="AO5" s="71"/>
    </row>
    <row r="6" spans="1:41" ht="15.75" thickBot="1" x14ac:dyDescent="0.3">
      <c r="A6" s="20" t="s">
        <v>0</v>
      </c>
      <c r="B6" s="21" t="s">
        <v>1</v>
      </c>
      <c r="C6" s="21" t="s">
        <v>91</v>
      </c>
      <c r="D6" s="21" t="s">
        <v>90</v>
      </c>
      <c r="E6" s="21" t="s">
        <v>19</v>
      </c>
      <c r="F6" s="22" t="s">
        <v>25</v>
      </c>
      <c r="G6" s="23" t="s">
        <v>2</v>
      </c>
      <c r="H6" s="24" t="s">
        <v>3</v>
      </c>
      <c r="I6" s="25" t="s">
        <v>2</v>
      </c>
      <c r="J6" s="24" t="s">
        <v>3</v>
      </c>
      <c r="K6" s="68" t="s">
        <v>86</v>
      </c>
      <c r="L6" s="25" t="s">
        <v>2</v>
      </c>
      <c r="M6" s="29" t="s">
        <v>3</v>
      </c>
      <c r="N6" s="3" t="s">
        <v>16</v>
      </c>
      <c r="O6" s="4" t="s">
        <v>2</v>
      </c>
      <c r="P6" s="4" t="s">
        <v>3</v>
      </c>
      <c r="Q6" s="4" t="s">
        <v>6</v>
      </c>
      <c r="R6" s="4" t="s">
        <v>33</v>
      </c>
      <c r="S6" s="5" t="s">
        <v>47</v>
      </c>
      <c r="T6" s="30" t="s">
        <v>16</v>
      </c>
      <c r="U6" s="10" t="s">
        <v>5</v>
      </c>
      <c r="V6" s="11" t="s">
        <v>6</v>
      </c>
      <c r="W6" s="9" t="s">
        <v>32</v>
      </c>
      <c r="X6" s="10" t="s">
        <v>5</v>
      </c>
      <c r="Y6" s="11" t="s">
        <v>6</v>
      </c>
      <c r="Z6" s="9" t="s">
        <v>16</v>
      </c>
      <c r="AA6" s="12" t="s">
        <v>5</v>
      </c>
      <c r="AB6" s="28" t="s">
        <v>16</v>
      </c>
      <c r="AC6" s="6" t="s">
        <v>6</v>
      </c>
      <c r="AD6" s="7" t="s">
        <v>16</v>
      </c>
      <c r="AE6" s="8" t="s">
        <v>6</v>
      </c>
      <c r="AF6" s="15" t="s">
        <v>2</v>
      </c>
      <c r="AG6" s="14" t="s">
        <v>5</v>
      </c>
      <c r="AH6" s="15" t="s">
        <v>2</v>
      </c>
      <c r="AI6" s="16" t="s">
        <v>22</v>
      </c>
      <c r="AJ6" s="64"/>
      <c r="AK6" s="66" t="s">
        <v>2</v>
      </c>
      <c r="AL6" s="72" t="s">
        <v>3</v>
      </c>
      <c r="AM6" s="72" t="s">
        <v>87</v>
      </c>
      <c r="AN6" s="72" t="s">
        <v>88</v>
      </c>
      <c r="AO6" s="67" t="s">
        <v>89</v>
      </c>
    </row>
    <row r="7" spans="1:41" x14ac:dyDescent="0.25">
      <c r="A7" s="42" t="s">
        <v>8</v>
      </c>
      <c r="B7" s="42" t="s">
        <v>40</v>
      </c>
      <c r="C7" s="78">
        <v>2</v>
      </c>
      <c r="D7" s="73">
        <v>2</v>
      </c>
      <c r="E7" s="42">
        <v>25</v>
      </c>
      <c r="F7" s="42" t="s">
        <v>27</v>
      </c>
      <c r="G7" s="77">
        <v>2000</v>
      </c>
      <c r="H7" s="42">
        <v>2500</v>
      </c>
      <c r="I7" s="32">
        <f>G7+20</f>
        <v>2020</v>
      </c>
      <c r="J7" s="32">
        <f>CHOOSE(MATCH(B7,{"Galandage";"Oscilotbattant";"Fixe";"Coulissant";"Frappe";"Porte"},0),H7+124,H7+100,H7+100,H7+124,H7+100,H7+100,"")</f>
        <v>2624</v>
      </c>
      <c r="K7" s="32"/>
      <c r="L7" s="74" t="s">
        <v>104</v>
      </c>
      <c r="M7" s="32">
        <f>CHOOSE(MATCH(B7,{"Galandage";"Oscilotbattant";"Fixe";"Coulissant";"Frappe";"Porte"},0),124+H7,100+H7-E7,100+H7-E7,124+H7-E7,100+H7-E7,60+H7-E7,"")</f>
        <v>2624</v>
      </c>
      <c r="N7" s="32"/>
      <c r="O7" s="32"/>
      <c r="P7" s="32"/>
      <c r="Q7" s="32">
        <f>D7</f>
        <v>2</v>
      </c>
      <c r="R7" s="32"/>
      <c r="S7" s="32"/>
      <c r="T7" s="32" t="str">
        <f>CHOOSE(MATCH(C7,{1;2;3;4;5;6;7;8},0),"C1","C2","C3","C4","C5","C6","C7","C8","")</f>
        <v>C2</v>
      </c>
      <c r="U7" s="32"/>
      <c r="V7" s="32"/>
      <c r="W7" s="32" t="str">
        <f>CHOOSE(MATCH(C7,{1;2;3;4;5;6;7;8},0),"R1","R2","R3","R4","R5","")</f>
        <v>R2</v>
      </c>
      <c r="X7" s="32"/>
      <c r="Y7" s="32"/>
      <c r="Z7" s="32" t="str">
        <f>CHOOSE(MATCH(C7,{1;2;3},0),"AA","BB","CC","")</f>
        <v>BB</v>
      </c>
      <c r="AA7" s="43" t="str">
        <f>IF(F7="non","",M7+20)</f>
        <v/>
      </c>
      <c r="AB7" s="32" t="str">
        <f>CHOOSE(MATCH(C7,{1;2;3},0),"AA","BB","CC","")</f>
        <v>BB</v>
      </c>
      <c r="AC7" s="32" t="e">
        <f>ROUNDUP(((L7-400)/800)+2+((((M7-400)*2)/800)+2),0)</f>
        <v>#VALUE!</v>
      </c>
      <c r="AD7" s="32" t="str">
        <f>CHOOSE(MATCH(C7,{1;2;3},0),"AA","BB","CC","")</f>
        <v>BB</v>
      </c>
      <c r="AE7" s="32" t="e">
        <f>AC7</f>
        <v>#VALUE!</v>
      </c>
      <c r="AF7" s="32" t="str">
        <f>CHOOSE(MATCH(C7,{1;2;3},0),"AA","BB","CC","")</f>
        <v>BB</v>
      </c>
      <c r="AG7" s="32">
        <f>I7</f>
        <v>2020</v>
      </c>
      <c r="AH7" s="32"/>
      <c r="AI7" s="32"/>
      <c r="AJ7" s="65">
        <f>CHOOSE(MATCH(B7,{"Galandage";"Oscilotbattant";"Fixe";"Coulissant";"Frappe";"Porte"},0),1080,1020,1020,1080,1020,1010,"")</f>
        <v>1080</v>
      </c>
      <c r="AK7" s="32" t="e">
        <f>L7-G7-40+15</f>
        <v>#VALUE!</v>
      </c>
      <c r="AL7" s="32">
        <f>M7</f>
        <v>2624</v>
      </c>
      <c r="AM7" s="32" t="e">
        <f>AK7-15</f>
        <v>#VALUE!</v>
      </c>
      <c r="AN7" s="32" t="e">
        <f>AK7-15</f>
        <v>#VALUE!</v>
      </c>
      <c r="AO7" s="32">
        <f>AL7-50</f>
        <v>2574</v>
      </c>
    </row>
    <row r="8" spans="1:41" x14ac:dyDescent="0.25">
      <c r="H8" s="1"/>
    </row>
    <row r="9" spans="1:41" x14ac:dyDescent="0.25">
      <c r="H9" s="1"/>
    </row>
    <row r="10" spans="1:41" x14ac:dyDescent="0.25">
      <c r="H10" s="1"/>
    </row>
    <row r="11" spans="1:41" x14ac:dyDescent="0.25">
      <c r="H11" s="1"/>
    </row>
    <row r="12" spans="1:41" x14ac:dyDescent="0.25">
      <c r="H12" s="1"/>
    </row>
    <row r="13" spans="1:41" x14ac:dyDescent="0.25">
      <c r="H13" s="1"/>
    </row>
    <row r="14" spans="1:41" x14ac:dyDescent="0.25">
      <c r="H14" s="1"/>
    </row>
    <row r="15" spans="1:41" x14ac:dyDescent="0.25">
      <c r="H15" s="1"/>
    </row>
    <row r="17" spans="8:10" ht="105" x14ac:dyDescent="0.25">
      <c r="I17" s="75" t="s">
        <v>101</v>
      </c>
      <c r="J17" s="76" t="s">
        <v>102</v>
      </c>
    </row>
    <row r="18" spans="8:10" x14ac:dyDescent="0.25">
      <c r="H18" t="s">
        <v>103</v>
      </c>
      <c r="I18" t="s">
        <v>92</v>
      </c>
      <c r="J18">
        <v>1.9864999999999999</v>
      </c>
    </row>
    <row r="19" spans="8:10" x14ac:dyDescent="0.25">
      <c r="I19" t="s">
        <v>93</v>
      </c>
      <c r="J19">
        <v>1.48407</v>
      </c>
    </row>
    <row r="20" spans="8:10" x14ac:dyDescent="0.25">
      <c r="I20" t="s">
        <v>94</v>
      </c>
      <c r="J20">
        <v>1.33</v>
      </c>
    </row>
    <row r="21" spans="8:10" x14ac:dyDescent="0.25">
      <c r="I21" t="s">
        <v>95</v>
      </c>
      <c r="J21">
        <v>1.24444</v>
      </c>
    </row>
    <row r="22" spans="8:10" x14ac:dyDescent="0.25">
      <c r="I22" t="s">
        <v>96</v>
      </c>
      <c r="J22">
        <v>2.9729999999999999</v>
      </c>
    </row>
    <row r="23" spans="8:10" x14ac:dyDescent="0.25">
      <c r="I23" t="s">
        <v>97</v>
      </c>
      <c r="J23">
        <v>2.3165</v>
      </c>
    </row>
    <row r="24" spans="8:10" x14ac:dyDescent="0.25">
      <c r="I24" t="s">
        <v>98</v>
      </c>
      <c r="J24">
        <f>+J19*2</f>
        <v>2.96814</v>
      </c>
    </row>
    <row r="25" spans="8:10" x14ac:dyDescent="0.25">
      <c r="I25" t="s">
        <v>99</v>
      </c>
      <c r="J25">
        <v>1.8140700000000001</v>
      </c>
    </row>
    <row r="26" spans="8:10" x14ac:dyDescent="0.25">
      <c r="I26" t="s">
        <v>100</v>
      </c>
      <c r="J26">
        <v>2.66</v>
      </c>
    </row>
  </sheetData>
  <mergeCells count="10">
    <mergeCell ref="AK5:AO5"/>
    <mergeCell ref="A4:H4"/>
    <mergeCell ref="W5:Y5"/>
    <mergeCell ref="N5:S5"/>
    <mergeCell ref="AH5:AI5"/>
    <mergeCell ref="AJ5:AJ6"/>
    <mergeCell ref="Z5:AA5"/>
    <mergeCell ref="AD5:AE5"/>
    <mergeCell ref="T5:V5"/>
    <mergeCell ref="AB5:AC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48489402-89ED-497B-ADEF-8673203545D9}">
          <x14:formula1>
            <xm:f>INDEX!$A$3:$A$9</xm:f>
          </x14:formula1>
          <xm:sqref>B7:B15</xm:sqref>
        </x14:dataValidation>
        <x14:dataValidation type="list" allowBlank="1" showInputMessage="1" showErrorMessage="1" xr:uid="{821F870B-BEC8-4C7C-A243-49EA4CBE96C5}">
          <x14:formula1>
            <xm:f>INDEX!$B$3:$B$9</xm:f>
          </x14:formula1>
          <xm:sqref>D7:D15</xm:sqref>
        </x14:dataValidation>
        <x14:dataValidation type="list" allowBlank="1" showInputMessage="1" showErrorMessage="1" xr:uid="{03855D30-6F70-434D-BC5C-FBF8CA4C8CB6}">
          <x14:formula1>
            <xm:f>INDEX!$C$3:$C$10</xm:f>
          </x14:formula1>
          <xm:sqref>C7:C15</xm:sqref>
        </x14:dataValidation>
        <x14:dataValidation type="list" allowBlank="1" showInputMessage="1" showErrorMessage="1" xr:uid="{0015D5BB-EA54-4EEC-9D08-FB0AD495B0D6}">
          <x14:formula1>
            <xm:f>INDEX!$D$3:$D$4</xm:f>
          </x14:formula1>
          <xm:sqref>F7:F15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CA079-EBE7-464F-A6F0-936F9CB5CE75}">
  <dimension ref="A3:L19"/>
  <sheetViews>
    <sheetView workbookViewId="0">
      <selection activeCell="H9" sqref="H9"/>
    </sheetView>
  </sheetViews>
  <sheetFormatPr baseColWidth="10" defaultRowHeight="15" x14ac:dyDescent="0.25"/>
  <cols>
    <col min="2" max="2" width="13.5703125" customWidth="1"/>
  </cols>
  <sheetData>
    <row r="3" spans="1:12" ht="18.75" x14ac:dyDescent="0.3">
      <c r="A3" s="27" t="s">
        <v>44</v>
      </c>
    </row>
    <row r="6" spans="1:12" ht="15.75" thickBot="1" x14ac:dyDescent="0.3"/>
    <row r="7" spans="1:12" ht="15.75" thickBot="1" x14ac:dyDescent="0.3">
      <c r="A7" s="56" t="s">
        <v>18</v>
      </c>
      <c r="B7" s="57"/>
      <c r="C7" s="57"/>
      <c r="D7" s="57"/>
      <c r="E7" s="57"/>
      <c r="F7" s="58"/>
      <c r="G7" s="56" t="s">
        <v>42</v>
      </c>
      <c r="H7" s="58"/>
      <c r="I7" s="56" t="s">
        <v>4</v>
      </c>
      <c r="J7" s="58"/>
      <c r="K7" s="56" t="s">
        <v>7</v>
      </c>
      <c r="L7" s="58"/>
    </row>
    <row r="8" spans="1:12" ht="15.75" thickBot="1" x14ac:dyDescent="0.3">
      <c r="A8" s="20" t="s">
        <v>0</v>
      </c>
      <c r="B8" s="21" t="s">
        <v>1</v>
      </c>
      <c r="C8" s="21" t="s">
        <v>14</v>
      </c>
      <c r="D8" s="21" t="s">
        <v>15</v>
      </c>
      <c r="E8" s="21" t="s">
        <v>19</v>
      </c>
      <c r="F8" s="22" t="s">
        <v>25</v>
      </c>
      <c r="G8" s="23" t="s">
        <v>2</v>
      </c>
      <c r="H8" s="24" t="s">
        <v>3</v>
      </c>
      <c r="I8" s="25" t="s">
        <v>2</v>
      </c>
      <c r="J8" s="24" t="s">
        <v>3</v>
      </c>
      <c r="K8" s="25" t="s">
        <v>2</v>
      </c>
      <c r="L8" s="24" t="s">
        <v>3</v>
      </c>
    </row>
    <row r="9" spans="1:12" x14ac:dyDescent="0.25">
      <c r="A9" s="1" t="str">
        <f>MENUISERIE!A7</f>
        <v>ME01</v>
      </c>
      <c r="B9" s="1" t="str">
        <f>MENUISERIE!B7</f>
        <v>Galandage</v>
      </c>
      <c r="C9" s="1">
        <f>MENUISERIE!C7</f>
        <v>2</v>
      </c>
      <c r="D9" s="1">
        <f>MENUISERIE!D7</f>
        <v>2</v>
      </c>
      <c r="E9" s="1">
        <f>MENUISERIE!E7</f>
        <v>25</v>
      </c>
      <c r="F9" s="1" t="str">
        <f>MENUISERIE!F7</f>
        <v>non</v>
      </c>
      <c r="G9">
        <f>MENUISERIE!G7</f>
        <v>2000</v>
      </c>
      <c r="H9" s="1">
        <f>MENUISERIE!H7</f>
        <v>2500</v>
      </c>
      <c r="I9">
        <f>MENUISERIE!I7</f>
        <v>2020</v>
      </c>
      <c r="J9">
        <f>MENUISERIE!J7</f>
        <v>2624</v>
      </c>
      <c r="K9">
        <f>CHOOSE(MATCH(B9,{"Galandage";"Oscilotbattant";"Fixe";"Coulissant";"Frappe";"Porte"},0),50+(G9*2.03),100+G9-E9,100+G9-(E9*2),100+G9-(E9*2),100+G9-(E9*2),100+G9-(E9*2),"")</f>
        <v>4110</v>
      </c>
      <c r="L9">
        <f>CHOOSE(MATCH(B9,{"Galandage";"Oscilotbattant";"Fixe";"Coulissant";"Frappe";"Porte"},0),124+H9,100+H9-E9,100+H9-E9,124+H9-E9,100+H9-E9,60+H9-E9,"")</f>
        <v>2624</v>
      </c>
    </row>
    <row r="10" spans="1:12" x14ac:dyDescent="0.25">
      <c r="A10" s="1" t="e">
        <f>MENUISERIE!#REF!</f>
        <v>#REF!</v>
      </c>
      <c r="B10" s="1" t="e">
        <f>MENUISERIE!#REF!</f>
        <v>#REF!</v>
      </c>
      <c r="C10" s="1" t="e">
        <f>MENUISERIE!#REF!</f>
        <v>#REF!</v>
      </c>
      <c r="D10" s="1" t="e">
        <f>MENUISERIE!#REF!</f>
        <v>#REF!</v>
      </c>
      <c r="E10" s="1" t="e">
        <f>MENUISERIE!#REF!</f>
        <v>#REF!</v>
      </c>
      <c r="F10" s="1" t="e">
        <f>MENUISERIE!#REF!</f>
        <v>#REF!</v>
      </c>
      <c r="G10" t="e">
        <f>MENUISERIE!#REF!</f>
        <v>#REF!</v>
      </c>
      <c r="H10" s="1" t="e">
        <f>MENUISERIE!#REF!</f>
        <v>#REF!</v>
      </c>
      <c r="I10" t="e">
        <f>MENUISERIE!#REF!</f>
        <v>#REF!</v>
      </c>
      <c r="J10" t="e">
        <f>MENUISERIE!#REF!</f>
        <v>#REF!</v>
      </c>
      <c r="K10" t="e">
        <f>CHOOSE(MATCH(B10,{"Galandage";"Oscilotbattant";"Fixe";"Coulissant";"Frappe";"Porte"},0),50+(G10*2.03),100+G10-E10,100+G10-(E10*2),100+G10-(E10*2),100+G10-(E10*2),100+G10-(E10*2),"")</f>
        <v>#REF!</v>
      </c>
      <c r="L10" t="e">
        <f>CHOOSE(MATCH(B10,{"Galandage";"Oscilotbattant";"Fixe";"Coulissant";"Frappe";"Porte"},0),124+H10,100+H10-E10,100+H10-E10,124+H10-E10,100+H10-E10,60+H10-E10,"")</f>
        <v>#REF!</v>
      </c>
    </row>
    <row r="11" spans="1:12" x14ac:dyDescent="0.25">
      <c r="A11" s="1" t="e">
        <f>MENUISERIE!#REF!</f>
        <v>#REF!</v>
      </c>
      <c r="B11" s="1" t="e">
        <f>MENUISERIE!#REF!</f>
        <v>#REF!</v>
      </c>
      <c r="C11" s="1" t="e">
        <f>MENUISERIE!#REF!</f>
        <v>#REF!</v>
      </c>
      <c r="D11" s="1" t="e">
        <f>MENUISERIE!#REF!</f>
        <v>#REF!</v>
      </c>
      <c r="E11" s="1" t="e">
        <f>MENUISERIE!#REF!</f>
        <v>#REF!</v>
      </c>
      <c r="F11" s="1" t="e">
        <f>MENUISERIE!#REF!</f>
        <v>#REF!</v>
      </c>
      <c r="G11" t="e">
        <f>MENUISERIE!#REF!</f>
        <v>#REF!</v>
      </c>
      <c r="H11" s="1" t="e">
        <f>MENUISERIE!#REF!</f>
        <v>#REF!</v>
      </c>
      <c r="I11" t="e">
        <f>MENUISERIE!#REF!</f>
        <v>#REF!</v>
      </c>
      <c r="J11" t="e">
        <f>MENUISERIE!#REF!</f>
        <v>#REF!</v>
      </c>
      <c r="K11" t="e">
        <f>CHOOSE(MATCH(B11,{"Galandage";"Oscilotbattant";"Fixe";"Coulissant";"Frappe";"Porte"},0),50+(G11*2.03),100+G11-E11,100+G11-(E11*2),100+G11-(E11*2),100+G11-(E11*2),100+G11-(E11*2),"")</f>
        <v>#REF!</v>
      </c>
      <c r="L11" t="e">
        <f>CHOOSE(MATCH(B11,{"Galandage";"Oscilotbattant";"Fixe";"Coulissant";"Frappe";"Porte"},0),124+H11,100+H11-E11,100+H11-E11,124+H11-E11,100+H11-E11,60+H11-E11,"")</f>
        <v>#REF!</v>
      </c>
    </row>
    <row r="12" spans="1:12" x14ac:dyDescent="0.25">
      <c r="A12" s="1" t="e">
        <f>MENUISERIE!#REF!</f>
        <v>#REF!</v>
      </c>
      <c r="B12" s="1" t="e">
        <f>MENUISERIE!#REF!</f>
        <v>#REF!</v>
      </c>
      <c r="C12" s="1" t="e">
        <f>MENUISERIE!#REF!</f>
        <v>#REF!</v>
      </c>
      <c r="D12" s="1" t="e">
        <f>MENUISERIE!#REF!</f>
        <v>#REF!</v>
      </c>
      <c r="E12" s="1" t="e">
        <f>MENUISERIE!#REF!</f>
        <v>#REF!</v>
      </c>
      <c r="F12" s="1" t="e">
        <f>MENUISERIE!#REF!</f>
        <v>#REF!</v>
      </c>
      <c r="G12" t="e">
        <f>MENUISERIE!#REF!</f>
        <v>#REF!</v>
      </c>
      <c r="H12" s="1" t="e">
        <f>MENUISERIE!#REF!</f>
        <v>#REF!</v>
      </c>
      <c r="I12" t="e">
        <f>MENUISERIE!#REF!</f>
        <v>#REF!</v>
      </c>
      <c r="J12" t="e">
        <f>MENUISERIE!#REF!</f>
        <v>#REF!</v>
      </c>
      <c r="K12" t="e">
        <f>CHOOSE(MATCH(B12,{"Galandage";"Oscilotbattant";"Fixe";"Coulissant";"Frappe";"Porte"},0),50+(G12*2.03),100+G12-E12,100+G12-(E12*2),100+G12-(E12*2),100+G12-(E12*2),100+G12-(E12*2),"")</f>
        <v>#REF!</v>
      </c>
      <c r="L12" t="e">
        <f>CHOOSE(MATCH(B12,{"Galandage";"Oscilotbattant";"Fixe";"Coulissant";"Frappe";"Porte"},0),124+H12,100+H12-E12,100+H12-E12,124+H12-E12,100+H12-E12,60+H12-E12,"")</f>
        <v>#REF!</v>
      </c>
    </row>
    <row r="13" spans="1:12" x14ac:dyDescent="0.25">
      <c r="A13" s="1" t="e">
        <f>MENUISERIE!#REF!</f>
        <v>#REF!</v>
      </c>
      <c r="B13" s="1" t="e">
        <f>MENUISERIE!#REF!</f>
        <v>#REF!</v>
      </c>
      <c r="C13" s="1" t="e">
        <f>MENUISERIE!#REF!</f>
        <v>#REF!</v>
      </c>
      <c r="D13" s="1" t="e">
        <f>MENUISERIE!#REF!</f>
        <v>#REF!</v>
      </c>
      <c r="E13" s="1" t="e">
        <f>MENUISERIE!#REF!</f>
        <v>#REF!</v>
      </c>
      <c r="F13" s="1" t="e">
        <f>MENUISERIE!#REF!</f>
        <v>#REF!</v>
      </c>
      <c r="G13" t="e">
        <f>MENUISERIE!#REF!</f>
        <v>#REF!</v>
      </c>
      <c r="H13" s="1" t="e">
        <f>MENUISERIE!#REF!</f>
        <v>#REF!</v>
      </c>
      <c r="I13" t="e">
        <f>MENUISERIE!#REF!</f>
        <v>#REF!</v>
      </c>
      <c r="J13" t="e">
        <f>MENUISERIE!#REF!</f>
        <v>#REF!</v>
      </c>
      <c r="K13" t="e">
        <f>CHOOSE(MATCH(B13,{"Galandage";"Oscilotbattant";"Fixe";"Coulissant";"Frappe";"Porte"},0),50+(G13*2.03),100+G13-E13,100+G13-(E13*2),100+G13-(E13*2),100+G13-(E13*2),100+G13-(E13*2),"")</f>
        <v>#REF!</v>
      </c>
      <c r="L13" t="e">
        <f>CHOOSE(MATCH(B13,{"Galandage";"Oscilotbattant";"Fixe";"Coulissant";"Frappe";"Porte"},0),124+H13,100+H13-E13,100+H13-E13,124+H13-E13,100+H13-E13,60+H13-E13,"")</f>
        <v>#REF!</v>
      </c>
    </row>
    <row r="14" spans="1:12" x14ac:dyDescent="0.25">
      <c r="A14" s="1" t="e">
        <f>MENUISERIE!#REF!</f>
        <v>#REF!</v>
      </c>
      <c r="B14" s="1" t="e">
        <f>MENUISERIE!#REF!</f>
        <v>#REF!</v>
      </c>
      <c r="C14" s="1" t="e">
        <f>MENUISERIE!#REF!</f>
        <v>#REF!</v>
      </c>
      <c r="D14" s="1" t="e">
        <f>MENUISERIE!#REF!</f>
        <v>#REF!</v>
      </c>
      <c r="E14" s="1" t="e">
        <f>MENUISERIE!#REF!</f>
        <v>#REF!</v>
      </c>
      <c r="F14" s="1" t="e">
        <f>MENUISERIE!#REF!</f>
        <v>#REF!</v>
      </c>
      <c r="G14" t="e">
        <f>MENUISERIE!#REF!</f>
        <v>#REF!</v>
      </c>
      <c r="H14" s="1" t="e">
        <f>MENUISERIE!#REF!</f>
        <v>#REF!</v>
      </c>
      <c r="I14" t="e">
        <f>MENUISERIE!#REF!</f>
        <v>#REF!</v>
      </c>
      <c r="J14" t="e">
        <f>MENUISERIE!#REF!</f>
        <v>#REF!</v>
      </c>
      <c r="K14" t="e">
        <f>CHOOSE(MATCH(B14,{"Galandage";"Oscilotbattant";"Fixe";"Coulissant";"Frappe";"Porte"},0),50+(G14*2.03),100+G14-E14,100+G14-(E14*2),100+G14-(E14*2),100+G14-(E14*2),100+G14-(E14*2),"")</f>
        <v>#REF!</v>
      </c>
      <c r="L14" t="e">
        <f>CHOOSE(MATCH(B14,{"Galandage";"Oscilotbattant";"Fixe";"Coulissant";"Frappe";"Porte"},0),124+H14,100+H14-E14,100+H14-E14,124+H14-E14,100+H14-E14,60+H14-E14,"")</f>
        <v>#REF!</v>
      </c>
    </row>
    <row r="15" spans="1:12" x14ac:dyDescent="0.25">
      <c r="A15" s="1"/>
      <c r="B15" s="1"/>
      <c r="C15" s="1"/>
      <c r="D15" s="1"/>
      <c r="E15" s="1"/>
      <c r="F15" s="1"/>
      <c r="H15" s="1"/>
    </row>
    <row r="16" spans="1:12" x14ac:dyDescent="0.25">
      <c r="A16" s="1"/>
      <c r="B16" s="1"/>
      <c r="C16" s="1"/>
      <c r="D16" s="1"/>
      <c r="E16" s="1"/>
      <c r="F16" s="1"/>
      <c r="H16" s="1"/>
    </row>
    <row r="17" spans="1:8" x14ac:dyDescent="0.25">
      <c r="A17" s="1"/>
      <c r="B17" s="1"/>
      <c r="C17" s="1"/>
      <c r="D17" s="1"/>
      <c r="E17" s="1"/>
      <c r="F17" s="1"/>
      <c r="H17" s="1"/>
    </row>
    <row r="18" spans="1:8" x14ac:dyDescent="0.25">
      <c r="A18" s="1"/>
      <c r="B18" s="1"/>
      <c r="C18" s="1"/>
      <c r="D18" s="1"/>
      <c r="E18" s="1"/>
      <c r="F18" s="1"/>
      <c r="H18" s="1"/>
    </row>
    <row r="19" spans="1:8" x14ac:dyDescent="0.25">
      <c r="A19" s="1"/>
      <c r="B19" s="1"/>
      <c r="C19" s="1"/>
      <c r="D19" s="1"/>
      <c r="E19" s="1"/>
      <c r="F19" s="1"/>
      <c r="H19" s="1"/>
    </row>
  </sheetData>
  <mergeCells count="4">
    <mergeCell ref="A7:F7"/>
    <mergeCell ref="G7:H7"/>
    <mergeCell ref="I7:J7"/>
    <mergeCell ref="K7:L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5948C812-84D2-4A7A-AD2C-EAD9680CACB6}">
          <x14:formula1>
            <xm:f>INDEX!$D$3:$D$4</xm:f>
          </x14:formula1>
          <xm:sqref>F9:F19</xm:sqref>
        </x14:dataValidation>
        <x14:dataValidation type="list" allowBlank="1" showInputMessage="1" showErrorMessage="1" xr:uid="{F2583992-0064-4003-9BE4-7B9ABE096357}">
          <x14:formula1>
            <xm:f>INDEX!$C$3:$C$10</xm:f>
          </x14:formula1>
          <xm:sqref>C9:C19</xm:sqref>
        </x14:dataValidation>
        <x14:dataValidation type="list" allowBlank="1" showInputMessage="1" showErrorMessage="1" xr:uid="{8A3319C5-8F80-4DBF-968D-3DCD8207A78D}">
          <x14:formula1>
            <xm:f>INDEX!$B$3:$B$9</xm:f>
          </x14:formula1>
          <xm:sqref>D9:D19</xm:sqref>
        </x14:dataValidation>
        <x14:dataValidation type="list" allowBlank="1" showInputMessage="1" showErrorMessage="1" xr:uid="{E15F72CB-D0A2-4A64-A16E-84CD2C71FAB1}">
          <x14:formula1>
            <xm:f>INDEX!$A$3:$A$9</xm:f>
          </x14:formula1>
          <xm:sqref>B9:B19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BED67-9D82-462C-A2E1-22F8288CA18A}">
  <dimension ref="A3:M8"/>
  <sheetViews>
    <sheetView workbookViewId="0">
      <selection activeCell="F17" sqref="F17"/>
    </sheetView>
  </sheetViews>
  <sheetFormatPr baseColWidth="10" defaultRowHeight="15" x14ac:dyDescent="0.25"/>
  <sheetData>
    <row r="3" spans="1:13" ht="18.75" x14ac:dyDescent="0.3">
      <c r="A3" s="27" t="s">
        <v>45</v>
      </c>
    </row>
    <row r="6" spans="1:13" ht="15.75" thickBot="1" x14ac:dyDescent="0.3"/>
    <row r="7" spans="1:13" ht="15.75" thickBot="1" x14ac:dyDescent="0.3">
      <c r="B7" s="47" t="s">
        <v>30</v>
      </c>
      <c r="C7" s="48"/>
      <c r="D7" s="49"/>
      <c r="G7" s="47" t="s">
        <v>31</v>
      </c>
      <c r="H7" s="48"/>
      <c r="I7" s="49"/>
      <c r="L7" s="47" t="s">
        <v>28</v>
      </c>
      <c r="M7" s="49"/>
    </row>
    <row r="8" spans="1:13" ht="15.75" thickBot="1" x14ac:dyDescent="0.3">
      <c r="A8" s="20" t="s">
        <v>0</v>
      </c>
      <c r="B8" s="9" t="s">
        <v>16</v>
      </c>
      <c r="C8" s="10" t="s">
        <v>5</v>
      </c>
      <c r="D8" s="12" t="s">
        <v>6</v>
      </c>
      <c r="F8" s="20" t="s">
        <v>0</v>
      </c>
      <c r="G8" s="9" t="s">
        <v>32</v>
      </c>
      <c r="H8" s="10" t="s">
        <v>5</v>
      </c>
      <c r="I8" s="12" t="s">
        <v>6</v>
      </c>
      <c r="K8" s="20" t="s">
        <v>0</v>
      </c>
      <c r="L8" s="9" t="s">
        <v>16</v>
      </c>
      <c r="M8" s="12" t="s">
        <v>5</v>
      </c>
    </row>
  </sheetData>
  <mergeCells count="3">
    <mergeCell ref="B7:D7"/>
    <mergeCell ref="G7:I7"/>
    <mergeCell ref="L7:M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1F0B9-75D0-4222-9C19-3CF75FF6D128}">
  <dimension ref="A3:G9"/>
  <sheetViews>
    <sheetView workbookViewId="0">
      <selection activeCell="F16" sqref="F16"/>
    </sheetView>
  </sheetViews>
  <sheetFormatPr baseColWidth="10" defaultRowHeight="15" x14ac:dyDescent="0.25"/>
  <sheetData>
    <row r="3" spans="1:7" ht="18.75" x14ac:dyDescent="0.3">
      <c r="A3" s="27" t="s">
        <v>46</v>
      </c>
    </row>
    <row r="6" spans="1:7" ht="15.75" thickBot="1" x14ac:dyDescent="0.3"/>
    <row r="7" spans="1:7" ht="15.75" thickBot="1" x14ac:dyDescent="0.3">
      <c r="B7" s="50" t="s">
        <v>43</v>
      </c>
      <c r="C7" s="51"/>
      <c r="D7" s="51"/>
      <c r="E7" s="51"/>
      <c r="F7" s="51"/>
      <c r="G7" s="52"/>
    </row>
    <row r="8" spans="1:7" ht="15.75" thickBot="1" x14ac:dyDescent="0.3">
      <c r="A8" s="20" t="s">
        <v>0</v>
      </c>
      <c r="B8" s="3" t="s">
        <v>16</v>
      </c>
      <c r="C8" s="4" t="s">
        <v>2</v>
      </c>
      <c r="D8" s="4" t="s">
        <v>3</v>
      </c>
      <c r="E8" s="4" t="s">
        <v>6</v>
      </c>
      <c r="F8" s="4" t="s">
        <v>33</v>
      </c>
      <c r="G8" s="5" t="s">
        <v>47</v>
      </c>
    </row>
    <row r="9" spans="1:7" x14ac:dyDescent="0.25">
      <c r="A9" t="str">
        <f>MENUISERIE!A7</f>
        <v>ME01</v>
      </c>
      <c r="B9">
        <f>MENUISERIE!N7</f>
        <v>0</v>
      </c>
      <c r="C9">
        <f>MENUISERIE!O7</f>
        <v>0</v>
      </c>
      <c r="D9">
        <f>MENUISERIE!P7</f>
        <v>0</v>
      </c>
      <c r="E9">
        <f>MENUISERIE!Q7</f>
        <v>2</v>
      </c>
      <c r="F9">
        <f>MENUISERIE!R7</f>
        <v>0</v>
      </c>
      <c r="G9">
        <f>MENUISERIE!S7</f>
        <v>0</v>
      </c>
    </row>
  </sheetData>
  <mergeCells count="1">
    <mergeCell ref="B7:G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126FB-6C35-4A43-8081-06FB5421B0B6}">
  <dimension ref="A1"/>
  <sheetViews>
    <sheetView workbookViewId="0">
      <selection activeCell="B10" sqref="B10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D0620-01D6-434B-88BC-FE14ED97CF6B}">
  <dimension ref="A1:K13"/>
  <sheetViews>
    <sheetView workbookViewId="0">
      <selection activeCell="J4" sqref="J4:K13"/>
    </sheetView>
  </sheetViews>
  <sheetFormatPr baseColWidth="10" defaultRowHeight="15" x14ac:dyDescent="0.25"/>
  <cols>
    <col min="1" max="1" width="14" customWidth="1"/>
    <col min="6" max="6" width="17.140625" customWidth="1"/>
  </cols>
  <sheetData>
    <row r="1" spans="1:11" x14ac:dyDescent="0.25">
      <c r="A1" t="s">
        <v>82</v>
      </c>
      <c r="B1" t="s">
        <v>83</v>
      </c>
      <c r="C1" t="s">
        <v>84</v>
      </c>
      <c r="D1" t="s">
        <v>85</v>
      </c>
    </row>
    <row r="2" spans="1:11" x14ac:dyDescent="0.25">
      <c r="B2">
        <v>0</v>
      </c>
      <c r="C2">
        <v>0</v>
      </c>
    </row>
    <row r="3" spans="1:11" x14ac:dyDescent="0.25">
      <c r="A3" t="s">
        <v>40</v>
      </c>
      <c r="B3">
        <v>1</v>
      </c>
      <c r="C3">
        <v>1</v>
      </c>
      <c r="D3" t="s">
        <v>26</v>
      </c>
      <c r="F3" t="s">
        <v>34</v>
      </c>
      <c r="G3" t="s">
        <v>3</v>
      </c>
      <c r="J3" s="63" t="s">
        <v>71</v>
      </c>
      <c r="K3" s="63"/>
    </row>
    <row r="4" spans="1:11" x14ac:dyDescent="0.25">
      <c r="A4" t="s">
        <v>41</v>
      </c>
      <c r="B4">
        <v>2</v>
      </c>
      <c r="C4">
        <v>2</v>
      </c>
      <c r="D4" t="s">
        <v>27</v>
      </c>
      <c r="F4" t="s">
        <v>35</v>
      </c>
      <c r="G4">
        <v>124</v>
      </c>
      <c r="J4" t="s">
        <v>72</v>
      </c>
      <c r="K4">
        <v>1.9864999999999999</v>
      </c>
    </row>
    <row r="5" spans="1:11" x14ac:dyDescent="0.25">
      <c r="A5" t="s">
        <v>9</v>
      </c>
      <c r="B5">
        <v>3</v>
      </c>
      <c r="C5">
        <v>3</v>
      </c>
      <c r="F5" t="s">
        <v>36</v>
      </c>
      <c r="G5" t="s">
        <v>38</v>
      </c>
      <c r="J5" t="s">
        <v>73</v>
      </c>
      <c r="K5">
        <v>1.48407</v>
      </c>
    </row>
    <row r="6" spans="1:11" x14ac:dyDescent="0.25">
      <c r="A6" t="s">
        <v>10</v>
      </c>
      <c r="B6">
        <v>4</v>
      </c>
      <c r="C6">
        <v>4</v>
      </c>
      <c r="F6" t="s">
        <v>37</v>
      </c>
      <c r="G6" t="s">
        <v>38</v>
      </c>
      <c r="J6" t="s">
        <v>74</v>
      </c>
      <c r="K6">
        <v>1.33</v>
      </c>
    </row>
    <row r="7" spans="1:11" x14ac:dyDescent="0.25">
      <c r="A7" t="s">
        <v>11</v>
      </c>
      <c r="B7">
        <v>5</v>
      </c>
      <c r="C7">
        <v>5</v>
      </c>
      <c r="F7" t="s">
        <v>12</v>
      </c>
      <c r="G7" t="s">
        <v>38</v>
      </c>
      <c r="J7" t="s">
        <v>75</v>
      </c>
      <c r="K7">
        <v>1.24444</v>
      </c>
    </row>
    <row r="8" spans="1:11" x14ac:dyDescent="0.25">
      <c r="A8" t="s">
        <v>13</v>
      </c>
      <c r="B8">
        <v>6</v>
      </c>
      <c r="C8">
        <v>6</v>
      </c>
      <c r="F8" t="s">
        <v>13</v>
      </c>
      <c r="G8" t="s">
        <v>38</v>
      </c>
      <c r="J8" t="s">
        <v>76</v>
      </c>
    </row>
    <row r="9" spans="1:11" x14ac:dyDescent="0.25">
      <c r="A9" t="s">
        <v>39</v>
      </c>
      <c r="B9">
        <v>7</v>
      </c>
      <c r="C9">
        <v>7</v>
      </c>
      <c r="F9" t="s">
        <v>39</v>
      </c>
      <c r="J9" t="s">
        <v>77</v>
      </c>
    </row>
    <row r="10" spans="1:11" x14ac:dyDescent="0.25">
      <c r="B10">
        <v>8</v>
      </c>
      <c r="C10">
        <v>8</v>
      </c>
      <c r="J10" t="s">
        <v>78</v>
      </c>
    </row>
    <row r="11" spans="1:11" x14ac:dyDescent="0.25">
      <c r="J11" t="s">
        <v>79</v>
      </c>
      <c r="K11">
        <f>+K5*2</f>
        <v>2.96814</v>
      </c>
    </row>
    <row r="12" spans="1:11" x14ac:dyDescent="0.25">
      <c r="J12" t="s">
        <v>80</v>
      </c>
    </row>
    <row r="13" spans="1:11" x14ac:dyDescent="0.25">
      <c r="J13" t="s">
        <v>81</v>
      </c>
      <c r="K13">
        <v>2.66</v>
      </c>
    </row>
  </sheetData>
  <mergeCells count="1"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CHANTIER</vt:lpstr>
      <vt:lpstr>MENUISERIE</vt:lpstr>
      <vt:lpstr>COMMANDE MENUISERIES</vt:lpstr>
      <vt:lpstr>COMMANDE PLIAGE</vt:lpstr>
      <vt:lpstr>COMMANDE VERRE</vt:lpstr>
      <vt:lpstr>COMMANDE EQUERRES ET CLAMEAUX</vt:lpstr>
      <vt:lpstr>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BOSS</dc:creator>
  <cp:lastModifiedBy>BOSS</cp:lastModifiedBy>
  <dcterms:created xsi:type="dcterms:W3CDTF">2019-03-07T13:17:46Z</dcterms:created>
  <dcterms:modified xsi:type="dcterms:W3CDTF">2019-03-20T15:34:25Z</dcterms:modified>
</cp:coreProperties>
</file>