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Mes documents\ARCHITECTE+ CLIENT\Basso\PALMIERS 5\"/>
    </mc:Choice>
  </mc:AlternateContent>
  <xr:revisionPtr revIDLastSave="0" documentId="10_ncr:8100000_{61F53A6B-0D3B-41E6-B6D5-59710D25C758}" xr6:coauthVersionLast="34" xr6:coauthVersionMax="34" xr10:uidLastSave="{00000000-0000-0000-0000-000000000000}"/>
  <bookViews>
    <workbookView xWindow="0" yWindow="0" windowWidth="28800" windowHeight="12225" activeTab="4" xr2:uid="{DEDCFF69-96B2-4FBC-91A1-C19BE639B188}"/>
  </bookViews>
  <sheets>
    <sheet name="PAGE DE GARDE" sheetId="4" r:id="rId1"/>
    <sheet name="RELEVER" sheetId="1" r:id="rId2"/>
    <sheet name="FOURNITURE" sheetId="2" r:id="rId3"/>
    <sheet name="PROTECTION" sheetId="3" r:id="rId4"/>
    <sheet name="ME01" sheetId="10" r:id="rId5"/>
  </sheets>
  <definedNames>
    <definedName name="_xlnm.Print_Area" localSheetId="1">RELEVER!$A$1:$R$34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0" l="1"/>
  <c r="C11" i="10"/>
  <c r="C9" i="10"/>
  <c r="C7" i="10"/>
  <c r="C5" i="10"/>
  <c r="C3" i="10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2" i="2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2" i="1"/>
  <c r="L13" i="1"/>
  <c r="L11" i="1"/>
  <c r="L3" i="1"/>
  <c r="L4" i="1"/>
  <c r="L5" i="1"/>
  <c r="L6" i="1"/>
  <c r="L7" i="1"/>
  <c r="L8" i="1"/>
  <c r="L9" i="1"/>
  <c r="L10" i="1"/>
  <c r="L12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2" i="1"/>
  <c r="Q4" i="3" l="1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26" i="3"/>
  <c r="Q27" i="3"/>
  <c r="Q28" i="3"/>
  <c r="Q29" i="3"/>
  <c r="Q30" i="3"/>
  <c r="Q31" i="3"/>
  <c r="Q32" i="3"/>
  <c r="Q33" i="3"/>
  <c r="Q3" i="3"/>
  <c r="H4" i="3"/>
  <c r="J4" i="3" s="1"/>
  <c r="H5" i="3"/>
  <c r="J5" i="3" s="1"/>
  <c r="H6" i="3"/>
  <c r="J6" i="3" s="1"/>
  <c r="H7" i="3"/>
  <c r="J7" i="3" s="1"/>
  <c r="H8" i="3"/>
  <c r="J8" i="3" s="1"/>
  <c r="H9" i="3"/>
  <c r="H10" i="3"/>
  <c r="J10" i="3" s="1"/>
  <c r="H11" i="3"/>
  <c r="J11" i="3" s="1"/>
  <c r="H12" i="3"/>
  <c r="J12" i="3" s="1"/>
  <c r="H13" i="3"/>
  <c r="J13" i="3" s="1"/>
  <c r="H14" i="3"/>
  <c r="J14" i="3" s="1"/>
  <c r="H15" i="3"/>
  <c r="J15" i="3" s="1"/>
  <c r="H16" i="3"/>
  <c r="J16" i="3" s="1"/>
  <c r="H17" i="3"/>
  <c r="J17" i="3" s="1"/>
  <c r="H18" i="3"/>
  <c r="J18" i="3" s="1"/>
  <c r="H19" i="3"/>
  <c r="J19" i="3" s="1"/>
  <c r="H20" i="3"/>
  <c r="J20" i="3" s="1"/>
  <c r="H21" i="3"/>
  <c r="J21" i="3" s="1"/>
  <c r="H22" i="3"/>
  <c r="J22" i="3" s="1"/>
  <c r="H23" i="3"/>
  <c r="J23" i="3" s="1"/>
  <c r="H24" i="3"/>
  <c r="J24" i="3" s="1"/>
  <c r="H25" i="3"/>
  <c r="J25" i="3" s="1"/>
  <c r="H26" i="3"/>
  <c r="J26" i="3" s="1"/>
  <c r="H27" i="3"/>
  <c r="J27" i="3" s="1"/>
  <c r="H28" i="3"/>
  <c r="J28" i="3" s="1"/>
  <c r="H29" i="3"/>
  <c r="J29" i="3" s="1"/>
  <c r="H30" i="3"/>
  <c r="J30" i="3" s="1"/>
  <c r="H31" i="3"/>
  <c r="J31" i="3" s="1"/>
  <c r="H32" i="3"/>
  <c r="J32" i="3" s="1"/>
  <c r="H33" i="3"/>
  <c r="J33" i="3" s="1"/>
  <c r="H3" i="3"/>
  <c r="J3" i="3" s="1"/>
  <c r="O4" i="3"/>
  <c r="T4" i="3" s="1"/>
  <c r="O5" i="3"/>
  <c r="T5" i="3" s="1"/>
  <c r="O6" i="3"/>
  <c r="T6" i="3" s="1"/>
  <c r="O7" i="3"/>
  <c r="T7" i="3" s="1"/>
  <c r="O8" i="3"/>
  <c r="T8" i="3" s="1"/>
  <c r="O9" i="3"/>
  <c r="T9" i="3" s="1"/>
  <c r="O10" i="3"/>
  <c r="T10" i="3" s="1"/>
  <c r="O11" i="3"/>
  <c r="T11" i="3" s="1"/>
  <c r="O12" i="3"/>
  <c r="T12" i="3" s="1"/>
  <c r="O13" i="3"/>
  <c r="T13" i="3" s="1"/>
  <c r="O14" i="3"/>
  <c r="T14" i="3" s="1"/>
  <c r="O15" i="3"/>
  <c r="T15" i="3" s="1"/>
  <c r="O16" i="3"/>
  <c r="T16" i="3" s="1"/>
  <c r="O17" i="3"/>
  <c r="T17" i="3" s="1"/>
  <c r="O18" i="3"/>
  <c r="T18" i="3" s="1"/>
  <c r="O19" i="3"/>
  <c r="T19" i="3" s="1"/>
  <c r="O20" i="3"/>
  <c r="T20" i="3" s="1"/>
  <c r="O21" i="3"/>
  <c r="T21" i="3" s="1"/>
  <c r="O22" i="3"/>
  <c r="T22" i="3" s="1"/>
  <c r="O23" i="3"/>
  <c r="T23" i="3" s="1"/>
  <c r="O24" i="3"/>
  <c r="T24" i="3" s="1"/>
  <c r="O25" i="3"/>
  <c r="T25" i="3" s="1"/>
  <c r="O26" i="3"/>
  <c r="T26" i="3" s="1"/>
  <c r="O27" i="3"/>
  <c r="T27" i="3" s="1"/>
  <c r="O28" i="3"/>
  <c r="T28" i="3" s="1"/>
  <c r="O29" i="3"/>
  <c r="T29" i="3" s="1"/>
  <c r="O30" i="3"/>
  <c r="T30" i="3" s="1"/>
  <c r="O31" i="3"/>
  <c r="T31" i="3" s="1"/>
  <c r="O32" i="3"/>
  <c r="T32" i="3" s="1"/>
  <c r="O33" i="3"/>
  <c r="T33" i="3" s="1"/>
  <c r="O3" i="3"/>
  <c r="T3" i="3" s="1"/>
  <c r="F4" i="3"/>
  <c r="F3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J9" i="3"/>
  <c r="K3" i="3" l="1"/>
  <c r="N3" i="3" s="1"/>
  <c r="K33" i="3"/>
  <c r="N33" i="3" s="1"/>
  <c r="K12" i="3"/>
  <c r="N12" i="3" s="1"/>
  <c r="K13" i="3"/>
  <c r="N13" i="3" s="1"/>
  <c r="K4" i="3"/>
  <c r="N4" i="3" s="1"/>
  <c r="K5" i="3"/>
  <c r="N5" i="3" s="1"/>
  <c r="K6" i="3"/>
  <c r="N6" i="3" s="1"/>
  <c r="K7" i="3"/>
  <c r="N7" i="3" s="1"/>
  <c r="K8" i="3"/>
  <c r="N8" i="3" s="1"/>
  <c r="K9" i="3"/>
  <c r="N9" i="3" s="1"/>
  <c r="K10" i="3"/>
  <c r="N10" i="3" s="1"/>
  <c r="K11" i="3"/>
  <c r="N11" i="3" s="1"/>
  <c r="K14" i="3"/>
  <c r="N14" i="3" s="1"/>
  <c r="K15" i="3"/>
  <c r="N15" i="3" s="1"/>
  <c r="K16" i="3"/>
  <c r="N16" i="3" s="1"/>
  <c r="K17" i="3"/>
  <c r="N17" i="3" s="1"/>
  <c r="K18" i="3"/>
  <c r="N18" i="3" s="1"/>
  <c r="K19" i="3"/>
  <c r="N19" i="3" s="1"/>
  <c r="K20" i="3"/>
  <c r="N20" i="3" s="1"/>
  <c r="K21" i="3"/>
  <c r="N21" i="3" s="1"/>
  <c r="K22" i="3"/>
  <c r="N22" i="3" s="1"/>
  <c r="K23" i="3"/>
  <c r="N23" i="3" s="1"/>
  <c r="K24" i="3"/>
  <c r="N24" i="3" s="1"/>
  <c r="K25" i="3"/>
  <c r="N25" i="3" s="1"/>
  <c r="K26" i="3"/>
  <c r="N26" i="3" s="1"/>
  <c r="K27" i="3"/>
  <c r="N27" i="3" s="1"/>
  <c r="K28" i="3"/>
  <c r="N28" i="3" s="1"/>
  <c r="K29" i="3"/>
  <c r="N29" i="3" s="1"/>
  <c r="K30" i="3"/>
  <c r="N30" i="3" s="1"/>
  <c r="K31" i="3"/>
  <c r="N31" i="3" s="1"/>
  <c r="K32" i="3"/>
  <c r="N32" i="3" s="1"/>
  <c r="S4" i="3" l="1"/>
  <c r="V4" i="3" s="1"/>
  <c r="S5" i="3"/>
  <c r="V5" i="3" s="1"/>
  <c r="S6" i="3"/>
  <c r="S7" i="3"/>
  <c r="V7" i="3" s="1"/>
  <c r="S8" i="3"/>
  <c r="V8" i="3" s="1"/>
  <c r="S9" i="3"/>
  <c r="S10" i="3"/>
  <c r="S11" i="3"/>
  <c r="V11" i="3" s="1"/>
  <c r="S12" i="3"/>
  <c r="V12" i="3" s="1"/>
  <c r="S13" i="3"/>
  <c r="S14" i="3"/>
  <c r="V14" i="3" s="1"/>
  <c r="S15" i="3"/>
  <c r="V15" i="3" s="1"/>
  <c r="S16" i="3"/>
  <c r="S17" i="3"/>
  <c r="S18" i="3"/>
  <c r="S19" i="3"/>
  <c r="S20" i="3"/>
  <c r="V20" i="3" s="1"/>
  <c r="S21" i="3"/>
  <c r="S22" i="3"/>
  <c r="V22" i="3" s="1"/>
  <c r="S23" i="3"/>
  <c r="V23" i="3" s="1"/>
  <c r="S24" i="3"/>
  <c r="S25" i="3"/>
  <c r="S26" i="3"/>
  <c r="V26" i="3" s="1"/>
  <c r="S27" i="3"/>
  <c r="S28" i="3"/>
  <c r="V28" i="3" s="1"/>
  <c r="S29" i="3"/>
  <c r="S30" i="3"/>
  <c r="V30" i="3" s="1"/>
  <c r="S31" i="3"/>
  <c r="V31" i="3" s="1"/>
  <c r="S32" i="3"/>
  <c r="V32" i="3" s="1"/>
  <c r="S33" i="3"/>
  <c r="S3" i="3"/>
  <c r="V3" i="3" s="1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" i="3"/>
  <c r="U24" i="3" l="1"/>
  <c r="V24" i="3"/>
  <c r="W24" i="3" s="1"/>
  <c r="U16" i="3"/>
  <c r="V16" i="3"/>
  <c r="W16" i="3" s="1"/>
  <c r="U29" i="3"/>
  <c r="V29" i="3"/>
  <c r="W29" i="3" s="1"/>
  <c r="U19" i="3"/>
  <c r="V19" i="3"/>
  <c r="W19" i="3" s="1"/>
  <c r="U18" i="3"/>
  <c r="V18" i="3"/>
  <c r="W18" i="3" s="1"/>
  <c r="U10" i="3"/>
  <c r="V10" i="3"/>
  <c r="W10" i="3" s="1"/>
  <c r="U6" i="3"/>
  <c r="V6" i="3"/>
  <c r="W6" i="3" s="1"/>
  <c r="U21" i="3"/>
  <c r="V21" i="3"/>
  <c r="W21" i="3" s="1"/>
  <c r="U13" i="3"/>
  <c r="V13" i="3"/>
  <c r="W13" i="3" s="1"/>
  <c r="U27" i="3"/>
  <c r="V27" i="3"/>
  <c r="W27" i="3" s="1"/>
  <c r="U33" i="3"/>
  <c r="V33" i="3"/>
  <c r="W33" i="3" s="1"/>
  <c r="U25" i="3"/>
  <c r="V25" i="3"/>
  <c r="W25" i="3" s="1"/>
  <c r="U17" i="3"/>
  <c r="V17" i="3"/>
  <c r="W17" i="3" s="1"/>
  <c r="U9" i="3"/>
  <c r="V9" i="3"/>
  <c r="W9" i="3" s="1"/>
  <c r="W14" i="3"/>
  <c r="U14" i="3"/>
  <c r="W5" i="3"/>
  <c r="U5" i="3"/>
  <c r="W22" i="3"/>
  <c r="U22" i="3"/>
  <c r="W30" i="3"/>
  <c r="U30" i="3"/>
  <c r="W32" i="3"/>
  <c r="U32" i="3"/>
  <c r="U8" i="3"/>
  <c r="W8" i="3"/>
  <c r="U31" i="3"/>
  <c r="W31" i="3"/>
  <c r="W28" i="3"/>
  <c r="U28" i="3"/>
  <c r="W20" i="3"/>
  <c r="U20" i="3"/>
  <c r="W12" i="3"/>
  <c r="U12" i="3"/>
  <c r="W4" i="3"/>
  <c r="U4" i="3"/>
  <c r="U23" i="3"/>
  <c r="W23" i="3"/>
  <c r="U7" i="3"/>
  <c r="W7" i="3"/>
  <c r="W11" i="3"/>
  <c r="U11" i="3"/>
  <c r="U15" i="3"/>
  <c r="W15" i="3"/>
  <c r="W3" i="3"/>
  <c r="U3" i="3"/>
  <c r="W26" i="3"/>
  <c r="U26" i="3"/>
  <c r="A33" i="3"/>
  <c r="A32" i="3"/>
  <c r="A31" i="3"/>
  <c r="A30" i="3"/>
  <c r="A29" i="3"/>
  <c r="A28" i="3"/>
  <c r="A27" i="3"/>
  <c r="A26" i="3"/>
  <c r="A25" i="3"/>
  <c r="A24" i="3"/>
  <c r="A23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A3" i="3"/>
  <c r="L33" i="2" l="1"/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2" i="2"/>
  <c r="J34" i="2"/>
  <c r="P34" i="2" s="1"/>
  <c r="H34" i="2"/>
  <c r="M34" i="2" s="1"/>
  <c r="G34" i="2"/>
  <c r="L34" i="2" s="1"/>
  <c r="J33" i="2"/>
  <c r="P33" i="2" s="1"/>
  <c r="H33" i="2"/>
  <c r="M33" i="2" s="1"/>
  <c r="U33" i="2" s="1"/>
  <c r="X33" i="2" s="1"/>
  <c r="J32" i="2"/>
  <c r="P32" i="2" s="1"/>
  <c r="H32" i="2"/>
  <c r="M32" i="2" s="1"/>
  <c r="G32" i="2"/>
  <c r="J31" i="2"/>
  <c r="P31" i="2" s="1"/>
  <c r="H31" i="2"/>
  <c r="M31" i="2" s="1"/>
  <c r="G31" i="2"/>
  <c r="L31" i="2" s="1"/>
  <c r="J30" i="2"/>
  <c r="P30" i="2" s="1"/>
  <c r="H30" i="2"/>
  <c r="M30" i="2" s="1"/>
  <c r="G30" i="2"/>
  <c r="L30" i="2" s="1"/>
  <c r="J29" i="2"/>
  <c r="P29" i="2" s="1"/>
  <c r="H29" i="2"/>
  <c r="M29" i="2" s="1"/>
  <c r="G29" i="2"/>
  <c r="J28" i="2"/>
  <c r="P28" i="2" s="1"/>
  <c r="H28" i="2"/>
  <c r="M28" i="2" s="1"/>
  <c r="G28" i="2"/>
  <c r="J27" i="2"/>
  <c r="P27" i="2" s="1"/>
  <c r="H27" i="2"/>
  <c r="M27" i="2" s="1"/>
  <c r="G27" i="2"/>
  <c r="L27" i="2" s="1"/>
  <c r="J26" i="2"/>
  <c r="P26" i="2" s="1"/>
  <c r="H26" i="2"/>
  <c r="M26" i="2" s="1"/>
  <c r="G26" i="2"/>
  <c r="L26" i="2" s="1"/>
  <c r="J25" i="2"/>
  <c r="P25" i="2" s="1"/>
  <c r="H25" i="2"/>
  <c r="M25" i="2" s="1"/>
  <c r="G25" i="2"/>
  <c r="J24" i="2"/>
  <c r="P24" i="2" s="1"/>
  <c r="H24" i="2"/>
  <c r="M24" i="2" s="1"/>
  <c r="G24" i="2"/>
  <c r="L24" i="2" s="1"/>
  <c r="J23" i="2"/>
  <c r="H23" i="2"/>
  <c r="M23" i="2" s="1"/>
  <c r="G23" i="2"/>
  <c r="L23" i="2" s="1"/>
  <c r="J22" i="2"/>
  <c r="P22" i="2" s="1"/>
  <c r="H22" i="2"/>
  <c r="M22" i="2" s="1"/>
  <c r="G22" i="2"/>
  <c r="J21" i="2"/>
  <c r="P21" i="2" s="1"/>
  <c r="H21" i="2"/>
  <c r="M21" i="2" s="1"/>
  <c r="G21" i="2"/>
  <c r="J20" i="2"/>
  <c r="H20" i="2"/>
  <c r="M20" i="2" s="1"/>
  <c r="G20" i="2"/>
  <c r="J19" i="2"/>
  <c r="P19" i="2" s="1"/>
  <c r="H19" i="2"/>
  <c r="M19" i="2" s="1"/>
  <c r="G19" i="2"/>
  <c r="J18" i="2"/>
  <c r="P18" i="2" s="1"/>
  <c r="H18" i="2"/>
  <c r="M18" i="2" s="1"/>
  <c r="G18" i="2"/>
  <c r="J17" i="2"/>
  <c r="H17" i="2"/>
  <c r="M17" i="2" s="1"/>
  <c r="G17" i="2"/>
  <c r="L17" i="2" s="1"/>
  <c r="J16" i="2"/>
  <c r="H16" i="2"/>
  <c r="M16" i="2" s="1"/>
  <c r="G16" i="2"/>
  <c r="L16" i="2" s="1"/>
  <c r="J15" i="2"/>
  <c r="P15" i="2" s="1"/>
  <c r="H15" i="2"/>
  <c r="M15" i="2" s="1"/>
  <c r="G15" i="2"/>
  <c r="J14" i="2"/>
  <c r="P14" i="2" s="1"/>
  <c r="H14" i="2"/>
  <c r="M14" i="2" s="1"/>
  <c r="G14" i="2"/>
  <c r="J13" i="2"/>
  <c r="P13" i="2" s="1"/>
  <c r="H13" i="2"/>
  <c r="G13" i="2"/>
  <c r="J12" i="2"/>
  <c r="P12" i="2" s="1"/>
  <c r="H12" i="2"/>
  <c r="M12" i="2" s="1"/>
  <c r="G12" i="2"/>
  <c r="J11" i="2"/>
  <c r="P11" i="2" s="1"/>
  <c r="H11" i="2"/>
  <c r="G11" i="2"/>
  <c r="J10" i="2"/>
  <c r="H10" i="2"/>
  <c r="M10" i="2" s="1"/>
  <c r="G10" i="2"/>
  <c r="L10" i="2" s="1"/>
  <c r="J9" i="2"/>
  <c r="H9" i="2"/>
  <c r="M9" i="2" s="1"/>
  <c r="G9" i="2"/>
  <c r="L9" i="2" s="1"/>
  <c r="J8" i="2"/>
  <c r="P8" i="2" s="1"/>
  <c r="H8" i="2"/>
  <c r="M8" i="2" s="1"/>
  <c r="G8" i="2"/>
  <c r="J7" i="2"/>
  <c r="H7" i="2"/>
  <c r="M7" i="2" s="1"/>
  <c r="G7" i="2"/>
  <c r="L7" i="2" s="1"/>
  <c r="J6" i="2"/>
  <c r="H6" i="2"/>
  <c r="M6" i="2" s="1"/>
  <c r="G6" i="2"/>
  <c r="L6" i="2" s="1"/>
  <c r="J5" i="2"/>
  <c r="H5" i="2"/>
  <c r="G5" i="2"/>
  <c r="P4" i="2"/>
  <c r="H4" i="2"/>
  <c r="G4" i="2"/>
  <c r="L4" i="2" s="1"/>
  <c r="J3" i="2"/>
  <c r="H3" i="2"/>
  <c r="M3" i="2" s="1"/>
  <c r="G3" i="2"/>
  <c r="L3" i="2" s="1"/>
  <c r="P2" i="2"/>
  <c r="H2" i="2"/>
  <c r="M2" i="2" s="1"/>
  <c r="G2" i="2"/>
  <c r="U34" i="2" l="1"/>
  <c r="X34" i="2" s="1"/>
  <c r="P16" i="2"/>
  <c r="P23" i="2"/>
  <c r="I22" i="2"/>
  <c r="Z22" i="2" s="1"/>
  <c r="Y22" i="2"/>
  <c r="L22" i="2"/>
  <c r="N22" i="2" s="1"/>
  <c r="R22" i="2" s="1"/>
  <c r="T30" i="2"/>
  <c r="U30" i="2"/>
  <c r="X30" i="2" s="1"/>
  <c r="I2" i="2"/>
  <c r="Z2" i="2" s="1"/>
  <c r="Y2" i="2"/>
  <c r="T10" i="2"/>
  <c r="U10" i="2"/>
  <c r="X10" i="2" s="1"/>
  <c r="I20" i="2"/>
  <c r="Z20" i="2" s="1"/>
  <c r="Y20" i="2"/>
  <c r="L25" i="2"/>
  <c r="I5" i="2"/>
  <c r="Z5" i="2" s="1"/>
  <c r="Y5" i="2"/>
  <c r="I13" i="2"/>
  <c r="Z13" i="2" s="1"/>
  <c r="Y13" i="2"/>
  <c r="P17" i="2"/>
  <c r="L28" i="2"/>
  <c r="N28" i="2" s="1"/>
  <c r="R28" i="2" s="1"/>
  <c r="Y28" i="2"/>
  <c r="U7" i="2"/>
  <c r="X7" i="2" s="1"/>
  <c r="T7" i="2"/>
  <c r="T17" i="2"/>
  <c r="U17" i="2"/>
  <c r="X17" i="2" s="1"/>
  <c r="I15" i="2"/>
  <c r="Z15" i="2" s="1"/>
  <c r="L15" i="2"/>
  <c r="Y15" i="2"/>
  <c r="M5" i="2"/>
  <c r="I8" i="2"/>
  <c r="Z8" i="2" s="1"/>
  <c r="Y8" i="2"/>
  <c r="M13" i="2"/>
  <c r="Y18" i="2"/>
  <c r="L18" i="2"/>
  <c r="U23" i="2"/>
  <c r="X23" i="2" s="1"/>
  <c r="T23" i="2"/>
  <c r="U31" i="2"/>
  <c r="X31" i="2" s="1"/>
  <c r="T31" i="2"/>
  <c r="T3" i="2"/>
  <c r="U3" i="2"/>
  <c r="X3" i="2" s="1"/>
  <c r="I11" i="2"/>
  <c r="Z11" i="2" s="1"/>
  <c r="Y11" i="2"/>
  <c r="U16" i="2"/>
  <c r="X16" i="2" s="1"/>
  <c r="T16" i="2"/>
  <c r="Y21" i="2"/>
  <c r="T26" i="2"/>
  <c r="U26" i="2"/>
  <c r="X26" i="2" s="1"/>
  <c r="T6" i="2"/>
  <c r="U6" i="2"/>
  <c r="X6" i="2" s="1"/>
  <c r="M11" i="2"/>
  <c r="L29" i="2"/>
  <c r="Y32" i="2"/>
  <c r="L32" i="2"/>
  <c r="M4" i="2"/>
  <c r="N4" i="2" s="1"/>
  <c r="R4" i="2" s="1"/>
  <c r="T9" i="2"/>
  <c r="U9" i="2"/>
  <c r="X9" i="2" s="1"/>
  <c r="I14" i="2"/>
  <c r="Z14" i="2" s="1"/>
  <c r="Y14" i="2"/>
  <c r="I19" i="2"/>
  <c r="Z19" i="2" s="1"/>
  <c r="Y19" i="2"/>
  <c r="I21" i="2"/>
  <c r="Z21" i="2" s="1"/>
  <c r="U24" i="2"/>
  <c r="X24" i="2" s="1"/>
  <c r="T24" i="2"/>
  <c r="I12" i="2"/>
  <c r="Z12" i="2" s="1"/>
  <c r="Y12" i="2"/>
  <c r="N16" i="2"/>
  <c r="R16" i="2" s="1"/>
  <c r="T27" i="2"/>
  <c r="U27" i="2"/>
  <c r="X27" i="2" s="1"/>
  <c r="P7" i="2"/>
  <c r="P10" i="2"/>
  <c r="N6" i="2"/>
  <c r="R6" i="2" s="1"/>
  <c r="N9" i="2"/>
  <c r="R9" i="2" s="1"/>
  <c r="N27" i="2"/>
  <c r="R27" i="2" s="1"/>
  <c r="P6" i="2"/>
  <c r="N15" i="2"/>
  <c r="R15" i="2" s="1"/>
  <c r="N3" i="2"/>
  <c r="R3" i="2" s="1"/>
  <c r="P3" i="2"/>
  <c r="N7" i="2"/>
  <c r="R7" i="2" s="1"/>
  <c r="P9" i="2"/>
  <c r="N30" i="2"/>
  <c r="R30" i="2" s="1"/>
  <c r="N17" i="2"/>
  <c r="R17" i="2" s="1"/>
  <c r="N23" i="2"/>
  <c r="R23" i="2" s="1"/>
  <c r="N31" i="2"/>
  <c r="R31" i="2" s="1"/>
  <c r="N33" i="2"/>
  <c r="R33" i="2" s="1"/>
  <c r="N26" i="2"/>
  <c r="R26" i="2" s="1"/>
  <c r="N34" i="2"/>
  <c r="R34" i="2" s="1"/>
  <c r="N18" i="2"/>
  <c r="R18" i="2" s="1"/>
  <c r="N24" i="2"/>
  <c r="R24" i="2" s="1"/>
  <c r="N10" i="2"/>
  <c r="R10" i="2" s="1"/>
  <c r="L2" i="2" l="1"/>
  <c r="U2" i="2" s="1"/>
  <c r="X2" i="2" s="1"/>
  <c r="P20" i="2"/>
  <c r="L14" i="2"/>
  <c r="N14" i="2" s="1"/>
  <c r="R14" i="2" s="1"/>
  <c r="T4" i="2"/>
  <c r="P5" i="2"/>
  <c r="U4" i="2"/>
  <c r="X4" i="2" s="1"/>
  <c r="L5" i="2"/>
  <c r="N5" i="2" s="1"/>
  <c r="R5" i="2" s="1"/>
  <c r="T22" i="2"/>
  <c r="U22" i="2"/>
  <c r="X22" i="2" s="1"/>
  <c r="L19" i="2"/>
  <c r="L12" i="2"/>
  <c r="L11" i="2"/>
  <c r="T18" i="2"/>
  <c r="U18" i="2"/>
  <c r="X18" i="2" s="1"/>
  <c r="U32" i="2"/>
  <c r="X32" i="2" s="1"/>
  <c r="T32" i="2"/>
  <c r="T28" i="2"/>
  <c r="U28" i="2"/>
  <c r="X28" i="2" s="1"/>
  <c r="T25" i="2"/>
  <c r="U25" i="2"/>
  <c r="X25" i="2" s="1"/>
  <c r="U15" i="2"/>
  <c r="X15" i="2" s="1"/>
  <c r="T15" i="2"/>
  <c r="N25" i="2"/>
  <c r="R25" i="2" s="1"/>
  <c r="T29" i="2"/>
  <c r="U29" i="2"/>
  <c r="X29" i="2" s="1"/>
  <c r="L13" i="2"/>
  <c r="L20" i="2"/>
  <c r="N32" i="2"/>
  <c r="R32" i="2" s="1"/>
  <c r="N29" i="2"/>
  <c r="R29" i="2" s="1"/>
  <c r="L21" i="2"/>
  <c r="L8" i="2"/>
  <c r="N2" i="2" l="1"/>
  <c r="R2" i="2" s="1"/>
  <c r="P35" i="2"/>
  <c r="T2" i="2"/>
  <c r="U5" i="2"/>
  <c r="X5" i="2" s="1"/>
  <c r="T5" i="2"/>
  <c r="U14" i="2"/>
  <c r="X14" i="2" s="1"/>
  <c r="T14" i="2"/>
  <c r="T13" i="2"/>
  <c r="U13" i="2"/>
  <c r="X13" i="2" s="1"/>
  <c r="N13" i="2"/>
  <c r="R13" i="2" s="1"/>
  <c r="U8" i="2"/>
  <c r="X8" i="2" s="1"/>
  <c r="T8" i="2"/>
  <c r="N8" i="2"/>
  <c r="R8" i="2" s="1"/>
  <c r="T21" i="2"/>
  <c r="U21" i="2"/>
  <c r="X21" i="2" s="1"/>
  <c r="N21" i="2"/>
  <c r="R21" i="2" s="1"/>
  <c r="T11" i="2"/>
  <c r="U11" i="2"/>
  <c r="X11" i="2" s="1"/>
  <c r="N11" i="2"/>
  <c r="R11" i="2" s="1"/>
  <c r="T12" i="2"/>
  <c r="U12" i="2"/>
  <c r="X12" i="2" s="1"/>
  <c r="N12" i="2"/>
  <c r="R12" i="2" s="1"/>
  <c r="T19" i="2"/>
  <c r="U19" i="2"/>
  <c r="X19" i="2" s="1"/>
  <c r="N19" i="2"/>
  <c r="R19" i="2" s="1"/>
  <c r="T20" i="2"/>
  <c r="U20" i="2"/>
  <c r="X20" i="2" s="1"/>
  <c r="N20" i="2"/>
  <c r="R20" i="2" s="1"/>
  <c r="R35" i="2" l="1"/>
  <c r="N35" i="2"/>
</calcChain>
</file>

<file path=xl/sharedStrings.xml><?xml version="1.0" encoding="utf-8"?>
<sst xmlns="http://schemas.openxmlformats.org/spreadsheetml/2006/main" count="488" uniqueCount="148">
  <si>
    <t>sens ouverture</t>
  </si>
  <si>
    <t>TYPE</t>
  </si>
  <si>
    <t>Localisation</t>
  </si>
  <si>
    <t>ME01</t>
  </si>
  <si>
    <t>REPERE</t>
  </si>
  <si>
    <t>MENUISERIE</t>
  </si>
  <si>
    <t>ALUMINIUM</t>
  </si>
  <si>
    <t>largeur brut (mm)</t>
  </si>
  <si>
    <t>hauteur brut (mm)</t>
  </si>
  <si>
    <t>Allège (mm)</t>
  </si>
  <si>
    <t>ME02</t>
  </si>
  <si>
    <t>ME03</t>
  </si>
  <si>
    <t>ME04</t>
  </si>
  <si>
    <t>ME05</t>
  </si>
  <si>
    <t>ME06</t>
  </si>
  <si>
    <t>ME07</t>
  </si>
  <si>
    <t>ME08</t>
  </si>
  <si>
    <t>ME09</t>
  </si>
  <si>
    <t>ME10</t>
  </si>
  <si>
    <t>ME11</t>
  </si>
  <si>
    <t>ME12</t>
  </si>
  <si>
    <t>ME13</t>
  </si>
  <si>
    <t>ME14</t>
  </si>
  <si>
    <t>ME15</t>
  </si>
  <si>
    <t>ME16</t>
  </si>
  <si>
    <t>ME17</t>
  </si>
  <si>
    <t>ME18</t>
  </si>
  <si>
    <t>ME19</t>
  </si>
  <si>
    <t>ME20</t>
  </si>
  <si>
    <t>ME21</t>
  </si>
  <si>
    <t>ME22</t>
  </si>
  <si>
    <t>ME23</t>
  </si>
  <si>
    <t>ME24</t>
  </si>
  <si>
    <t>ME25</t>
  </si>
  <si>
    <t>ME26</t>
  </si>
  <si>
    <t>ME27</t>
  </si>
  <si>
    <t>ME28</t>
  </si>
  <si>
    <t>ME29</t>
  </si>
  <si>
    <t>ME30</t>
  </si>
  <si>
    <t>Sous-sol</t>
  </si>
  <si>
    <t>Oscilot-battant</t>
  </si>
  <si>
    <t>Droite</t>
  </si>
  <si>
    <t>non</t>
  </si>
  <si>
    <t>Etage</t>
  </si>
  <si>
    <t>Chambre 7</t>
  </si>
  <si>
    <t>Céllier/Buanderie</t>
  </si>
  <si>
    <t>Rez de Chaussée</t>
  </si>
  <si>
    <t>Hall d'Entrée</t>
  </si>
  <si>
    <t>Gauche</t>
  </si>
  <si>
    <t>Chambre 4</t>
  </si>
  <si>
    <t>oui</t>
  </si>
  <si>
    <t>Couleur</t>
  </si>
  <si>
    <t>Sde 4</t>
  </si>
  <si>
    <t>Sde 3</t>
  </si>
  <si>
    <t>Chambre 3</t>
  </si>
  <si>
    <t>Sde 2</t>
  </si>
  <si>
    <t>Chambre 2</t>
  </si>
  <si>
    <t>Sdb 1</t>
  </si>
  <si>
    <t>Chambre 1</t>
  </si>
  <si>
    <t>Fixe</t>
  </si>
  <si>
    <t>Séjour</t>
  </si>
  <si>
    <t>-</t>
  </si>
  <si>
    <t>Séjour/repas</t>
  </si>
  <si>
    <t>Cuisine</t>
  </si>
  <si>
    <t>Chambre 5</t>
  </si>
  <si>
    <t>Chambre 6</t>
  </si>
  <si>
    <t>Garage</t>
  </si>
  <si>
    <t>Patio</t>
  </si>
  <si>
    <t>Escalier</t>
  </si>
  <si>
    <t>ME31</t>
  </si>
  <si>
    <t>Porte garage</t>
  </si>
  <si>
    <t>b: 3000 h: 3020</t>
  </si>
  <si>
    <t>isolant+placo (mm)</t>
  </si>
  <si>
    <t>Placo (mm)</t>
  </si>
  <si>
    <t>Refoulement</t>
  </si>
  <si>
    <t>NOIR 2100 SABLE</t>
  </si>
  <si>
    <t>Equerres longeur</t>
  </si>
  <si>
    <t xml:space="preserve">Equerre hauteur </t>
  </si>
  <si>
    <t xml:space="preserve">Total </t>
  </si>
  <si>
    <t>Type</t>
  </si>
  <si>
    <t>type</t>
  </si>
  <si>
    <t>clameaux</t>
  </si>
  <si>
    <t>VANTAUX</t>
  </si>
  <si>
    <t>RAILS</t>
  </si>
  <si>
    <t>Galandage</t>
  </si>
  <si>
    <t>fixe</t>
  </si>
  <si>
    <t>ep Montant</t>
  </si>
  <si>
    <t>Coulissant</t>
  </si>
  <si>
    <t>Allege</t>
  </si>
  <si>
    <t>Bande filante (mm)</t>
  </si>
  <si>
    <t>REF</t>
  </si>
  <si>
    <t>Griesser/VR</t>
  </si>
  <si>
    <t>Vis auto-perf 4,8x22</t>
  </si>
  <si>
    <t>IT 18021895-CP14GG</t>
  </si>
  <si>
    <t>Vis auto-perf 6,3x45</t>
  </si>
  <si>
    <t>Goujon 8x91</t>
  </si>
  <si>
    <t>Cheville 8x4</t>
  </si>
  <si>
    <t xml:space="preserve">Eq </t>
  </si>
  <si>
    <t>PG 0189</t>
  </si>
  <si>
    <t>BACS REFOULEMENT</t>
  </si>
  <si>
    <t>DIM BACS</t>
  </si>
  <si>
    <t>bac 1rail</t>
  </si>
  <si>
    <t>bac 1 rail</t>
  </si>
  <si>
    <t>bac 2 rails</t>
  </si>
  <si>
    <t>Bacs 2 rails</t>
  </si>
  <si>
    <t>Bac 2 rails</t>
  </si>
  <si>
    <t>hauteur Polycarbonate 4mm</t>
  </si>
  <si>
    <t>largeur Polycarbonate 4mm</t>
  </si>
  <si>
    <t>protection profil serrure 2mm</t>
  </si>
  <si>
    <t>VIS</t>
  </si>
  <si>
    <t>INTERIEUR</t>
  </si>
  <si>
    <t>EXTERIEUR</t>
  </si>
  <si>
    <t>Profils Vericaux</t>
  </si>
  <si>
    <t>Profils Verticaux</t>
  </si>
  <si>
    <t>Oscilotbattant</t>
  </si>
  <si>
    <t>Profils horizontaux</t>
  </si>
  <si>
    <t>Quantité</t>
  </si>
  <si>
    <t>TOTAL VIS</t>
  </si>
  <si>
    <t>Vis pentur 6,0x50</t>
  </si>
  <si>
    <t>enduit/Pierre (mm)</t>
  </si>
  <si>
    <t>hauteur talons/mfini</t>
  </si>
  <si>
    <t>Griesser/Volet roulant/Screen</t>
  </si>
  <si>
    <t>CHANTIER:</t>
  </si>
  <si>
    <t>MAITRE D'OUVRAGE:</t>
  </si>
  <si>
    <t>MAITRE D'ŒUVRE:</t>
  </si>
  <si>
    <t>NOM</t>
  </si>
  <si>
    <t>RUE</t>
  </si>
  <si>
    <t>VILLE</t>
  </si>
  <si>
    <t>REPERE MENUISERIE:</t>
  </si>
  <si>
    <t>TYPE MENUISERIE:</t>
  </si>
  <si>
    <t>BACS:</t>
  </si>
  <si>
    <t>VIS:</t>
  </si>
  <si>
    <t>BOIS:</t>
  </si>
  <si>
    <t>PROTECTION :</t>
  </si>
  <si>
    <t>PLIAGE:</t>
  </si>
  <si>
    <t>Largeur</t>
  </si>
  <si>
    <t>hauteur</t>
  </si>
  <si>
    <t>quantité</t>
  </si>
  <si>
    <t>références</t>
  </si>
  <si>
    <t>Equerre d'appuis:</t>
  </si>
  <si>
    <t>FOURNITURES:</t>
  </si>
  <si>
    <t>POLYGABONATE INT:</t>
  </si>
  <si>
    <t>POLYGABONATE EXT:</t>
  </si>
  <si>
    <t>NOMBRE DE VANTAUX:</t>
  </si>
  <si>
    <t>NOMBRE DE RAILS:</t>
  </si>
  <si>
    <t>x</t>
  </si>
  <si>
    <t>DIMENSIONS BRUT:</t>
  </si>
  <si>
    <t>DIMENSION FINI: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</si>
</sst>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485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7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/>
    </xf>
    <xf numFmtId="0" fontId="0" fillId="3" borderId="3" xfId="0" applyFill="1" applyBorder="1" applyAlignment="1">
      <alignment horizontal="center"/>
    </xf>
    <xf numFmtId="0" fontId="0" fillId="3" borderId="3" xfId="0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3" xfId="0" applyFill="1" applyBorder="1"/>
    <xf numFmtId="0" fontId="0" fillId="3" borderId="3" xfId="0" applyFill="1" applyBorder="1" applyAlignment="1">
      <alignment horizontal="right"/>
    </xf>
    <xf numFmtId="0" fontId="0" fillId="3" borderId="6" xfId="0" applyFill="1" applyBorder="1"/>
    <xf numFmtId="0" fontId="0" fillId="3" borderId="0" xfId="0" applyFill="1"/>
    <xf numFmtId="0" fontId="0" fillId="4" borderId="4" xfId="0" applyFill="1" applyBorder="1" applyAlignment="1">
      <alignment horizontal="center"/>
    </xf>
    <xf numFmtId="0" fontId="0" fillId="4" borderId="4" xfId="0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4" borderId="4" xfId="0" applyFill="1" applyBorder="1"/>
    <xf numFmtId="0" fontId="0" fillId="4" borderId="4" xfId="0" applyFill="1" applyBorder="1" applyAlignment="1">
      <alignment horizontal="right"/>
    </xf>
    <xf numFmtId="0" fontId="0" fillId="4" borderId="7" xfId="0" applyFill="1" applyBorder="1"/>
    <xf numFmtId="0" fontId="0" fillId="4" borderId="0" xfId="0" applyFill="1"/>
    <xf numFmtId="0" fontId="0" fillId="4" borderId="3" xfId="0" applyFill="1" applyBorder="1" applyAlignment="1">
      <alignment horizontal="center"/>
    </xf>
    <xf numFmtId="0" fontId="0" fillId="4" borderId="3" xfId="0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3" xfId="0" applyFill="1" applyBorder="1"/>
    <xf numFmtId="0" fontId="1" fillId="4" borderId="3" xfId="0" applyFont="1" applyFill="1" applyBorder="1" applyAlignment="1">
      <alignment horizontal="right"/>
    </xf>
    <xf numFmtId="0" fontId="0" fillId="4" borderId="3" xfId="0" applyFill="1" applyBorder="1" applyAlignment="1">
      <alignment horizontal="right"/>
    </xf>
    <xf numFmtId="0" fontId="0" fillId="4" borderId="6" xfId="0" applyFill="1" applyBorder="1"/>
    <xf numFmtId="0" fontId="0" fillId="4" borderId="2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right"/>
    </xf>
    <xf numFmtId="0" fontId="0" fillId="4" borderId="2" xfId="0" applyFill="1" applyBorder="1" applyAlignment="1">
      <alignment horizontal="right"/>
    </xf>
    <xf numFmtId="0" fontId="0" fillId="4" borderId="5" xfId="0" applyFill="1" applyBorder="1"/>
    <xf numFmtId="0" fontId="0" fillId="4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 applyAlignment="1">
      <alignment horizontal="right"/>
    </xf>
    <xf numFmtId="0" fontId="0" fillId="0" borderId="0" xfId="0" applyFill="1"/>
    <xf numFmtId="0" fontId="0" fillId="2" borderId="3" xfId="0" applyFill="1" applyBorder="1" applyAlignment="1">
      <alignment horizontal="right"/>
    </xf>
    <xf numFmtId="0" fontId="1" fillId="2" borderId="3" xfId="0" applyFont="1" applyFill="1" applyBorder="1" applyAlignment="1">
      <alignment horizontal="right"/>
    </xf>
    <xf numFmtId="0" fontId="0" fillId="2" borderId="16" xfId="0" applyFill="1" applyBorder="1"/>
    <xf numFmtId="0" fontId="1" fillId="2" borderId="4" xfId="0" applyFont="1" applyFill="1" applyBorder="1" applyAlignment="1">
      <alignment horizontal="right"/>
    </xf>
    <xf numFmtId="0" fontId="0" fillId="4" borderId="19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2" borderId="9" xfId="0" applyNumberFormat="1" applyFill="1" applyBorder="1" applyAlignment="1">
      <alignment horizontal="right"/>
    </xf>
    <xf numFmtId="0" fontId="0" fillId="2" borderId="9" xfId="0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3" xfId="0" applyBorder="1"/>
    <xf numFmtId="0" fontId="0" fillId="2" borderId="2" xfId="0" applyFill="1" applyBorder="1"/>
    <xf numFmtId="1" fontId="0" fillId="2" borderId="2" xfId="0" applyNumberFormat="1" applyFill="1" applyBorder="1"/>
    <xf numFmtId="0" fontId="0" fillId="0" borderId="9" xfId="0" applyFill="1" applyBorder="1"/>
    <xf numFmtId="0" fontId="0" fillId="0" borderId="3" xfId="0" applyFill="1" applyBorder="1"/>
    <xf numFmtId="0" fontId="0" fillId="2" borderId="22" xfId="0" applyFill="1" applyBorder="1" applyAlignment="1">
      <alignment horizontal="center"/>
    </xf>
    <xf numFmtId="0" fontId="0" fillId="0" borderId="22" xfId="0" applyFill="1" applyBorder="1" applyAlignment="1">
      <alignment horizontal="center"/>
    </xf>
    <xf numFmtId="1" fontId="0" fillId="2" borderId="22" xfId="0" applyNumberFormat="1" applyFill="1" applyBorder="1" applyAlignment="1">
      <alignment horizontal="center"/>
    </xf>
    <xf numFmtId="1" fontId="0" fillId="2" borderId="2" xfId="0" applyNumberFormat="1" applyFill="1" applyBorder="1" applyAlignment="1">
      <alignment horizontal="center"/>
    </xf>
    <xf numFmtId="1" fontId="0" fillId="2" borderId="15" xfId="0" applyNumberFormat="1" applyFill="1" applyBorder="1" applyAlignment="1">
      <alignment horizontal="center"/>
    </xf>
    <xf numFmtId="1" fontId="0" fillId="5" borderId="22" xfId="0" applyNumberFormat="1" applyFill="1" applyBorder="1" applyAlignment="1">
      <alignment horizontal="center"/>
    </xf>
    <xf numFmtId="1" fontId="0" fillId="2" borderId="24" xfId="0" applyNumberForma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24" xfId="0" applyFill="1" applyBorder="1" applyAlignment="1">
      <alignment horizontal="center"/>
    </xf>
    <xf numFmtId="0" fontId="0" fillId="2" borderId="20" xfId="0" applyFill="1" applyBorder="1" applyAlignment="1">
      <alignment horizontal="right"/>
    </xf>
    <xf numFmtId="0" fontId="0" fillId="3" borderId="6" xfId="0" applyFill="1" applyBorder="1" applyAlignment="1">
      <alignment horizontal="right"/>
    </xf>
    <xf numFmtId="0" fontId="0" fillId="2" borderId="6" xfId="0" applyFill="1" applyBorder="1" applyAlignment="1">
      <alignment horizontal="right"/>
    </xf>
    <xf numFmtId="0" fontId="1" fillId="3" borderId="6" xfId="0" applyFont="1" applyFill="1" applyBorder="1" applyAlignment="1">
      <alignment horizontal="right"/>
    </xf>
    <xf numFmtId="0" fontId="1" fillId="2" borderId="6" xfId="0" applyFont="1" applyFill="1" applyBorder="1" applyAlignment="1">
      <alignment horizontal="right"/>
    </xf>
    <xf numFmtId="0" fontId="1" fillId="2" borderId="7" xfId="0" applyFont="1" applyFill="1" applyBorder="1" applyAlignment="1">
      <alignment horizontal="right"/>
    </xf>
    <xf numFmtId="0" fontId="0" fillId="2" borderId="10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1" fontId="0" fillId="0" borderId="3" xfId="0" applyNumberFormat="1" applyFill="1" applyBorder="1"/>
    <xf numFmtId="1" fontId="0" fillId="2" borderId="3" xfId="0" applyNumberFormat="1" applyFill="1" applyBorder="1"/>
    <xf numFmtId="1" fontId="0" fillId="2" borderId="4" xfId="0" applyNumberFormat="1" applyFill="1" applyBorder="1"/>
    <xf numFmtId="1" fontId="0" fillId="2" borderId="5" xfId="0" applyNumberFormat="1" applyFill="1" applyBorder="1"/>
    <xf numFmtId="1" fontId="0" fillId="5" borderId="20" xfId="0" applyNumberFormat="1" applyFill="1" applyBorder="1"/>
    <xf numFmtId="1" fontId="0" fillId="2" borderId="20" xfId="0" applyNumberFormat="1" applyFill="1" applyBorder="1"/>
    <xf numFmtId="1" fontId="0" fillId="2" borderId="23" xfId="0" applyNumberFormat="1" applyFill="1" applyBorder="1"/>
    <xf numFmtId="1" fontId="0" fillId="0" borderId="3" xfId="0" applyNumberFormat="1" applyBorder="1" applyAlignment="1">
      <alignment horizontal="center"/>
    </xf>
    <xf numFmtId="1" fontId="0" fillId="2" borderId="3" xfId="0" applyNumberFormat="1" applyFill="1" applyBorder="1" applyAlignment="1">
      <alignment horizontal="center"/>
    </xf>
    <xf numFmtId="1" fontId="0" fillId="2" borderId="4" xfId="0" applyNumberFormat="1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right"/>
    </xf>
    <xf numFmtId="0" fontId="4" fillId="6" borderId="21" xfId="0" applyFont="1" applyFill="1" applyBorder="1" applyAlignment="1">
      <alignment horizontal="center"/>
    </xf>
    <xf numFmtId="0" fontId="4" fillId="6" borderId="17" xfId="0" applyFont="1" applyFill="1" applyBorder="1" applyAlignment="1">
      <alignment horizontal="center"/>
    </xf>
    <xf numFmtId="0" fontId="4" fillId="6" borderId="18" xfId="0" applyFont="1" applyFill="1" applyBorder="1" applyAlignment="1">
      <alignment horizontal="center"/>
    </xf>
    <xf numFmtId="0" fontId="4" fillId="7" borderId="21" xfId="0" applyFont="1" applyFill="1" applyBorder="1" applyAlignment="1">
      <alignment horizontal="center"/>
    </xf>
    <xf numFmtId="0" fontId="4" fillId="7" borderId="17" xfId="0" applyFont="1" applyFill="1" applyBorder="1" applyAlignment="1">
      <alignment horizontal="center"/>
    </xf>
    <xf numFmtId="0" fontId="4" fillId="7" borderId="18" xfId="0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2" borderId="15" xfId="0" applyFill="1" applyBorder="1"/>
    <xf numFmtId="0" fontId="0" fillId="0" borderId="13" xfId="0" applyFill="1" applyBorder="1"/>
    <xf numFmtId="0" fontId="0" fillId="2" borderId="13" xfId="0" applyFill="1" applyBorder="1"/>
    <xf numFmtId="0" fontId="0" fillId="2" borderId="14" xfId="0" applyFill="1" applyBorder="1"/>
    <xf numFmtId="1" fontId="0" fillId="2" borderId="10" xfId="0" applyNumberFormat="1" applyFill="1" applyBorder="1"/>
    <xf numFmtId="1" fontId="0" fillId="5" borderId="25" xfId="0" applyNumberFormat="1" applyFill="1" applyBorder="1"/>
    <xf numFmtId="1" fontId="0" fillId="2" borderId="25" xfId="0" applyNumberFormat="1" applyFill="1" applyBorder="1"/>
    <xf numFmtId="1" fontId="0" fillId="2" borderId="26" xfId="0" applyNumberFormat="1" applyFill="1" applyBorder="1"/>
    <xf numFmtId="1" fontId="0" fillId="0" borderId="13" xfId="0" applyNumberFormat="1" applyBorder="1" applyAlignment="1">
      <alignment horizontal="center"/>
    </xf>
    <xf numFmtId="1" fontId="0" fillId="2" borderId="13" xfId="0" applyNumberFormat="1" applyFill="1" applyBorder="1" applyAlignment="1">
      <alignment horizontal="center"/>
    </xf>
    <xf numFmtId="1" fontId="0" fillId="2" borderId="14" xfId="0" applyNumberFormat="1" applyFill="1" applyBorder="1" applyAlignment="1">
      <alignment horizontal="center"/>
    </xf>
    <xf numFmtId="1" fontId="0" fillId="0" borderId="3" xfId="0" applyNumberFormat="1" applyFill="1" applyBorder="1" applyAlignment="1">
      <alignment horizontal="center"/>
    </xf>
    <xf numFmtId="0" fontId="0" fillId="3" borderId="3" xfId="0" applyFont="1" applyFill="1" applyBorder="1" applyAlignment="1">
      <alignment horizontal="right"/>
    </xf>
    <xf numFmtId="0" fontId="0" fillId="4" borderId="3" xfId="0" applyFont="1" applyFill="1" applyBorder="1" applyAlignment="1">
      <alignment horizontal="right"/>
    </xf>
    <xf numFmtId="1" fontId="0" fillId="3" borderId="3" xfId="0" applyNumberFormat="1" applyFill="1" applyBorder="1" applyAlignment="1">
      <alignment horizontal="center"/>
    </xf>
    <xf numFmtId="0" fontId="0" fillId="4" borderId="5" xfId="0" applyFill="1" applyBorder="1" applyAlignment="1">
      <alignment horizontal="right"/>
    </xf>
    <xf numFmtId="0" fontId="0" fillId="4" borderId="6" xfId="0" applyFill="1" applyBorder="1" applyAlignment="1">
      <alignment horizontal="right"/>
    </xf>
    <xf numFmtId="0" fontId="0" fillId="3" borderId="6" xfId="0" applyFont="1" applyFill="1" applyBorder="1" applyAlignment="1">
      <alignment horizontal="right"/>
    </xf>
    <xf numFmtId="0" fontId="0" fillId="4" borderId="6" xfId="0" applyFont="1" applyFill="1" applyBorder="1" applyAlignment="1">
      <alignment horizontal="right"/>
    </xf>
    <xf numFmtId="0" fontId="0" fillId="4" borderId="7" xfId="0" applyFill="1" applyBorder="1" applyAlignment="1">
      <alignment horizontal="right"/>
    </xf>
    <xf numFmtId="1" fontId="0" fillId="4" borderId="2" xfId="0" applyNumberFormat="1" applyFill="1" applyBorder="1" applyAlignment="1">
      <alignment horizontal="center"/>
    </xf>
    <xf numFmtId="1" fontId="0" fillId="4" borderId="3" xfId="0" applyNumberFormat="1" applyFill="1" applyBorder="1" applyAlignment="1">
      <alignment horizontal="center"/>
    </xf>
    <xf numFmtId="1" fontId="0" fillId="4" borderId="4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9" xfId="0" applyFill="1" applyBorder="1" applyAlignment="1">
      <alignment horizontal="center" vertical="center"/>
    </xf>
    <xf numFmtId="0" fontId="0" fillId="4" borderId="9" xfId="0" applyFill="1" applyBorder="1"/>
    <xf numFmtId="0" fontId="0" fillId="4" borderId="9" xfId="0" applyNumberFormat="1" applyFill="1" applyBorder="1" applyAlignment="1">
      <alignment horizontal="right"/>
    </xf>
    <xf numFmtId="0" fontId="0" fillId="0" borderId="3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0" borderId="3" xfId="0" applyFill="1" applyBorder="1" applyAlignment="1">
      <alignment horizontal="right"/>
    </xf>
    <xf numFmtId="0" fontId="0" fillId="4" borderId="9" xfId="0" applyFill="1" applyBorder="1" applyAlignment="1">
      <alignment horizontal="right"/>
    </xf>
    <xf numFmtId="0" fontId="1" fillId="0" borderId="3" xfId="0" applyFont="1" applyFill="1" applyBorder="1" applyAlignment="1">
      <alignment horizontal="right"/>
    </xf>
    <xf numFmtId="0" fontId="0" fillId="0" borderId="3" xfId="0" applyFill="1" applyBorder="1" applyAlignment="1">
      <alignment horizontal="right" vertical="center"/>
    </xf>
    <xf numFmtId="0" fontId="0" fillId="4" borderId="9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vertical="center"/>
    </xf>
    <xf numFmtId="0" fontId="0" fillId="0" borderId="3" xfId="0" applyFont="1" applyFill="1" applyBorder="1" applyAlignment="1">
      <alignment horizontal="center"/>
    </xf>
    <xf numFmtId="0" fontId="0" fillId="4" borderId="3" xfId="0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1" fontId="0" fillId="4" borderId="9" xfId="0" applyNumberFormat="1" applyFill="1" applyBorder="1" applyAlignment="1">
      <alignment horizontal="center"/>
    </xf>
    <xf numFmtId="1" fontId="0" fillId="0" borderId="3" xfId="0" applyNumberFormat="1" applyFill="1" applyBorder="1" applyAlignment="1">
      <alignment horizontal="center" vertical="center"/>
    </xf>
    <xf numFmtId="1" fontId="0" fillId="4" borderId="3" xfId="0" applyNumberFormat="1" applyFill="1" applyBorder="1" applyAlignment="1">
      <alignment horizontal="center" vertical="center"/>
    </xf>
    <xf numFmtId="0" fontId="0" fillId="4" borderId="9" xfId="0" applyFill="1" applyBorder="1" applyAlignment="1">
      <alignment horizontal="right" indent="1"/>
    </xf>
    <xf numFmtId="0" fontId="0" fillId="0" borderId="3" xfId="0" applyFill="1" applyBorder="1" applyAlignment="1">
      <alignment horizontal="right" indent="1"/>
    </xf>
    <xf numFmtId="0" fontId="0" fillId="4" borderId="3" xfId="0" applyFill="1" applyBorder="1" applyAlignment="1">
      <alignment horizontal="right" vertical="center" indent="1"/>
    </xf>
    <xf numFmtId="0" fontId="0" fillId="4" borderId="3" xfId="0" applyFill="1" applyBorder="1" applyAlignment="1">
      <alignment horizontal="right" indent="1"/>
    </xf>
    <xf numFmtId="0" fontId="0" fillId="4" borderId="4" xfId="0" applyFill="1" applyBorder="1" applyAlignment="1">
      <alignment horizontal="right" indent="1"/>
    </xf>
    <xf numFmtId="0" fontId="0" fillId="4" borderId="28" xfId="0" applyFill="1" applyBorder="1" applyAlignment="1"/>
    <xf numFmtId="1" fontId="0" fillId="4" borderId="28" xfId="0" applyNumberForma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2" fillId="8" borderId="1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right" vertical="center" wrapText="1"/>
    </xf>
    <xf numFmtId="0" fontId="2" fillId="8" borderId="1" xfId="0" applyFont="1" applyFill="1" applyBorder="1" applyAlignment="1">
      <alignment vertical="center" wrapText="1"/>
    </xf>
    <xf numFmtId="0" fontId="2" fillId="8" borderId="19" xfId="0" applyFont="1" applyFill="1" applyBorder="1" applyAlignment="1">
      <alignment horizontal="left" vertical="top"/>
    </xf>
    <xf numFmtId="0" fontId="2" fillId="8" borderId="21" xfId="0" applyFont="1" applyFill="1" applyBorder="1" applyAlignment="1">
      <alignment horizontal="left" vertical="top"/>
    </xf>
    <xf numFmtId="0" fontId="2" fillId="8" borderId="8" xfId="0" applyFont="1" applyFill="1" applyBorder="1" applyAlignment="1">
      <alignment horizontal="left" vertical="top"/>
    </xf>
    <xf numFmtId="0" fontId="2" fillId="8" borderId="1" xfId="0" applyFont="1" applyFill="1" applyBorder="1" applyAlignment="1">
      <alignment horizontal="left" vertical="top" wrapText="1"/>
    </xf>
    <xf numFmtId="0" fontId="2" fillId="8" borderId="8" xfId="0" applyFont="1" applyFill="1" applyBorder="1" applyAlignment="1">
      <alignment horizontal="center" vertical="top" wrapText="1"/>
    </xf>
    <xf numFmtId="0" fontId="2" fillId="8" borderId="8" xfId="0" applyFont="1" applyFill="1" applyBorder="1" applyAlignment="1">
      <alignment horizontal="left" vertical="top" wrapText="1"/>
    </xf>
    <xf numFmtId="0" fontId="2" fillId="8" borderId="18" xfId="0" applyFont="1" applyFill="1" applyBorder="1" applyAlignment="1">
      <alignment horizontal="center" vertical="top" wrapText="1"/>
    </xf>
    <xf numFmtId="0" fontId="2" fillId="8" borderId="27" xfId="0" applyFont="1" applyFill="1" applyBorder="1" applyAlignment="1">
      <alignment horizontal="center" vertical="top" wrapText="1"/>
    </xf>
    <xf numFmtId="0" fontId="2" fillId="8" borderId="1" xfId="0" applyFont="1" applyFill="1" applyBorder="1" applyAlignment="1">
      <alignment horizontal="center" vertical="top" wrapText="1"/>
    </xf>
    <xf numFmtId="0" fontId="2" fillId="8" borderId="8" xfId="0" applyFont="1" applyFill="1" applyBorder="1" applyAlignment="1">
      <alignment horizontal="center" wrapText="1"/>
    </xf>
    <xf numFmtId="0" fontId="2" fillId="8" borderId="8" xfId="0" applyFont="1" applyFill="1" applyBorder="1" applyAlignment="1">
      <alignment wrapText="1"/>
    </xf>
    <xf numFmtId="0" fontId="2" fillId="8" borderId="8" xfId="0" applyFont="1" applyFill="1" applyBorder="1" applyAlignment="1">
      <alignment horizontal="right" wrapText="1"/>
    </xf>
    <xf numFmtId="1" fontId="2" fillId="8" borderId="8" xfId="0" applyNumberFormat="1" applyFont="1" applyFill="1" applyBorder="1" applyAlignment="1">
      <alignment horizontal="center" wrapText="1"/>
    </xf>
    <xf numFmtId="0" fontId="0" fillId="4" borderId="2" xfId="0" applyFont="1" applyFill="1" applyBorder="1" applyAlignment="1">
      <alignment horizontal="right"/>
    </xf>
    <xf numFmtId="0" fontId="0" fillId="0" borderId="29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2A322-A72F-4A94-A894-B90DF07CC772}">
  <sheetPr codeName="Feuil1"/>
  <dimension ref="B7:F19"/>
  <sheetViews>
    <sheetView view="pageLayout" zoomScaleNormal="100" workbookViewId="0">
      <selection activeCell="B14" sqref="B14"/>
    </sheetView>
  </sheetViews>
  <sheetFormatPr baseColWidth="10" defaultRowHeight="15" x14ac:dyDescent="0.25"/>
  <sheetData>
    <row r="7" spans="2:6" x14ac:dyDescent="0.25">
      <c r="D7" s="1"/>
    </row>
    <row r="9" spans="2:6" x14ac:dyDescent="0.25">
      <c r="B9" t="s">
        <v>123</v>
      </c>
      <c r="F9" t="s">
        <v>124</v>
      </c>
    </row>
    <row r="10" spans="2:6" x14ac:dyDescent="0.25">
      <c r="B10" t="s">
        <v>125</v>
      </c>
      <c r="F10" t="s">
        <v>125</v>
      </c>
    </row>
    <row r="11" spans="2:6" x14ac:dyDescent="0.25">
      <c r="B11" t="s">
        <v>126</v>
      </c>
      <c r="F11" t="s">
        <v>126</v>
      </c>
    </row>
    <row r="12" spans="2:6" x14ac:dyDescent="0.25">
      <c r="B12" t="s">
        <v>127</v>
      </c>
      <c r="F12" t="s">
        <v>127</v>
      </c>
    </row>
    <row r="16" spans="2:6" x14ac:dyDescent="0.25">
      <c r="D16" s="1" t="s">
        <v>122</v>
      </c>
    </row>
    <row r="17" spans="4:4" x14ac:dyDescent="0.25">
      <c r="D17" s="1" t="s">
        <v>125</v>
      </c>
    </row>
    <row r="18" spans="4:4" x14ac:dyDescent="0.25">
      <c r="D18" s="1" t="s">
        <v>126</v>
      </c>
    </row>
    <row r="19" spans="4:4" x14ac:dyDescent="0.25">
      <c r="D19" s="1" t="s">
        <v>127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406FC-CF5A-445A-B120-C08E5492A1C0}">
  <sheetPr codeName="Feuil2">
    <pageSetUpPr fitToPage="1"/>
  </sheetPr>
  <dimension ref="A1:R76"/>
  <sheetViews>
    <sheetView view="pageLayout" zoomScale="75" zoomScaleNormal="75" zoomScalePageLayoutView="75" workbookViewId="0">
      <selection activeCell="D2" sqref="D2"/>
    </sheetView>
  </sheetViews>
  <sheetFormatPr baseColWidth="10" defaultRowHeight="15" x14ac:dyDescent="0.25"/>
  <cols>
    <col min="1" max="1" width="8.42578125" customWidth="1"/>
    <col min="2" max="2" width="17.42578125" customWidth="1"/>
    <col min="3" max="3" width="10.28515625" customWidth="1"/>
    <col min="4" max="4" width="8.7109375" customWidth="1"/>
    <col min="5" max="5" width="17.42578125" style="2" customWidth="1"/>
    <col min="6" max="6" width="17" style="2" customWidth="1"/>
    <col min="7" max="7" width="14.7109375" customWidth="1"/>
    <col min="8" max="8" width="17" style="1" customWidth="1"/>
    <col min="9" max="9" width="15.42578125" style="3" customWidth="1"/>
    <col min="10" max="10" width="10.7109375" style="3" customWidth="1"/>
    <col min="11" max="11" width="12.42578125" style="1" customWidth="1"/>
    <col min="12" max="12" width="12.85546875" style="1" customWidth="1"/>
    <col min="13" max="13" width="14.140625" style="1" customWidth="1"/>
    <col min="14" max="14" width="13.5703125" style="1" customWidth="1"/>
    <col min="15" max="15" width="7.42578125" style="1" customWidth="1"/>
    <col min="16" max="16" width="11.5703125" style="1" customWidth="1"/>
    <col min="17" max="17" width="6.7109375" customWidth="1"/>
    <col min="18" max="18" width="9" style="1" customWidth="1"/>
  </cols>
  <sheetData>
    <row r="1" spans="1:18" s="92" customFormat="1" ht="62.25" customHeight="1" thickBot="1" x14ac:dyDescent="0.3">
      <c r="A1" s="154" t="s">
        <v>4</v>
      </c>
      <c r="B1" s="155" t="s">
        <v>1</v>
      </c>
      <c r="C1" s="155" t="s">
        <v>82</v>
      </c>
      <c r="D1" s="155" t="s">
        <v>83</v>
      </c>
      <c r="E1" s="154" t="s">
        <v>43</v>
      </c>
      <c r="F1" s="154" t="s">
        <v>2</v>
      </c>
      <c r="G1" s="154" t="s">
        <v>5</v>
      </c>
      <c r="H1" s="154" t="s">
        <v>51</v>
      </c>
      <c r="I1" s="156" t="s">
        <v>7</v>
      </c>
      <c r="J1" s="156" t="s">
        <v>8</v>
      </c>
      <c r="K1" s="154" t="s">
        <v>120</v>
      </c>
      <c r="L1" s="154" t="s">
        <v>74</v>
      </c>
      <c r="M1" s="154" t="s">
        <v>119</v>
      </c>
      <c r="N1" s="154" t="s">
        <v>72</v>
      </c>
      <c r="O1" s="154" t="s">
        <v>73</v>
      </c>
      <c r="P1" s="154" t="s">
        <v>0</v>
      </c>
      <c r="Q1" s="157" t="s">
        <v>9</v>
      </c>
      <c r="R1" s="154" t="s">
        <v>121</v>
      </c>
    </row>
    <row r="2" spans="1:18" s="17" customFormat="1" x14ac:dyDescent="0.25">
      <c r="A2" s="25" t="s">
        <v>3</v>
      </c>
      <c r="B2" s="18" t="s">
        <v>84</v>
      </c>
      <c r="C2" s="26">
        <v>1</v>
      </c>
      <c r="D2" s="26">
        <v>1</v>
      </c>
      <c r="E2" s="26" t="s">
        <v>39</v>
      </c>
      <c r="F2" s="27" t="s">
        <v>44</v>
      </c>
      <c r="G2" s="30" t="s">
        <v>6</v>
      </c>
      <c r="H2" s="31" t="s">
        <v>75</v>
      </c>
      <c r="I2" s="28">
        <v>943</v>
      </c>
      <c r="J2" s="118">
        <v>2410</v>
      </c>
      <c r="K2" s="25">
        <f>IF(Q2=0,CHOOSE(MATCH(B2,{"Galandage";"Fixe";"Coulissant"},0),1080,1020,1080),"")</f>
        <v>1080</v>
      </c>
      <c r="L2" s="123">
        <f>IF(B2="Galandage",I2-(M2*2)*1.0226,"")</f>
        <v>926.63840000000005</v>
      </c>
      <c r="M2" s="29">
        <v>8</v>
      </c>
      <c r="N2" s="29">
        <v>200</v>
      </c>
      <c r="O2" s="29">
        <v>26</v>
      </c>
      <c r="P2" s="25" t="s">
        <v>41</v>
      </c>
      <c r="Q2" s="171">
        <v>0</v>
      </c>
      <c r="R2" s="25" t="s">
        <v>42</v>
      </c>
    </row>
    <row r="3" spans="1:18" s="10" customFormat="1" x14ac:dyDescent="0.25">
      <c r="A3" s="4" t="s">
        <v>10</v>
      </c>
      <c r="B3" s="32" t="s">
        <v>114</v>
      </c>
      <c r="C3" s="46">
        <v>1</v>
      </c>
      <c r="D3" s="46">
        <v>0</v>
      </c>
      <c r="E3" s="5" t="s">
        <v>39</v>
      </c>
      <c r="F3" s="6" t="s">
        <v>45</v>
      </c>
      <c r="G3" s="9" t="s">
        <v>6</v>
      </c>
      <c r="H3" s="32" t="s">
        <v>75</v>
      </c>
      <c r="I3" s="8">
        <v>945</v>
      </c>
      <c r="J3" s="69">
        <v>1350</v>
      </c>
      <c r="K3" s="32" t="str">
        <f>IF(Q3=0,CHOOSE(MATCH(B3,{"Galandage";"Fixe";"Coulissant"},0),1080,1020,1080),"")</f>
        <v/>
      </c>
      <c r="L3" s="117" t="str">
        <f>IF(B3="Galandage",I3-(M3*2)*1.0226,"")</f>
        <v/>
      </c>
      <c r="M3" s="8">
        <v>8</v>
      </c>
      <c r="N3" s="8">
        <v>200</v>
      </c>
      <c r="O3" s="8">
        <v>26</v>
      </c>
      <c r="P3" s="4" t="s">
        <v>41</v>
      </c>
      <c r="Q3" s="115">
        <v>1000</v>
      </c>
      <c r="R3" s="4" t="s">
        <v>42</v>
      </c>
    </row>
    <row r="4" spans="1:18" s="17" customFormat="1" x14ac:dyDescent="0.25">
      <c r="A4" s="18" t="s">
        <v>11</v>
      </c>
      <c r="B4" s="18" t="s">
        <v>85</v>
      </c>
      <c r="C4" s="19">
        <v>1</v>
      </c>
      <c r="D4" s="19">
        <v>0</v>
      </c>
      <c r="E4" s="19" t="s">
        <v>46</v>
      </c>
      <c r="F4" s="20" t="s">
        <v>47</v>
      </c>
      <c r="G4" s="24" t="s">
        <v>6</v>
      </c>
      <c r="H4" s="18" t="s">
        <v>75</v>
      </c>
      <c r="I4" s="23">
        <v>2710</v>
      </c>
      <c r="J4" s="119">
        <v>2625</v>
      </c>
      <c r="K4" s="18">
        <f>IF(Q4=0,CHOOSE(MATCH(B4,{"Galandage";"Fixe";"Coulissant"},0),1080,1020,1080),"")</f>
        <v>1020</v>
      </c>
      <c r="L4" s="124" t="str">
        <f>IF(B4="Galandage",I4-(M4*2)*1.0226,"")</f>
        <v/>
      </c>
      <c r="M4" s="23">
        <v>8</v>
      </c>
      <c r="N4" s="23">
        <v>250</v>
      </c>
      <c r="O4" s="23">
        <v>26</v>
      </c>
      <c r="P4" s="18" t="s">
        <v>48</v>
      </c>
      <c r="Q4" s="21">
        <v>0</v>
      </c>
      <c r="R4" s="18" t="s">
        <v>42</v>
      </c>
    </row>
    <row r="5" spans="1:18" s="10" customFormat="1" x14ac:dyDescent="0.25">
      <c r="A5" s="4" t="s">
        <v>12</v>
      </c>
      <c r="B5" s="32" t="s">
        <v>84</v>
      </c>
      <c r="C5" s="46">
        <v>1</v>
      </c>
      <c r="D5" s="46">
        <v>0</v>
      </c>
      <c r="E5" s="5" t="s">
        <v>46</v>
      </c>
      <c r="F5" s="6" t="s">
        <v>49</v>
      </c>
      <c r="G5" s="9" t="s">
        <v>6</v>
      </c>
      <c r="H5" s="32" t="s">
        <v>75</v>
      </c>
      <c r="I5" s="8">
        <v>915</v>
      </c>
      <c r="J5" s="69">
        <v>1510</v>
      </c>
      <c r="K5" s="32" t="str">
        <f>IF(Q5=0,CHOOSE(MATCH(B5,{"Galandage";"Fixe";"Coulissant"},0),1080,1020,1080),"")</f>
        <v/>
      </c>
      <c r="L5" s="117">
        <f>IF(B5="Galandage",I5-(M5*2)*1.0226,"")</f>
        <v>898.63840000000005</v>
      </c>
      <c r="M5" s="8">
        <v>8</v>
      </c>
      <c r="N5" s="8">
        <v>200</v>
      </c>
      <c r="O5" s="8">
        <v>26</v>
      </c>
      <c r="P5" s="4" t="s">
        <v>48</v>
      </c>
      <c r="Q5" s="7">
        <v>1000</v>
      </c>
      <c r="R5" s="4" t="s">
        <v>50</v>
      </c>
    </row>
    <row r="6" spans="1:18" s="17" customFormat="1" x14ac:dyDescent="0.25">
      <c r="A6" s="18" t="s">
        <v>13</v>
      </c>
      <c r="B6" s="18" t="s">
        <v>114</v>
      </c>
      <c r="C6" s="19">
        <v>1</v>
      </c>
      <c r="D6" s="19">
        <v>0</v>
      </c>
      <c r="E6" s="19" t="s">
        <v>46</v>
      </c>
      <c r="F6" s="20" t="s">
        <v>52</v>
      </c>
      <c r="G6" s="24" t="s">
        <v>6</v>
      </c>
      <c r="H6" s="18" t="s">
        <v>75</v>
      </c>
      <c r="I6" s="23">
        <v>620</v>
      </c>
      <c r="J6" s="119">
        <v>1510</v>
      </c>
      <c r="K6" s="18" t="str">
        <f>IF(Q6=0,CHOOSE(MATCH(B6,{"Galandage";"Fixe";"Coulissant"},0),1080,1020,1080),"")</f>
        <v/>
      </c>
      <c r="L6" s="124" t="str">
        <f>IF(B6="Galandage",I6-(M6*2)*1.0226,"")</f>
        <v/>
      </c>
      <c r="M6" s="23">
        <v>8</v>
      </c>
      <c r="N6" s="23">
        <v>200</v>
      </c>
      <c r="O6" s="23">
        <v>26</v>
      </c>
      <c r="P6" s="18" t="s">
        <v>48</v>
      </c>
      <c r="Q6" s="21">
        <v>1000</v>
      </c>
      <c r="R6" s="18" t="s">
        <v>42</v>
      </c>
    </row>
    <row r="7" spans="1:18" s="10" customFormat="1" x14ac:dyDescent="0.25">
      <c r="A7" s="4" t="s">
        <v>14</v>
      </c>
      <c r="B7" s="32" t="s">
        <v>114</v>
      </c>
      <c r="C7" s="46">
        <v>1</v>
      </c>
      <c r="D7" s="46">
        <v>1</v>
      </c>
      <c r="E7" s="5" t="s">
        <v>46</v>
      </c>
      <c r="F7" s="6" t="s">
        <v>53</v>
      </c>
      <c r="G7" s="9" t="s">
        <v>6</v>
      </c>
      <c r="H7" s="32" t="s">
        <v>75</v>
      </c>
      <c r="I7" s="8">
        <v>620</v>
      </c>
      <c r="J7" s="120">
        <v>1510</v>
      </c>
      <c r="K7" s="32" t="str">
        <f>IF(Q7=0,CHOOSE(MATCH(B7,{"Galandage";"Fixe";"Coulissant"},0),1080,1020,1080),"")</f>
        <v/>
      </c>
      <c r="L7" s="117" t="str">
        <f>IF(B7="Galandage",I7-(M7*2)*1.0226,"")</f>
        <v/>
      </c>
      <c r="M7" s="8">
        <v>8</v>
      </c>
      <c r="N7" s="8">
        <v>200</v>
      </c>
      <c r="O7" s="8">
        <v>26</v>
      </c>
      <c r="P7" s="4" t="s">
        <v>48</v>
      </c>
      <c r="Q7" s="7">
        <v>1000</v>
      </c>
      <c r="R7" s="4" t="s">
        <v>42</v>
      </c>
    </row>
    <row r="8" spans="1:18" s="17" customFormat="1" x14ac:dyDescent="0.25">
      <c r="A8" s="18" t="s">
        <v>15</v>
      </c>
      <c r="B8" s="18" t="s">
        <v>84</v>
      </c>
      <c r="C8" s="19">
        <v>1</v>
      </c>
      <c r="D8" s="19">
        <v>1</v>
      </c>
      <c r="E8" s="19" t="s">
        <v>46</v>
      </c>
      <c r="F8" s="20" t="s">
        <v>54</v>
      </c>
      <c r="G8" s="24" t="s">
        <v>6</v>
      </c>
      <c r="H8" s="18" t="s">
        <v>75</v>
      </c>
      <c r="I8" s="23">
        <v>1520</v>
      </c>
      <c r="J8" s="119">
        <v>2400</v>
      </c>
      <c r="K8" s="18">
        <f>IF(Q8=0,CHOOSE(MATCH(B8,{"Galandage";"Fixe";"Coulissant"},0),1080,1020,1080),"")</f>
        <v>1080</v>
      </c>
      <c r="L8" s="124">
        <f>IF(B8="Galandage",I8-(M8*2)*1.0226,"")</f>
        <v>1503.6384</v>
      </c>
      <c r="M8" s="23">
        <v>8</v>
      </c>
      <c r="N8" s="23">
        <v>250</v>
      </c>
      <c r="O8" s="23">
        <v>26</v>
      </c>
      <c r="P8" s="18" t="s">
        <v>41</v>
      </c>
      <c r="Q8" s="21">
        <v>0</v>
      </c>
      <c r="R8" s="18" t="s">
        <v>50</v>
      </c>
    </row>
    <row r="9" spans="1:18" s="10" customFormat="1" x14ac:dyDescent="0.25">
      <c r="A9" s="4" t="s">
        <v>16</v>
      </c>
      <c r="B9" s="32" t="s">
        <v>114</v>
      </c>
      <c r="C9" s="46">
        <v>1</v>
      </c>
      <c r="D9" s="46">
        <v>0</v>
      </c>
      <c r="E9" s="5" t="s">
        <v>46</v>
      </c>
      <c r="F9" s="6" t="s">
        <v>54</v>
      </c>
      <c r="G9" s="9" t="s">
        <v>6</v>
      </c>
      <c r="H9" s="32" t="s">
        <v>75</v>
      </c>
      <c r="I9" s="8">
        <v>620</v>
      </c>
      <c r="J9" s="69">
        <v>1510</v>
      </c>
      <c r="K9" s="32" t="str">
        <f>IF(Q9=0,CHOOSE(MATCH(B9,{"Galandage";"Fixe";"Coulissant"},0),1080,1020,1080),"")</f>
        <v/>
      </c>
      <c r="L9" s="117" t="str">
        <f>IF(B9="Galandage",I9-(M9*2)*1.0226,"")</f>
        <v/>
      </c>
      <c r="M9" s="8">
        <v>8</v>
      </c>
      <c r="N9" s="8">
        <v>250</v>
      </c>
      <c r="O9" s="8">
        <v>26</v>
      </c>
      <c r="P9" s="4" t="s">
        <v>48</v>
      </c>
      <c r="Q9" s="7">
        <v>1000</v>
      </c>
      <c r="R9" s="4" t="s">
        <v>50</v>
      </c>
    </row>
    <row r="10" spans="1:18" s="17" customFormat="1" x14ac:dyDescent="0.25">
      <c r="A10" s="18" t="s">
        <v>17</v>
      </c>
      <c r="B10" s="18" t="s">
        <v>114</v>
      </c>
      <c r="C10" s="19">
        <v>1</v>
      </c>
      <c r="D10" s="19">
        <v>0</v>
      </c>
      <c r="E10" s="19" t="s">
        <v>46</v>
      </c>
      <c r="F10" s="20" t="s">
        <v>55</v>
      </c>
      <c r="G10" s="24" t="s">
        <v>6</v>
      </c>
      <c r="H10" s="18" t="s">
        <v>75</v>
      </c>
      <c r="I10" s="23">
        <v>620</v>
      </c>
      <c r="J10" s="119">
        <v>1510</v>
      </c>
      <c r="K10" s="18" t="str">
        <f>IF(Q10=0,CHOOSE(MATCH(B10,{"Galandage";"Fixe";"Coulissant"},0),1080,1020,1080),"")</f>
        <v/>
      </c>
      <c r="L10" s="124" t="str">
        <f>IF(B10="Galandage",I10-(M10*2)*1.0226,"")</f>
        <v/>
      </c>
      <c r="M10" s="23">
        <v>8</v>
      </c>
      <c r="N10" s="23">
        <v>200</v>
      </c>
      <c r="O10" s="23">
        <v>26</v>
      </c>
      <c r="P10" s="18" t="s">
        <v>41</v>
      </c>
      <c r="Q10" s="21">
        <v>1000</v>
      </c>
      <c r="R10" s="18" t="s">
        <v>42</v>
      </c>
    </row>
    <row r="11" spans="1:18" s="10" customFormat="1" x14ac:dyDescent="0.25">
      <c r="A11" s="4" t="s">
        <v>18</v>
      </c>
      <c r="B11" s="32" t="s">
        <v>84</v>
      </c>
      <c r="C11" s="46">
        <v>1</v>
      </c>
      <c r="D11" s="46">
        <v>1</v>
      </c>
      <c r="E11" s="5" t="s">
        <v>46</v>
      </c>
      <c r="F11" s="6" t="s">
        <v>56</v>
      </c>
      <c r="G11" s="9" t="s">
        <v>6</v>
      </c>
      <c r="H11" s="32" t="s">
        <v>75</v>
      </c>
      <c r="I11" s="8">
        <v>1620</v>
      </c>
      <c r="J11" s="69">
        <v>2490</v>
      </c>
      <c r="K11" s="32">
        <f>IF(Q11=0,CHOOSE(MATCH(B11,{"Galandage";"Fixe";"Coulissant"},0),1080,1020,1080),"")</f>
        <v>1080</v>
      </c>
      <c r="L11" s="117">
        <f>IF(B11="Galandage",I11-(M11*2)*1.0226,"")</f>
        <v>1517.74</v>
      </c>
      <c r="M11" s="8">
        <v>50</v>
      </c>
      <c r="N11" s="8">
        <v>250</v>
      </c>
      <c r="O11" s="8">
        <v>26</v>
      </c>
      <c r="P11" s="4" t="s">
        <v>41</v>
      </c>
      <c r="Q11" s="7">
        <v>0</v>
      </c>
      <c r="R11" s="4" t="s">
        <v>50</v>
      </c>
    </row>
    <row r="12" spans="1:18" s="17" customFormat="1" x14ac:dyDescent="0.25">
      <c r="A12" s="18" t="s">
        <v>19</v>
      </c>
      <c r="B12" s="18" t="s">
        <v>84</v>
      </c>
      <c r="C12" s="19">
        <v>1</v>
      </c>
      <c r="D12" s="19">
        <v>1</v>
      </c>
      <c r="E12" s="19" t="s">
        <v>46</v>
      </c>
      <c r="F12" s="20" t="s">
        <v>57</v>
      </c>
      <c r="G12" s="24" t="s">
        <v>6</v>
      </c>
      <c r="H12" s="18" t="s">
        <v>75</v>
      </c>
      <c r="I12" s="23">
        <v>1520</v>
      </c>
      <c r="J12" s="119">
        <v>2410</v>
      </c>
      <c r="K12" s="18">
        <f>IF(Q12=0,CHOOSE(MATCH(B12,{"Galandage";"Fixe";"Coulissant"},0),1080,1020,1080),"")</f>
        <v>1080</v>
      </c>
      <c r="L12" s="124">
        <f>IF(B12="Galandage",I12-(M12*2)*1.0226,"")</f>
        <v>1503.6384</v>
      </c>
      <c r="M12" s="23">
        <v>8</v>
      </c>
      <c r="N12" s="23">
        <v>250</v>
      </c>
      <c r="O12" s="23">
        <v>26</v>
      </c>
      <c r="P12" s="18" t="s">
        <v>48</v>
      </c>
      <c r="Q12" s="21">
        <v>0</v>
      </c>
      <c r="R12" s="18" t="s">
        <v>50</v>
      </c>
    </row>
    <row r="13" spans="1:18" s="10" customFormat="1" x14ac:dyDescent="0.25">
      <c r="A13" s="4" t="s">
        <v>20</v>
      </c>
      <c r="B13" s="32" t="s">
        <v>84</v>
      </c>
      <c r="C13" s="46">
        <v>1</v>
      </c>
      <c r="D13" s="46">
        <v>1</v>
      </c>
      <c r="E13" s="5" t="s">
        <v>46</v>
      </c>
      <c r="F13" s="6" t="s">
        <v>58</v>
      </c>
      <c r="G13" s="9" t="s">
        <v>6</v>
      </c>
      <c r="H13" s="32" t="s">
        <v>75</v>
      </c>
      <c r="I13" s="8">
        <v>1520</v>
      </c>
      <c r="J13" s="69">
        <v>2415</v>
      </c>
      <c r="K13" s="32">
        <f>IF(Q13=0,CHOOSE(MATCH(B13,{"Galandage";"Fixe";"Coulissant"},0),1080,1020,1080),"")</f>
        <v>1080</v>
      </c>
      <c r="L13" s="117">
        <f>IF(B13="Galandage",I13-(M13*2)*1.0226,"")</f>
        <v>1503.6384</v>
      </c>
      <c r="M13" s="8">
        <v>8</v>
      </c>
      <c r="N13" s="8">
        <v>250</v>
      </c>
      <c r="O13" s="8">
        <v>26</v>
      </c>
      <c r="P13" s="4" t="s">
        <v>48</v>
      </c>
      <c r="Q13" s="7">
        <v>0</v>
      </c>
      <c r="R13" s="4" t="s">
        <v>50</v>
      </c>
    </row>
    <row r="14" spans="1:18" s="17" customFormat="1" x14ac:dyDescent="0.25">
      <c r="A14" s="18" t="s">
        <v>21</v>
      </c>
      <c r="B14" s="18" t="s">
        <v>84</v>
      </c>
      <c r="C14" s="19">
        <v>1</v>
      </c>
      <c r="D14" s="19">
        <v>1</v>
      </c>
      <c r="E14" s="19" t="s">
        <v>46</v>
      </c>
      <c r="F14" s="20" t="s">
        <v>58</v>
      </c>
      <c r="G14" s="24" t="s">
        <v>6</v>
      </c>
      <c r="H14" s="18" t="s">
        <v>75</v>
      </c>
      <c r="I14" s="23">
        <v>1270</v>
      </c>
      <c r="J14" s="119">
        <v>2415</v>
      </c>
      <c r="K14" s="18">
        <f>IF(Q14=0,CHOOSE(MATCH(B14,{"Galandage";"Fixe";"Coulissant"},0),1080,1020,1080),"")</f>
        <v>1080</v>
      </c>
      <c r="L14" s="124">
        <f>IF(B14="Galandage",I14-(M14*2)*1.0226,"")</f>
        <v>1253.6384</v>
      </c>
      <c r="M14" s="23">
        <v>8</v>
      </c>
      <c r="N14" s="23">
        <v>250</v>
      </c>
      <c r="O14" s="23">
        <v>26</v>
      </c>
      <c r="P14" s="18" t="s">
        <v>48</v>
      </c>
      <c r="Q14" s="21">
        <v>0</v>
      </c>
      <c r="R14" s="18" t="s">
        <v>50</v>
      </c>
    </row>
    <row r="15" spans="1:18" s="10" customFormat="1" x14ac:dyDescent="0.25">
      <c r="A15" s="4" t="s">
        <v>22</v>
      </c>
      <c r="B15" s="32" t="s">
        <v>84</v>
      </c>
      <c r="C15" s="46">
        <v>1</v>
      </c>
      <c r="D15" s="46">
        <v>1</v>
      </c>
      <c r="E15" s="5" t="s">
        <v>46</v>
      </c>
      <c r="F15" s="6" t="s">
        <v>58</v>
      </c>
      <c r="G15" s="9" t="s">
        <v>6</v>
      </c>
      <c r="H15" s="32" t="s">
        <v>75</v>
      </c>
      <c r="I15" s="8">
        <v>1270</v>
      </c>
      <c r="J15" s="69">
        <v>2410</v>
      </c>
      <c r="K15" s="32">
        <f>IF(Q15=0,CHOOSE(MATCH(B15,{"Galandage";"Fixe";"Coulissant"},0),1080,1020,1080),"")</f>
        <v>1080</v>
      </c>
      <c r="L15" s="117">
        <f>IF(B15="Galandage",I15-(M15*2)*1.0226,"")</f>
        <v>1253.6384</v>
      </c>
      <c r="M15" s="8">
        <v>8</v>
      </c>
      <c r="N15" s="8">
        <v>250</v>
      </c>
      <c r="O15" s="8">
        <v>26</v>
      </c>
      <c r="P15" s="4" t="s">
        <v>48</v>
      </c>
      <c r="Q15" s="7">
        <v>0</v>
      </c>
      <c r="R15" s="4" t="s">
        <v>50</v>
      </c>
    </row>
    <row r="16" spans="1:18" s="17" customFormat="1" x14ac:dyDescent="0.25">
      <c r="A16" s="18" t="s">
        <v>23</v>
      </c>
      <c r="B16" s="18" t="s">
        <v>59</v>
      </c>
      <c r="C16" s="19">
        <v>1</v>
      </c>
      <c r="D16" s="19">
        <v>1</v>
      </c>
      <c r="E16" s="19" t="s">
        <v>46</v>
      </c>
      <c r="F16" s="20" t="s">
        <v>60</v>
      </c>
      <c r="G16" s="24" t="s">
        <v>6</v>
      </c>
      <c r="H16" s="18" t="s">
        <v>75</v>
      </c>
      <c r="I16" s="23">
        <v>1020</v>
      </c>
      <c r="J16" s="119">
        <v>2110</v>
      </c>
      <c r="K16" s="18" t="str">
        <f>IF(Q16=0,CHOOSE(MATCH(B16,{"Galandage";"Fixe";"Coulissant"},0),1080,1020,1080),"")</f>
        <v/>
      </c>
      <c r="L16" s="124" t="str">
        <f>IF(B16="Galandage",I16-(M16*2)*1.0226,"")</f>
        <v/>
      </c>
      <c r="M16" s="23">
        <v>8</v>
      </c>
      <c r="N16" s="23">
        <v>200</v>
      </c>
      <c r="O16" s="23">
        <v>26</v>
      </c>
      <c r="P16" s="18" t="s">
        <v>61</v>
      </c>
      <c r="Q16" s="21">
        <v>1000</v>
      </c>
      <c r="R16" s="18" t="s">
        <v>50</v>
      </c>
    </row>
    <row r="17" spans="1:18" s="10" customFormat="1" x14ac:dyDescent="0.25">
      <c r="A17" s="4" t="s">
        <v>24</v>
      </c>
      <c r="B17" s="32" t="s">
        <v>59</v>
      </c>
      <c r="C17" s="46">
        <v>1</v>
      </c>
      <c r="D17" s="46">
        <v>1</v>
      </c>
      <c r="E17" s="5" t="s">
        <v>46</v>
      </c>
      <c r="F17" s="6" t="s">
        <v>60</v>
      </c>
      <c r="G17" s="9" t="s">
        <v>6</v>
      </c>
      <c r="H17" s="32" t="s">
        <v>75</v>
      </c>
      <c r="I17" s="8">
        <v>1020</v>
      </c>
      <c r="J17" s="69">
        <v>2165</v>
      </c>
      <c r="K17" s="32" t="str">
        <f>IF(Q17=0,CHOOSE(MATCH(B17,{"Galandage";"Fixe";"Coulissant"},0),1080,1020,1080),"")</f>
        <v/>
      </c>
      <c r="L17" s="117" t="str">
        <f>IF(B17="Galandage",I17-(M17*2)*1.0226,"")</f>
        <v/>
      </c>
      <c r="M17" s="8">
        <v>8</v>
      </c>
      <c r="N17" s="8">
        <v>200</v>
      </c>
      <c r="O17" s="8">
        <v>26</v>
      </c>
      <c r="P17" s="4" t="s">
        <v>61</v>
      </c>
      <c r="Q17" s="7">
        <v>1000</v>
      </c>
      <c r="R17" s="4" t="s">
        <v>50</v>
      </c>
    </row>
    <row r="18" spans="1:18" s="17" customFormat="1" x14ac:dyDescent="0.25">
      <c r="A18" s="18" t="s">
        <v>25</v>
      </c>
      <c r="B18" s="18" t="s">
        <v>87</v>
      </c>
      <c r="C18" s="19">
        <v>4</v>
      </c>
      <c r="D18" s="19">
        <v>2</v>
      </c>
      <c r="E18" s="19" t="s">
        <v>46</v>
      </c>
      <c r="F18" s="20" t="s">
        <v>62</v>
      </c>
      <c r="G18" s="24" t="s">
        <v>6</v>
      </c>
      <c r="H18" s="18" t="s">
        <v>75</v>
      </c>
      <c r="I18" s="116">
        <v>8435</v>
      </c>
      <c r="J18" s="121">
        <v>2985</v>
      </c>
      <c r="K18" s="18">
        <f>IF(Q18=0,CHOOSE(MATCH(B18,{"Galandage";"Fixe";"Coulissant"},0),1080,1020,1080),"")</f>
        <v>1080</v>
      </c>
      <c r="L18" s="124" t="str">
        <f>IF(B18="Galandage",I18-(M18*2)*1.0226,"")</f>
        <v/>
      </c>
      <c r="M18" s="23">
        <v>8</v>
      </c>
      <c r="N18" s="23">
        <v>200</v>
      </c>
      <c r="O18" s="23">
        <v>26</v>
      </c>
      <c r="P18" s="18" t="s">
        <v>61</v>
      </c>
      <c r="Q18" s="21">
        <v>0</v>
      </c>
      <c r="R18" s="18" t="s">
        <v>42</v>
      </c>
    </row>
    <row r="19" spans="1:18" s="10" customFormat="1" x14ac:dyDescent="0.25">
      <c r="A19" s="4" t="s">
        <v>26</v>
      </c>
      <c r="B19" s="32" t="s">
        <v>84</v>
      </c>
      <c r="C19" s="46">
        <v>1</v>
      </c>
      <c r="D19" s="46">
        <v>1</v>
      </c>
      <c r="E19" s="5" t="s">
        <v>46</v>
      </c>
      <c r="F19" s="6" t="s">
        <v>63</v>
      </c>
      <c r="G19" s="9" t="s">
        <v>6</v>
      </c>
      <c r="H19" s="32" t="s">
        <v>75</v>
      </c>
      <c r="I19" s="8">
        <v>1820</v>
      </c>
      <c r="J19" s="120">
        <v>2410</v>
      </c>
      <c r="K19" s="32">
        <f>IF(Q19=0,CHOOSE(MATCH(B19,{"Galandage";"Fixe";"Coulissant"},0),1080,1020,1080),"")</f>
        <v>1080</v>
      </c>
      <c r="L19" s="117">
        <f>IF(B19="Galandage",I19-(M19*2)*1.0226,"")</f>
        <v>1803.6384</v>
      </c>
      <c r="M19" s="8">
        <v>8</v>
      </c>
      <c r="N19" s="8">
        <v>250</v>
      </c>
      <c r="O19" s="8">
        <v>26</v>
      </c>
      <c r="P19" s="4" t="s">
        <v>41</v>
      </c>
      <c r="Q19" s="7">
        <v>0</v>
      </c>
      <c r="R19" s="4" t="s">
        <v>50</v>
      </c>
    </row>
    <row r="20" spans="1:18" s="17" customFormat="1" x14ac:dyDescent="0.25">
      <c r="A20" s="18" t="s">
        <v>27</v>
      </c>
      <c r="B20" s="18" t="s">
        <v>84</v>
      </c>
      <c r="C20" s="19">
        <v>1</v>
      </c>
      <c r="D20" s="19">
        <v>1</v>
      </c>
      <c r="E20" s="19" t="s">
        <v>46</v>
      </c>
      <c r="F20" s="20" t="s">
        <v>63</v>
      </c>
      <c r="G20" s="24" t="s">
        <v>6</v>
      </c>
      <c r="H20" s="18" t="s">
        <v>75</v>
      </c>
      <c r="I20" s="23">
        <v>915</v>
      </c>
      <c r="J20" s="119">
        <v>1510</v>
      </c>
      <c r="K20" s="18" t="str">
        <f>IF(Q20=0,CHOOSE(MATCH(B20,{"Galandage";"Fixe";"Coulissant"},0),1080,1020,1080),"")</f>
        <v/>
      </c>
      <c r="L20" s="124">
        <f>IF(B20="Galandage",I20-(M20*2)*1.0226,"")</f>
        <v>898.63840000000005</v>
      </c>
      <c r="M20" s="23">
        <v>8</v>
      </c>
      <c r="N20" s="23">
        <v>250</v>
      </c>
      <c r="O20" s="23">
        <v>26</v>
      </c>
      <c r="P20" s="18" t="s">
        <v>41</v>
      </c>
      <c r="Q20" s="23">
        <v>1000</v>
      </c>
      <c r="R20" s="18" t="s">
        <v>50</v>
      </c>
    </row>
    <row r="21" spans="1:18" s="10" customFormat="1" x14ac:dyDescent="0.25">
      <c r="A21" s="4" t="s">
        <v>28</v>
      </c>
      <c r="B21" s="32" t="s">
        <v>84</v>
      </c>
      <c r="C21" s="46">
        <v>1</v>
      </c>
      <c r="D21" s="46">
        <v>1</v>
      </c>
      <c r="E21" s="5" t="s">
        <v>46</v>
      </c>
      <c r="F21" s="6" t="s">
        <v>64</v>
      </c>
      <c r="G21" s="9" t="s">
        <v>6</v>
      </c>
      <c r="H21" s="32" t="s">
        <v>75</v>
      </c>
      <c r="I21" s="8">
        <v>1520</v>
      </c>
      <c r="J21" s="69">
        <v>2415</v>
      </c>
      <c r="K21" s="32">
        <f>IF(Q21=0,CHOOSE(MATCH(B21,{"Galandage";"Fixe";"Coulissant"},0),1080,1020,1080),"")</f>
        <v>1080</v>
      </c>
      <c r="L21" s="117">
        <f>IF(B21="Galandage",I21-(M21*2)*1.0226,"")</f>
        <v>1503.6384</v>
      </c>
      <c r="M21" s="8">
        <v>8</v>
      </c>
      <c r="N21" s="8">
        <v>250</v>
      </c>
      <c r="O21" s="8">
        <v>26</v>
      </c>
      <c r="P21" s="4" t="s">
        <v>41</v>
      </c>
      <c r="Q21" s="8">
        <v>0</v>
      </c>
      <c r="R21" s="4" t="s">
        <v>50</v>
      </c>
    </row>
    <row r="22" spans="1:18" s="17" customFormat="1" x14ac:dyDescent="0.25">
      <c r="A22" s="18" t="s">
        <v>29</v>
      </c>
      <c r="B22" s="18" t="s">
        <v>84</v>
      </c>
      <c r="C22" s="19">
        <v>1</v>
      </c>
      <c r="D22" s="19">
        <v>1</v>
      </c>
      <c r="E22" s="19" t="s">
        <v>46</v>
      </c>
      <c r="F22" s="20" t="s">
        <v>65</v>
      </c>
      <c r="G22" s="24" t="s">
        <v>6</v>
      </c>
      <c r="H22" s="18" t="s">
        <v>75</v>
      </c>
      <c r="I22" s="23">
        <v>1620</v>
      </c>
      <c r="J22" s="119">
        <v>2530</v>
      </c>
      <c r="K22" s="18">
        <f>IF(Q22=0,CHOOSE(MATCH(B22,{"Galandage";"Fixe";"Coulissant"},0),1080,1020,1080),"")</f>
        <v>1080</v>
      </c>
      <c r="L22" s="124">
        <f>IF(B22="Galandage",I22-(M22*2)*1.0226,"")</f>
        <v>1517.74</v>
      </c>
      <c r="M22" s="23">
        <v>50</v>
      </c>
      <c r="N22" s="23">
        <v>250</v>
      </c>
      <c r="O22" s="23">
        <v>26</v>
      </c>
      <c r="P22" s="18" t="s">
        <v>41</v>
      </c>
      <c r="Q22" s="23">
        <v>0</v>
      </c>
      <c r="R22" s="18" t="s">
        <v>50</v>
      </c>
    </row>
    <row r="23" spans="1:18" s="10" customFormat="1" x14ac:dyDescent="0.25">
      <c r="A23" s="4" t="s">
        <v>30</v>
      </c>
      <c r="B23" s="32" t="s">
        <v>114</v>
      </c>
      <c r="C23" s="46">
        <v>1</v>
      </c>
      <c r="D23" s="46">
        <v>0</v>
      </c>
      <c r="E23" s="5" t="s">
        <v>46</v>
      </c>
      <c r="F23" s="6" t="s">
        <v>66</v>
      </c>
      <c r="G23" s="9" t="s">
        <v>6</v>
      </c>
      <c r="H23" s="32" t="s">
        <v>75</v>
      </c>
      <c r="I23" s="8">
        <v>820</v>
      </c>
      <c r="J23" s="69">
        <v>1510</v>
      </c>
      <c r="K23" s="32" t="str">
        <f>IF(Q23=0,CHOOSE(MATCH(B23,{"Galandage";"Fixe";"Coulissant"},0),1080,1020,1080),"")</f>
        <v/>
      </c>
      <c r="L23" s="117" t="str">
        <f>IF(B23="Galandage",I23-(M23*2)*1.0226,"")</f>
        <v/>
      </c>
      <c r="M23" s="8">
        <v>8</v>
      </c>
      <c r="N23" s="8">
        <v>0</v>
      </c>
      <c r="O23" s="8">
        <v>26</v>
      </c>
      <c r="P23" s="4" t="s">
        <v>41</v>
      </c>
      <c r="Q23" s="8">
        <v>1000</v>
      </c>
      <c r="R23" s="4" t="s">
        <v>42</v>
      </c>
    </row>
    <row r="24" spans="1:18" s="17" customFormat="1" x14ac:dyDescent="0.25">
      <c r="A24" s="18" t="s">
        <v>31</v>
      </c>
      <c r="B24" s="18" t="s">
        <v>59</v>
      </c>
      <c r="C24" s="19">
        <v>1</v>
      </c>
      <c r="D24" s="19">
        <v>0</v>
      </c>
      <c r="E24" s="19" t="s">
        <v>46</v>
      </c>
      <c r="F24" s="20" t="s">
        <v>68</v>
      </c>
      <c r="G24" s="24" t="s">
        <v>6</v>
      </c>
      <c r="H24" s="18" t="s">
        <v>75</v>
      </c>
      <c r="I24" s="23">
        <v>920</v>
      </c>
      <c r="J24" s="119">
        <v>1510</v>
      </c>
      <c r="K24" s="18">
        <f>IF(Q24=0,CHOOSE(MATCH(B24,{"Galandage";"Fixe";"Coulissant"},0),1080,1020,1080),"")</f>
        <v>1020</v>
      </c>
      <c r="L24" s="124" t="str">
        <f>IF(B24="Galandage",I24-(M24*2)*1.0226,"")</f>
        <v/>
      </c>
      <c r="M24" s="23">
        <v>8</v>
      </c>
      <c r="N24" s="23">
        <v>200</v>
      </c>
      <c r="O24" s="23">
        <v>26</v>
      </c>
      <c r="P24" s="18" t="s">
        <v>61</v>
      </c>
      <c r="Q24" s="23">
        <v>0</v>
      </c>
      <c r="R24" s="18" t="s">
        <v>42</v>
      </c>
    </row>
    <row r="25" spans="1:18" s="10" customFormat="1" x14ac:dyDescent="0.25">
      <c r="A25" s="4" t="s">
        <v>32</v>
      </c>
      <c r="B25" s="32" t="s">
        <v>59</v>
      </c>
      <c r="C25" s="46">
        <v>1</v>
      </c>
      <c r="D25" s="46">
        <v>0</v>
      </c>
      <c r="E25" s="5" t="s">
        <v>46</v>
      </c>
      <c r="F25" s="6" t="s">
        <v>67</v>
      </c>
      <c r="G25" s="9" t="s">
        <v>6</v>
      </c>
      <c r="H25" s="32" t="s">
        <v>75</v>
      </c>
      <c r="I25" s="8">
        <v>2460</v>
      </c>
      <c r="J25" s="69">
        <v>2590</v>
      </c>
      <c r="K25" s="32">
        <f>IF(Q25=0,CHOOSE(MATCH(B25,{"Galandage";"Fixe";"Coulissant"},0),1080,1020,1080),"")</f>
        <v>1020</v>
      </c>
      <c r="L25" s="117" t="str">
        <f>IF(B25="Galandage",I25-(M25*2)*1.0226,"")</f>
        <v/>
      </c>
      <c r="M25" s="8">
        <v>8</v>
      </c>
      <c r="N25" s="8">
        <v>200</v>
      </c>
      <c r="O25" s="8">
        <v>26</v>
      </c>
      <c r="P25" s="4" t="s">
        <v>61</v>
      </c>
      <c r="Q25" s="8">
        <v>0</v>
      </c>
      <c r="R25" s="4" t="s">
        <v>42</v>
      </c>
    </row>
    <row r="26" spans="1:18" s="17" customFormat="1" x14ac:dyDescent="0.25">
      <c r="A26" s="18" t="s">
        <v>33</v>
      </c>
      <c r="B26" s="18" t="s">
        <v>59</v>
      </c>
      <c r="C26" s="19">
        <v>1</v>
      </c>
      <c r="D26" s="19">
        <v>0</v>
      </c>
      <c r="E26" s="19" t="s">
        <v>46</v>
      </c>
      <c r="F26" s="20" t="s">
        <v>67</v>
      </c>
      <c r="G26" s="24" t="s">
        <v>6</v>
      </c>
      <c r="H26" s="18" t="s">
        <v>75</v>
      </c>
      <c r="I26" s="23">
        <v>2420</v>
      </c>
      <c r="J26" s="119">
        <v>2590</v>
      </c>
      <c r="K26" s="18">
        <f>IF(Q26=0,CHOOSE(MATCH(B26,{"Galandage";"Fixe";"Coulissant"},0),1080,1020,1080),"")</f>
        <v>1020</v>
      </c>
      <c r="L26" s="124" t="str">
        <f>IF(B26="Galandage",I26-(M26*2)*1.0226,"")</f>
        <v/>
      </c>
      <c r="M26" s="23">
        <v>8</v>
      </c>
      <c r="N26" s="23">
        <v>200</v>
      </c>
      <c r="O26" s="23">
        <v>26</v>
      </c>
      <c r="P26" s="18" t="s">
        <v>61</v>
      </c>
      <c r="Q26" s="23">
        <v>0</v>
      </c>
      <c r="R26" s="18" t="s">
        <v>42</v>
      </c>
    </row>
    <row r="27" spans="1:18" s="10" customFormat="1" x14ac:dyDescent="0.25">
      <c r="A27" s="4" t="s">
        <v>34</v>
      </c>
      <c r="B27" s="32" t="s">
        <v>59</v>
      </c>
      <c r="C27" s="46">
        <v>1</v>
      </c>
      <c r="D27" s="46">
        <v>0</v>
      </c>
      <c r="E27" s="5" t="s">
        <v>46</v>
      </c>
      <c r="F27" s="6" t="s">
        <v>67</v>
      </c>
      <c r="G27" s="9" t="s">
        <v>6</v>
      </c>
      <c r="H27" s="32" t="s">
        <v>75</v>
      </c>
      <c r="I27" s="8">
        <v>2420</v>
      </c>
      <c r="J27" s="69">
        <v>2590</v>
      </c>
      <c r="K27" s="32">
        <f>IF(Q27=0,CHOOSE(MATCH(B27,{"Galandage";"Fixe";"Coulissant"},0),1080,1020,1080),"")</f>
        <v>1020</v>
      </c>
      <c r="L27" s="117" t="str">
        <f>IF(B27="Galandage",I27-(M27*2)*1.0226,"")</f>
        <v/>
      </c>
      <c r="M27" s="8">
        <v>8</v>
      </c>
      <c r="N27" s="8">
        <v>200</v>
      </c>
      <c r="O27" s="8">
        <v>26</v>
      </c>
      <c r="P27" s="4" t="s">
        <v>61</v>
      </c>
      <c r="Q27" s="8">
        <v>0</v>
      </c>
      <c r="R27" s="4" t="s">
        <v>42</v>
      </c>
    </row>
    <row r="28" spans="1:18" s="17" customFormat="1" x14ac:dyDescent="0.25">
      <c r="A28" s="18" t="s">
        <v>35</v>
      </c>
      <c r="B28" s="18" t="s">
        <v>87</v>
      </c>
      <c r="C28" s="19">
        <v>4</v>
      </c>
      <c r="D28" s="19">
        <v>2</v>
      </c>
      <c r="E28" s="19" t="s">
        <v>46</v>
      </c>
      <c r="F28" s="20" t="s">
        <v>67</v>
      </c>
      <c r="G28" s="24" t="s">
        <v>6</v>
      </c>
      <c r="H28" s="18" t="s">
        <v>75</v>
      </c>
      <c r="I28" s="23">
        <v>8895</v>
      </c>
      <c r="J28" s="119">
        <v>2595</v>
      </c>
      <c r="K28" s="18">
        <f>IF(Q28=0,CHOOSE(MATCH(B28,{"Galandage";"Fixe";"Coulissant"},0),1080,1020,1080),"")</f>
        <v>1080</v>
      </c>
      <c r="L28" s="124" t="str">
        <f>IF(B28="Galandage",I28-(M28*2)*1.0226,"")</f>
        <v/>
      </c>
      <c r="M28" s="23">
        <v>8</v>
      </c>
      <c r="N28" s="23">
        <v>200</v>
      </c>
      <c r="O28" s="23">
        <v>26</v>
      </c>
      <c r="P28" s="18" t="s">
        <v>61</v>
      </c>
      <c r="Q28" s="23">
        <v>0</v>
      </c>
      <c r="R28" s="18" t="s">
        <v>42</v>
      </c>
    </row>
    <row r="29" spans="1:18" s="10" customFormat="1" x14ac:dyDescent="0.25">
      <c r="A29" s="4" t="s">
        <v>36</v>
      </c>
      <c r="B29" s="32" t="s">
        <v>59</v>
      </c>
      <c r="C29" s="46">
        <v>1</v>
      </c>
      <c r="D29" s="46">
        <v>1</v>
      </c>
      <c r="E29" s="5" t="s">
        <v>46</v>
      </c>
      <c r="F29" s="6" t="s">
        <v>67</v>
      </c>
      <c r="G29" s="9" t="s">
        <v>6</v>
      </c>
      <c r="H29" s="32" t="s">
        <v>75</v>
      </c>
      <c r="I29" s="8">
        <v>2445</v>
      </c>
      <c r="J29" s="69">
        <v>2595</v>
      </c>
      <c r="K29" s="32">
        <f>IF(Q29=0,CHOOSE(MATCH(B29,{"Galandage";"Fixe";"Coulissant"},0),1080,1020,1080),"")</f>
        <v>1020</v>
      </c>
      <c r="L29" s="117" t="str">
        <f>IF(B29="Galandage",I29-(M29*2)*1.0226,"")</f>
        <v/>
      </c>
      <c r="M29" s="8">
        <v>8</v>
      </c>
      <c r="N29" s="8">
        <v>200</v>
      </c>
      <c r="O29" s="8">
        <v>26</v>
      </c>
      <c r="P29" s="4" t="s">
        <v>61</v>
      </c>
      <c r="Q29" s="8">
        <v>0</v>
      </c>
      <c r="R29" s="4" t="s">
        <v>42</v>
      </c>
    </row>
    <row r="30" spans="1:18" s="17" customFormat="1" x14ac:dyDescent="0.25">
      <c r="A30" s="18" t="s">
        <v>37</v>
      </c>
      <c r="B30" s="18" t="s">
        <v>59</v>
      </c>
      <c r="C30" s="19">
        <v>1</v>
      </c>
      <c r="D30" s="19">
        <v>1</v>
      </c>
      <c r="E30" s="19" t="s">
        <v>46</v>
      </c>
      <c r="F30" s="20" t="s">
        <v>67</v>
      </c>
      <c r="G30" s="24" t="s">
        <v>6</v>
      </c>
      <c r="H30" s="18" t="s">
        <v>75</v>
      </c>
      <c r="I30" s="23">
        <v>2430</v>
      </c>
      <c r="J30" s="119">
        <v>2595</v>
      </c>
      <c r="K30" s="18">
        <f>IF(Q30=0,CHOOSE(MATCH(B30,{"Galandage";"Fixe";"Coulissant"},0),1080,1020,1080),"")</f>
        <v>1020</v>
      </c>
      <c r="L30" s="124" t="str">
        <f>IF(B30="Galandage",I30-(M30*2)*1.0226,"")</f>
        <v/>
      </c>
      <c r="M30" s="23">
        <v>8</v>
      </c>
      <c r="N30" s="23">
        <v>200</v>
      </c>
      <c r="O30" s="23">
        <v>26</v>
      </c>
      <c r="P30" s="18" t="s">
        <v>61</v>
      </c>
      <c r="Q30" s="23">
        <v>0</v>
      </c>
      <c r="R30" s="18" t="s">
        <v>42</v>
      </c>
    </row>
    <row r="31" spans="1:18" s="10" customFormat="1" x14ac:dyDescent="0.25">
      <c r="A31" s="4" t="s">
        <v>38</v>
      </c>
      <c r="B31" s="32" t="s">
        <v>59</v>
      </c>
      <c r="C31" s="46">
        <v>1</v>
      </c>
      <c r="D31" s="46">
        <v>1</v>
      </c>
      <c r="E31" s="5" t="s">
        <v>46</v>
      </c>
      <c r="F31" s="6" t="s">
        <v>67</v>
      </c>
      <c r="G31" s="9" t="s">
        <v>6</v>
      </c>
      <c r="H31" s="32" t="s">
        <v>75</v>
      </c>
      <c r="I31" s="8">
        <v>2445</v>
      </c>
      <c r="J31" s="69">
        <v>2595</v>
      </c>
      <c r="K31" s="32">
        <f>IF(Q31=0,CHOOSE(MATCH(B31,{"Galandage";"Fixe";"Coulissant"},0),1080,1020,1080),"")</f>
        <v>1020</v>
      </c>
      <c r="L31" s="117" t="str">
        <f>IF(B31="Galandage",I31-(M31*2)*1.0226,"")</f>
        <v/>
      </c>
      <c r="M31" s="8">
        <v>8</v>
      </c>
      <c r="N31" s="8">
        <v>200</v>
      </c>
      <c r="O31" s="8">
        <v>26</v>
      </c>
      <c r="P31" s="4" t="s">
        <v>61</v>
      </c>
      <c r="Q31" s="8">
        <v>0</v>
      </c>
      <c r="R31" s="4" t="s">
        <v>42</v>
      </c>
    </row>
    <row r="32" spans="1:18" s="17" customFormat="1" x14ac:dyDescent="0.25">
      <c r="A32" s="18" t="s">
        <v>69</v>
      </c>
      <c r="B32" s="18" t="s">
        <v>87</v>
      </c>
      <c r="C32" s="19">
        <v>4</v>
      </c>
      <c r="D32" s="19">
        <v>2</v>
      </c>
      <c r="E32" s="19" t="s">
        <v>46</v>
      </c>
      <c r="F32" s="20" t="s">
        <v>67</v>
      </c>
      <c r="G32" s="24" t="s">
        <v>6</v>
      </c>
      <c r="H32" s="18" t="s">
        <v>75</v>
      </c>
      <c r="I32" s="116">
        <v>8438</v>
      </c>
      <c r="J32" s="121">
        <v>2985</v>
      </c>
      <c r="K32" s="18">
        <f>IF(Q32=0,CHOOSE(MATCH(B32,{"Galandage";"Fixe";"Coulissant"},0),1080,1020,1080),"")</f>
        <v>1080</v>
      </c>
      <c r="L32" s="124" t="str">
        <f>IF(B32="Galandage",I32-(M32*2)*1.0226,"")</f>
        <v/>
      </c>
      <c r="M32" s="23">
        <v>8</v>
      </c>
      <c r="N32" s="23">
        <v>200</v>
      </c>
      <c r="O32" s="23">
        <v>26</v>
      </c>
      <c r="P32" s="18" t="s">
        <v>61</v>
      </c>
      <c r="Q32" s="23">
        <v>0</v>
      </c>
      <c r="R32" s="18" t="s">
        <v>42</v>
      </c>
    </row>
    <row r="33" spans="1:18" s="10" customFormat="1" x14ac:dyDescent="0.25">
      <c r="A33" s="4"/>
      <c r="B33" s="32" t="s">
        <v>70</v>
      </c>
      <c r="C33" s="46">
        <v>1</v>
      </c>
      <c r="D33" s="46">
        <v>0</v>
      </c>
      <c r="E33" s="5" t="s">
        <v>46</v>
      </c>
      <c r="F33" s="6" t="s">
        <v>66</v>
      </c>
      <c r="G33" s="9" t="s">
        <v>6</v>
      </c>
      <c r="H33" s="32" t="s">
        <v>75</v>
      </c>
      <c r="I33" s="8" t="s">
        <v>71</v>
      </c>
      <c r="J33" s="69">
        <v>2460</v>
      </c>
      <c r="K33" s="32" t="e">
        <f>IF(Q33=0,CHOOSE(MATCH(B33,{"Galandage";"Fixe";"Coulissant"},0),1080,1020,1080),"")</f>
        <v>#N/A</v>
      </c>
      <c r="L33" s="117" t="str">
        <f>IF(B33="Galandage",I33-(M33*2)*1.0226,"")</f>
        <v/>
      </c>
      <c r="M33" s="8">
        <v>8</v>
      </c>
      <c r="N33" s="4" t="s">
        <v>61</v>
      </c>
      <c r="O33" s="4" t="s">
        <v>61</v>
      </c>
      <c r="P33" s="4" t="s">
        <v>61</v>
      </c>
      <c r="Q33" s="8">
        <v>0</v>
      </c>
      <c r="R33" s="4" t="s">
        <v>42</v>
      </c>
    </row>
    <row r="34" spans="1:18" s="17" customFormat="1" ht="15.75" thickBot="1" x14ac:dyDescent="0.3">
      <c r="A34" s="11"/>
      <c r="B34" s="11" t="s">
        <v>70</v>
      </c>
      <c r="C34" s="12">
        <v>1</v>
      </c>
      <c r="D34" s="12">
        <v>0</v>
      </c>
      <c r="E34" s="12" t="s">
        <v>46</v>
      </c>
      <c r="F34" s="13" t="s">
        <v>66</v>
      </c>
      <c r="G34" s="16" t="s">
        <v>6</v>
      </c>
      <c r="H34" s="11" t="s">
        <v>75</v>
      </c>
      <c r="I34" s="15">
        <v>3010</v>
      </c>
      <c r="J34" s="122">
        <v>2465</v>
      </c>
      <c r="K34" s="11" t="e">
        <f>IF(Q34=0,CHOOSE(MATCH(B34,{"Galandage";"Fixe";"Coulissant"},0),1080,1020,1080),"")</f>
        <v>#N/A</v>
      </c>
      <c r="L34" s="125" t="str">
        <f>IF(B34="Galandage",I34-(M34*2)*1.0226,"")</f>
        <v/>
      </c>
      <c r="M34" s="15">
        <v>8</v>
      </c>
      <c r="N34" s="11" t="s">
        <v>61</v>
      </c>
      <c r="O34" s="11" t="s">
        <v>61</v>
      </c>
      <c r="P34" s="11" t="s">
        <v>61</v>
      </c>
      <c r="Q34" s="15">
        <v>0</v>
      </c>
      <c r="R34" s="11" t="s">
        <v>42</v>
      </c>
    </row>
    <row r="35" spans="1:18" x14ac:dyDescent="0.25">
      <c r="B35" s="172"/>
    </row>
    <row r="39" spans="1:18" s="35" customFormat="1" ht="14.25" customHeight="1" x14ac:dyDescent="0.25">
      <c r="K39" s="94"/>
    </row>
    <row r="40" spans="1:18" s="35" customFormat="1" x14ac:dyDescent="0.25">
      <c r="K40" s="94"/>
    </row>
    <row r="41" spans="1:18" s="35" customFormat="1" x14ac:dyDescent="0.25">
      <c r="E41" s="93"/>
      <c r="F41" s="93"/>
      <c r="H41" s="94"/>
      <c r="I41" s="95"/>
      <c r="J41" s="95"/>
      <c r="K41" s="94"/>
      <c r="L41" s="94"/>
      <c r="M41" s="94"/>
      <c r="N41" s="94"/>
      <c r="O41" s="94"/>
      <c r="P41" s="94"/>
      <c r="R41" s="94"/>
    </row>
    <row r="42" spans="1:18" s="35" customFormat="1" x14ac:dyDescent="0.25">
      <c r="K42" s="94"/>
    </row>
    <row r="43" spans="1:18" s="35" customFormat="1" x14ac:dyDescent="0.25">
      <c r="K43" s="94"/>
    </row>
    <row r="44" spans="1:18" s="35" customFormat="1" x14ac:dyDescent="0.25">
      <c r="K44" s="94"/>
    </row>
    <row r="45" spans="1:18" s="35" customFormat="1" x14ac:dyDescent="0.25">
      <c r="E45" s="93"/>
      <c r="F45" s="93"/>
      <c r="H45" s="94"/>
      <c r="I45" s="95"/>
      <c r="J45" s="95"/>
      <c r="K45" s="94"/>
      <c r="L45" s="94"/>
      <c r="M45" s="94"/>
      <c r="N45" s="94"/>
      <c r="O45" s="94"/>
      <c r="P45" s="94"/>
      <c r="R45" s="94"/>
    </row>
    <row r="46" spans="1:18" s="35" customFormat="1" x14ac:dyDescent="0.25">
      <c r="K46" s="94"/>
    </row>
    <row r="47" spans="1:18" s="35" customFormat="1" x14ac:dyDescent="0.25">
      <c r="E47" s="93"/>
      <c r="F47" s="93"/>
      <c r="H47" s="94"/>
      <c r="I47" s="95"/>
      <c r="J47" s="95"/>
      <c r="K47" s="94"/>
      <c r="L47" s="94"/>
      <c r="M47" s="94"/>
      <c r="N47" s="94"/>
      <c r="O47" s="94"/>
      <c r="P47" s="94"/>
      <c r="R47" s="94"/>
    </row>
    <row r="48" spans="1:18" s="35" customFormat="1" x14ac:dyDescent="0.25">
      <c r="K48" s="94"/>
    </row>
    <row r="49" spans="5:18" s="35" customFormat="1" x14ac:dyDescent="0.25">
      <c r="E49" s="93"/>
      <c r="F49" s="93"/>
      <c r="H49" s="94"/>
      <c r="I49" s="95"/>
      <c r="J49" s="95"/>
      <c r="K49" s="94"/>
      <c r="L49" s="94"/>
      <c r="M49" s="94"/>
      <c r="N49" s="94"/>
      <c r="O49" s="94"/>
      <c r="P49" s="94"/>
      <c r="R49" s="94"/>
    </row>
    <row r="50" spans="5:18" s="35" customFormat="1" x14ac:dyDescent="0.25">
      <c r="K50" s="94"/>
    </row>
    <row r="51" spans="5:18" s="35" customFormat="1" x14ac:dyDescent="0.25">
      <c r="E51" s="93"/>
      <c r="F51" s="93"/>
      <c r="H51" s="94"/>
      <c r="I51" s="95"/>
      <c r="J51" s="95"/>
      <c r="K51" s="94"/>
      <c r="L51" s="94"/>
      <c r="M51" s="94"/>
      <c r="N51" s="94"/>
      <c r="O51" s="94"/>
      <c r="P51" s="94"/>
      <c r="R51" s="94"/>
    </row>
    <row r="52" spans="5:18" s="35" customFormat="1" x14ac:dyDescent="0.25">
      <c r="K52" s="94"/>
    </row>
    <row r="53" spans="5:18" s="35" customFormat="1" x14ac:dyDescent="0.25">
      <c r="E53" s="93"/>
      <c r="F53" s="93"/>
      <c r="H53" s="94"/>
      <c r="I53" s="95"/>
      <c r="J53" s="95"/>
      <c r="K53" s="94"/>
      <c r="L53" s="94"/>
      <c r="M53" s="94"/>
      <c r="N53" s="94"/>
      <c r="O53" s="94"/>
      <c r="P53" s="94"/>
      <c r="R53" s="94"/>
    </row>
    <row r="54" spans="5:18" s="35" customFormat="1" x14ac:dyDescent="0.25">
      <c r="K54" s="94"/>
    </row>
    <row r="55" spans="5:18" s="35" customFormat="1" x14ac:dyDescent="0.25">
      <c r="E55" s="93"/>
      <c r="F55" s="93"/>
      <c r="H55" s="94"/>
      <c r="I55" s="95"/>
      <c r="J55" s="95"/>
      <c r="K55" s="94"/>
      <c r="L55" s="94"/>
      <c r="M55" s="94"/>
      <c r="N55" s="94"/>
      <c r="O55" s="94"/>
      <c r="P55" s="94"/>
      <c r="R55" s="94"/>
    </row>
    <row r="56" spans="5:18" s="35" customFormat="1" x14ac:dyDescent="0.25">
      <c r="K56" s="94"/>
    </row>
    <row r="57" spans="5:18" s="35" customFormat="1" x14ac:dyDescent="0.25">
      <c r="E57" s="93"/>
      <c r="F57" s="93"/>
      <c r="H57" s="94"/>
      <c r="I57" s="95"/>
      <c r="J57" s="95"/>
      <c r="K57" s="94"/>
      <c r="L57" s="94"/>
      <c r="M57" s="94"/>
      <c r="N57" s="94"/>
      <c r="O57" s="94"/>
      <c r="P57" s="94"/>
      <c r="R57" s="94"/>
    </row>
    <row r="58" spans="5:18" s="35" customFormat="1" x14ac:dyDescent="0.25">
      <c r="K58" s="94"/>
    </row>
    <row r="59" spans="5:18" s="35" customFormat="1" x14ac:dyDescent="0.25">
      <c r="E59" s="93"/>
      <c r="F59" s="93"/>
      <c r="H59" s="94"/>
      <c r="I59" s="95"/>
      <c r="J59" s="95"/>
      <c r="K59" s="94"/>
      <c r="L59" s="94"/>
      <c r="M59" s="94"/>
      <c r="N59" s="94"/>
      <c r="O59" s="94"/>
      <c r="P59" s="94"/>
      <c r="R59" s="94"/>
    </row>
    <row r="60" spans="5:18" s="35" customFormat="1" x14ac:dyDescent="0.25">
      <c r="K60" s="94"/>
    </row>
    <row r="61" spans="5:18" s="35" customFormat="1" x14ac:dyDescent="0.25">
      <c r="E61" s="93"/>
      <c r="F61" s="93"/>
      <c r="H61" s="94"/>
      <c r="I61" s="95"/>
      <c r="J61" s="95"/>
      <c r="K61" s="94"/>
      <c r="L61" s="94"/>
      <c r="M61" s="94"/>
      <c r="N61" s="94"/>
      <c r="O61" s="94"/>
      <c r="P61" s="94"/>
      <c r="R61" s="94"/>
    </row>
    <row r="62" spans="5:18" s="35" customFormat="1" x14ac:dyDescent="0.25">
      <c r="K62" s="94"/>
    </row>
    <row r="63" spans="5:18" s="35" customFormat="1" x14ac:dyDescent="0.25">
      <c r="E63" s="93"/>
      <c r="F63" s="93"/>
      <c r="H63" s="94"/>
      <c r="I63" s="95"/>
      <c r="J63" s="95"/>
      <c r="K63" s="94"/>
      <c r="L63" s="94"/>
      <c r="M63" s="94"/>
      <c r="N63" s="94"/>
      <c r="O63" s="94"/>
      <c r="P63" s="94"/>
      <c r="R63" s="94"/>
    </row>
    <row r="64" spans="5:18" s="35" customFormat="1" x14ac:dyDescent="0.25">
      <c r="K64" s="94"/>
    </row>
    <row r="65" spans="5:18" s="35" customFormat="1" x14ac:dyDescent="0.25">
      <c r="E65" s="93"/>
      <c r="F65" s="93"/>
      <c r="H65" s="94"/>
      <c r="I65" s="95"/>
      <c r="J65" s="95"/>
      <c r="K65" s="94"/>
      <c r="L65" s="94"/>
      <c r="M65" s="94"/>
      <c r="N65" s="94"/>
      <c r="O65" s="94"/>
      <c r="P65" s="94"/>
      <c r="R65" s="94"/>
    </row>
    <row r="66" spans="5:18" s="35" customFormat="1" x14ac:dyDescent="0.25">
      <c r="K66" s="94"/>
    </row>
    <row r="67" spans="5:18" s="35" customFormat="1" x14ac:dyDescent="0.25">
      <c r="E67" s="93"/>
      <c r="F67" s="93"/>
      <c r="H67" s="94"/>
      <c r="I67" s="95"/>
      <c r="J67" s="95"/>
      <c r="K67" s="94"/>
      <c r="L67" s="94"/>
      <c r="M67" s="94"/>
      <c r="N67" s="94"/>
      <c r="O67" s="94"/>
      <c r="P67" s="94"/>
      <c r="R67" s="94"/>
    </row>
    <row r="68" spans="5:18" s="35" customFormat="1" x14ac:dyDescent="0.25">
      <c r="K68" s="94"/>
    </row>
    <row r="69" spans="5:18" s="35" customFormat="1" x14ac:dyDescent="0.25">
      <c r="E69" s="93"/>
      <c r="F69" s="93"/>
      <c r="H69" s="94"/>
      <c r="I69" s="95"/>
      <c r="J69" s="95"/>
      <c r="K69" s="94"/>
      <c r="L69" s="94"/>
      <c r="M69" s="94"/>
      <c r="N69" s="94"/>
      <c r="O69" s="94"/>
      <c r="P69" s="94"/>
      <c r="R69" s="94"/>
    </row>
    <row r="70" spans="5:18" s="35" customFormat="1" x14ac:dyDescent="0.25">
      <c r="K70" s="94"/>
    </row>
    <row r="71" spans="5:18" s="35" customFormat="1" x14ac:dyDescent="0.25">
      <c r="E71" s="93"/>
      <c r="F71" s="93"/>
      <c r="H71" s="94"/>
      <c r="I71" s="95"/>
      <c r="J71" s="95"/>
      <c r="K71" s="94"/>
      <c r="L71" s="94"/>
      <c r="M71" s="94"/>
      <c r="N71" s="94"/>
      <c r="O71" s="94"/>
      <c r="P71" s="94"/>
      <c r="R71" s="94"/>
    </row>
    <row r="72" spans="5:18" s="35" customFormat="1" x14ac:dyDescent="0.25">
      <c r="K72" s="94"/>
    </row>
    <row r="73" spans="5:18" s="35" customFormat="1" x14ac:dyDescent="0.25">
      <c r="E73" s="93"/>
      <c r="F73" s="93"/>
      <c r="H73" s="94"/>
      <c r="I73" s="95"/>
      <c r="J73" s="95"/>
      <c r="K73" s="94"/>
      <c r="L73" s="94"/>
      <c r="M73" s="94"/>
      <c r="N73" s="94"/>
      <c r="O73" s="94"/>
      <c r="P73" s="94"/>
      <c r="R73" s="94"/>
    </row>
    <row r="74" spans="5:18" s="35" customFormat="1" x14ac:dyDescent="0.25">
      <c r="K74" s="94"/>
    </row>
    <row r="76" spans="5:18" x14ac:dyDescent="0.25">
      <c r="H76"/>
      <c r="I76" s="33"/>
      <c r="L76" s="3"/>
      <c r="Q76" s="1"/>
      <c r="R76"/>
    </row>
  </sheetData>
  <pageMargins left="0.23622047244094491" right="0.23622047244094491" top="0.74803149606299213" bottom="0.74803149606299213" header="0.31496062992125984" footer="0.31496062992125984"/>
  <pageSetup paperSize="8" scale="9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DF470-0FB7-48ED-91D5-AB788EB4DB34}">
  <sheetPr codeName="Feuil3"/>
  <dimension ref="A1:AA35"/>
  <sheetViews>
    <sheetView view="pageLayout" zoomScale="75" zoomScaleNormal="100" zoomScalePageLayoutView="75" workbookViewId="0">
      <selection activeCell="Z2" sqref="Z2"/>
    </sheetView>
  </sheetViews>
  <sheetFormatPr baseColWidth="10" defaultRowHeight="15" x14ac:dyDescent="0.25"/>
  <cols>
    <col min="1" max="1" width="9.140625" customWidth="1"/>
    <col min="2" max="2" width="14.7109375" customWidth="1"/>
    <col min="3" max="3" width="9.5703125" customWidth="1"/>
    <col min="4" max="4" width="7.140625" customWidth="1"/>
    <col min="6" max="6" width="8.5703125" customWidth="1"/>
    <col min="7" max="7" width="11.28515625" customWidth="1"/>
    <col min="8" max="9" width="13.140625" customWidth="1"/>
    <col min="10" max="10" width="9" customWidth="1"/>
    <col min="12" max="12" width="9.140625" customWidth="1"/>
    <col min="13" max="13" width="9.28515625" style="1" customWidth="1"/>
    <col min="14" max="14" width="8.42578125" style="1" customWidth="1"/>
    <col min="15" max="15" width="9.140625" customWidth="1"/>
    <col min="16" max="16" width="11.85546875" style="3" customWidth="1"/>
    <col min="17" max="17" width="9.7109375" customWidth="1"/>
    <col min="19" max="19" width="20.140625" customWidth="1"/>
    <col min="20" max="20" width="12.7109375" style="1" customWidth="1"/>
    <col min="21" max="21" width="10.140625" style="1" customWidth="1"/>
    <col min="22" max="22" width="12.7109375" style="1" customWidth="1"/>
    <col min="23" max="23" width="11.42578125" style="1"/>
    <col min="24" max="24" width="7.85546875" style="1" customWidth="1"/>
    <col min="25" max="26" width="14.5703125" style="1" customWidth="1"/>
    <col min="27" max="27" width="11.42578125" style="1"/>
  </cols>
  <sheetData>
    <row r="1" spans="1:27" s="92" customFormat="1" ht="28.5" customHeight="1" thickBot="1" x14ac:dyDescent="0.3">
      <c r="A1" s="167" t="s">
        <v>4</v>
      </c>
      <c r="B1" s="167" t="s">
        <v>1</v>
      </c>
      <c r="C1" s="155" t="s">
        <v>82</v>
      </c>
      <c r="D1" s="155" t="s">
        <v>83</v>
      </c>
      <c r="E1" s="167" t="s">
        <v>90</v>
      </c>
      <c r="F1" s="168" t="s">
        <v>86</v>
      </c>
      <c r="G1" s="169" t="s">
        <v>7</v>
      </c>
      <c r="H1" s="169" t="s">
        <v>8</v>
      </c>
      <c r="I1" s="169" t="s">
        <v>74</v>
      </c>
      <c r="J1" s="167" t="s">
        <v>88</v>
      </c>
      <c r="K1" s="167" t="s">
        <v>91</v>
      </c>
      <c r="L1" s="170" t="s">
        <v>76</v>
      </c>
      <c r="M1" s="167" t="s">
        <v>77</v>
      </c>
      <c r="N1" s="167" t="s">
        <v>78</v>
      </c>
      <c r="O1" s="169" t="s">
        <v>79</v>
      </c>
      <c r="P1" s="169" t="s">
        <v>89</v>
      </c>
      <c r="Q1" s="167" t="s">
        <v>80</v>
      </c>
      <c r="R1" s="167" t="s">
        <v>81</v>
      </c>
      <c r="S1" s="167" t="s">
        <v>79</v>
      </c>
      <c r="T1" s="167" t="s">
        <v>92</v>
      </c>
      <c r="U1" s="167" t="s">
        <v>118</v>
      </c>
      <c r="V1" s="167" t="s">
        <v>94</v>
      </c>
      <c r="W1" s="167" t="s">
        <v>95</v>
      </c>
      <c r="X1" s="167" t="s">
        <v>96</v>
      </c>
      <c r="Y1" s="167" t="s">
        <v>100</v>
      </c>
      <c r="Z1" s="167" t="s">
        <v>99</v>
      </c>
      <c r="AA1" s="167" t="s">
        <v>1</v>
      </c>
    </row>
    <row r="2" spans="1:27" x14ac:dyDescent="0.25">
      <c r="A2" s="127" t="str">
        <f>RELEVER!A2</f>
        <v>ME01</v>
      </c>
      <c r="B2" s="127" t="str">
        <f>RELEVER!B2</f>
        <v>Galandage</v>
      </c>
      <c r="C2" s="128">
        <v>1</v>
      </c>
      <c r="D2" s="128">
        <v>1</v>
      </c>
      <c r="E2" s="129"/>
      <c r="F2" s="129">
        <v>54.4</v>
      </c>
      <c r="G2" s="130">
        <f>RELEVER!I2</f>
        <v>943</v>
      </c>
      <c r="H2" s="134">
        <f>RELEVER!J2</f>
        <v>2410</v>
      </c>
      <c r="I2" s="134">
        <f>G2+15</f>
        <v>958</v>
      </c>
      <c r="J2" s="134">
        <v>0</v>
      </c>
      <c r="K2" s="137" t="s">
        <v>42</v>
      </c>
      <c r="L2" s="143">
        <f>IF(K2="oui",(G2+I2/2-300)/800,(G2+I2-300)/800+2)</f>
        <v>4.0012500000000006</v>
      </c>
      <c r="M2" s="143">
        <f>(H2-500)/800+2*2</f>
        <v>6.3875000000000002</v>
      </c>
      <c r="N2" s="143">
        <f t="shared" ref="N2:N34" si="0">L2+M2</f>
        <v>10.388750000000002</v>
      </c>
      <c r="O2" s="134"/>
      <c r="P2" s="146" t="str">
        <f t="shared" ref="P2:P34" si="1">IF(J2=0,"0",G2+I2)</f>
        <v>0</v>
      </c>
      <c r="Q2" s="127"/>
      <c r="R2" s="143">
        <f t="shared" ref="R2:R34" si="2">N2</f>
        <v>10.388750000000002</v>
      </c>
      <c r="S2" s="143" t="s">
        <v>93</v>
      </c>
      <c r="T2" s="143">
        <f>L2+M2</f>
        <v>10.388750000000002</v>
      </c>
      <c r="U2" s="143">
        <f>L2+M2</f>
        <v>10.388750000000002</v>
      </c>
      <c r="V2" s="127">
        <v>0</v>
      </c>
      <c r="W2" s="127">
        <v>0</v>
      </c>
      <c r="X2" s="143">
        <f>U2</f>
        <v>10.388750000000002</v>
      </c>
      <c r="Y2" s="127">
        <f>G2</f>
        <v>943</v>
      </c>
      <c r="Z2" s="127">
        <f>I2+50</f>
        <v>1008</v>
      </c>
      <c r="AA2" s="127" t="s">
        <v>101</v>
      </c>
    </row>
    <row r="3" spans="1:27" s="35" customFormat="1" x14ac:dyDescent="0.25">
      <c r="A3" s="32" t="str">
        <f>RELEVER!A3</f>
        <v>ME02</v>
      </c>
      <c r="B3" s="32" t="str">
        <f>RELEVER!B3</f>
        <v>Oscilotbattant</v>
      </c>
      <c r="C3" s="46">
        <v>1</v>
      </c>
      <c r="D3" s="46">
        <v>0</v>
      </c>
      <c r="E3" s="58"/>
      <c r="F3" s="58">
        <v>70</v>
      </c>
      <c r="G3" s="131">
        <f>RELEVER!I3</f>
        <v>945</v>
      </c>
      <c r="H3" s="131">
        <f>RELEVER!J3</f>
        <v>1350</v>
      </c>
      <c r="I3" s="136">
        <v>0</v>
      </c>
      <c r="J3" s="133">
        <f>RELEVER!Q3</f>
        <v>1000</v>
      </c>
      <c r="K3" s="138" t="s">
        <v>42</v>
      </c>
      <c r="L3" s="114">
        <f t="shared" ref="L3:L34" si="3">IF(K3="oui",(G3+I3/2-300)/800,(G3+I3-300)/800+2)</f>
        <v>2.8062499999999999</v>
      </c>
      <c r="M3" s="114">
        <f t="shared" ref="M3:M34" si="4">(H3-500)/800+2*2</f>
        <v>5.0625</v>
      </c>
      <c r="N3" s="144">
        <f t="shared" si="0"/>
        <v>7.8687500000000004</v>
      </c>
      <c r="O3" s="133"/>
      <c r="P3" s="147">
        <f t="shared" si="1"/>
        <v>945</v>
      </c>
      <c r="Q3" s="32"/>
      <c r="R3" s="114">
        <f t="shared" si="2"/>
        <v>7.8687500000000004</v>
      </c>
      <c r="S3" s="114" t="s">
        <v>93</v>
      </c>
      <c r="T3" s="114">
        <f t="shared" ref="T3:T32" si="5">L3+M3</f>
        <v>7.8687500000000004</v>
      </c>
      <c r="U3" s="88">
        <f t="shared" ref="U3:U34" si="6">L3+M3</f>
        <v>7.8687500000000004</v>
      </c>
      <c r="V3" s="32">
        <v>0</v>
      </c>
      <c r="W3" s="32">
        <v>0</v>
      </c>
      <c r="X3" s="88">
        <f t="shared" ref="X3:X34" si="7">U3</f>
        <v>7.8687500000000004</v>
      </c>
      <c r="Y3" s="153"/>
      <c r="Z3" s="153"/>
      <c r="AA3" s="32"/>
    </row>
    <row r="4" spans="1:27" x14ac:dyDescent="0.25">
      <c r="A4" s="18" t="str">
        <f>RELEVER!A4</f>
        <v>ME03</v>
      </c>
      <c r="B4" s="18" t="str">
        <f>RELEVER!B4</f>
        <v>fixe</v>
      </c>
      <c r="C4" s="19">
        <v>1</v>
      </c>
      <c r="D4" s="19">
        <v>0</v>
      </c>
      <c r="E4" s="21"/>
      <c r="F4" s="21">
        <v>70</v>
      </c>
      <c r="G4" s="132">
        <f>RELEVER!I4</f>
        <v>2710</v>
      </c>
      <c r="H4" s="132">
        <f>RELEVER!J4</f>
        <v>2625</v>
      </c>
      <c r="I4" s="132">
        <v>0</v>
      </c>
      <c r="J4" s="132">
        <v>0</v>
      </c>
      <c r="K4" s="139" t="s">
        <v>42</v>
      </c>
      <c r="L4" s="124">
        <f t="shared" si="3"/>
        <v>5.0125000000000002</v>
      </c>
      <c r="M4" s="124">
        <f t="shared" si="4"/>
        <v>6.65625</v>
      </c>
      <c r="N4" s="145">
        <f t="shared" si="0"/>
        <v>11.668749999999999</v>
      </c>
      <c r="O4" s="132"/>
      <c r="P4" s="148" t="str">
        <f t="shared" si="1"/>
        <v>0</v>
      </c>
      <c r="Q4" s="151"/>
      <c r="R4" s="152">
        <f t="shared" si="2"/>
        <v>11.668749999999999</v>
      </c>
      <c r="S4" s="124" t="s">
        <v>93</v>
      </c>
      <c r="T4" s="124">
        <f t="shared" si="5"/>
        <v>11.668749999999999</v>
      </c>
      <c r="U4" s="124">
        <f t="shared" si="6"/>
        <v>11.668749999999999</v>
      </c>
      <c r="V4" s="18">
        <v>0</v>
      </c>
      <c r="W4" s="18">
        <v>0</v>
      </c>
      <c r="X4" s="124">
        <f t="shared" si="7"/>
        <v>11.668749999999999</v>
      </c>
      <c r="Y4" s="18"/>
      <c r="Z4" s="18"/>
      <c r="AA4" s="18"/>
    </row>
    <row r="5" spans="1:27" s="35" customFormat="1" x14ac:dyDescent="0.25">
      <c r="A5" s="32" t="str">
        <f>RELEVER!A5</f>
        <v>ME04</v>
      </c>
      <c r="B5" s="32" t="str">
        <f>RELEVER!B5</f>
        <v>Galandage</v>
      </c>
      <c r="C5" s="46">
        <v>1</v>
      </c>
      <c r="D5" s="46">
        <v>0</v>
      </c>
      <c r="E5" s="58"/>
      <c r="F5" s="58">
        <v>54.4</v>
      </c>
      <c r="G5" s="133">
        <f>RELEVER!I5</f>
        <v>915</v>
      </c>
      <c r="H5" s="133">
        <f>RELEVER!J5</f>
        <v>1510</v>
      </c>
      <c r="I5" s="133">
        <f>G5+15</f>
        <v>930</v>
      </c>
      <c r="J5" s="133">
        <f>RELEVER!Q5</f>
        <v>1000</v>
      </c>
      <c r="K5" s="140" t="s">
        <v>50</v>
      </c>
      <c r="L5" s="114">
        <f t="shared" si="3"/>
        <v>1.35</v>
      </c>
      <c r="M5" s="114">
        <f t="shared" si="4"/>
        <v>5.2625000000000002</v>
      </c>
      <c r="N5" s="114">
        <f t="shared" si="0"/>
        <v>6.6125000000000007</v>
      </c>
      <c r="O5" s="133" t="s">
        <v>97</v>
      </c>
      <c r="P5" s="147">
        <f t="shared" si="1"/>
        <v>1845</v>
      </c>
      <c r="Q5" s="32"/>
      <c r="R5" s="114">
        <f t="shared" si="2"/>
        <v>6.6125000000000007</v>
      </c>
      <c r="S5" s="114" t="s">
        <v>93</v>
      </c>
      <c r="T5" s="114">
        <f t="shared" si="5"/>
        <v>6.6125000000000007</v>
      </c>
      <c r="U5" s="88">
        <f t="shared" si="6"/>
        <v>6.6125000000000007</v>
      </c>
      <c r="V5" s="32">
        <v>0</v>
      </c>
      <c r="W5" s="32">
        <v>0</v>
      </c>
      <c r="X5" s="88">
        <f t="shared" si="7"/>
        <v>6.6125000000000007</v>
      </c>
      <c r="Y5" s="153">
        <f t="shared" ref="Y5:Y32" si="8">G5</f>
        <v>915</v>
      </c>
      <c r="Z5" s="153">
        <f t="shared" ref="Z5:Z22" si="9">I5+50</f>
        <v>980</v>
      </c>
      <c r="AA5" s="32" t="s">
        <v>101</v>
      </c>
    </row>
    <row r="6" spans="1:27" x14ac:dyDescent="0.25">
      <c r="A6" s="18" t="str">
        <f>RELEVER!A6</f>
        <v>ME05</v>
      </c>
      <c r="B6" s="18" t="str">
        <f>RELEVER!B6</f>
        <v>Oscilotbattant</v>
      </c>
      <c r="C6" s="19">
        <v>1</v>
      </c>
      <c r="D6" s="19">
        <v>0</v>
      </c>
      <c r="E6" s="21"/>
      <c r="F6" s="21">
        <v>70</v>
      </c>
      <c r="G6" s="23">
        <f>RELEVER!I6</f>
        <v>620</v>
      </c>
      <c r="H6" s="23">
        <f>RELEVER!J6</f>
        <v>1510</v>
      </c>
      <c r="I6" s="23">
        <v>0</v>
      </c>
      <c r="J6" s="23">
        <f>RELEVER!Q6</f>
        <v>1000</v>
      </c>
      <c r="K6" s="141" t="s">
        <v>42</v>
      </c>
      <c r="L6" s="124">
        <f t="shared" si="3"/>
        <v>2.4</v>
      </c>
      <c r="M6" s="124">
        <f t="shared" si="4"/>
        <v>5.2625000000000002</v>
      </c>
      <c r="N6" s="124">
        <f t="shared" si="0"/>
        <v>7.6624999999999996</v>
      </c>
      <c r="O6" s="23"/>
      <c r="P6" s="149">
        <f t="shared" si="1"/>
        <v>620</v>
      </c>
      <c r="Q6" s="18"/>
      <c r="R6" s="124">
        <f t="shared" si="2"/>
        <v>7.6624999999999996</v>
      </c>
      <c r="S6" s="124" t="s">
        <v>93</v>
      </c>
      <c r="T6" s="124">
        <f t="shared" si="5"/>
        <v>7.6624999999999996</v>
      </c>
      <c r="U6" s="124">
        <f t="shared" si="6"/>
        <v>7.6624999999999996</v>
      </c>
      <c r="V6" s="18">
        <v>0</v>
      </c>
      <c r="W6" s="18">
        <v>0</v>
      </c>
      <c r="X6" s="124">
        <f t="shared" si="7"/>
        <v>7.6624999999999996</v>
      </c>
      <c r="Y6" s="18"/>
      <c r="Z6" s="18"/>
      <c r="AA6" s="18"/>
    </row>
    <row r="7" spans="1:27" s="35" customFormat="1" x14ac:dyDescent="0.25">
      <c r="A7" s="32" t="str">
        <f>RELEVER!A7</f>
        <v>ME06</v>
      </c>
      <c r="B7" s="32" t="str">
        <f>RELEVER!B7</f>
        <v>Oscilotbattant</v>
      </c>
      <c r="C7" s="46">
        <v>1</v>
      </c>
      <c r="D7" s="46">
        <v>1</v>
      </c>
      <c r="E7" s="58"/>
      <c r="F7" s="58">
        <v>70</v>
      </c>
      <c r="G7" s="133">
        <f>RELEVER!I7</f>
        <v>620</v>
      </c>
      <c r="H7" s="135">
        <f>RELEVER!J7</f>
        <v>1510</v>
      </c>
      <c r="I7" s="135">
        <v>0</v>
      </c>
      <c r="J7" s="133">
        <f>RELEVER!Q7</f>
        <v>1000</v>
      </c>
      <c r="K7" s="140" t="s">
        <v>42</v>
      </c>
      <c r="L7" s="114">
        <f t="shared" si="3"/>
        <v>2.4</v>
      </c>
      <c r="M7" s="114">
        <f t="shared" si="4"/>
        <v>5.2625000000000002</v>
      </c>
      <c r="N7" s="114">
        <f t="shared" si="0"/>
        <v>7.6624999999999996</v>
      </c>
      <c r="O7" s="133"/>
      <c r="P7" s="147">
        <f t="shared" si="1"/>
        <v>620</v>
      </c>
      <c r="Q7" s="32"/>
      <c r="R7" s="114">
        <f t="shared" si="2"/>
        <v>7.6624999999999996</v>
      </c>
      <c r="S7" s="114" t="s">
        <v>93</v>
      </c>
      <c r="T7" s="114">
        <f t="shared" si="5"/>
        <v>7.6624999999999996</v>
      </c>
      <c r="U7" s="88">
        <f t="shared" si="6"/>
        <v>7.6624999999999996</v>
      </c>
      <c r="V7" s="32">
        <v>0</v>
      </c>
      <c r="W7" s="32">
        <v>0</v>
      </c>
      <c r="X7" s="88">
        <f t="shared" si="7"/>
        <v>7.6624999999999996</v>
      </c>
      <c r="Y7" s="153"/>
      <c r="Z7" s="153"/>
      <c r="AA7" s="32"/>
    </row>
    <row r="8" spans="1:27" x14ac:dyDescent="0.25">
      <c r="A8" s="18" t="str">
        <f>RELEVER!A8</f>
        <v>ME07</v>
      </c>
      <c r="B8" s="18" t="str">
        <f>RELEVER!B8</f>
        <v>Galandage</v>
      </c>
      <c r="C8" s="19">
        <v>1</v>
      </c>
      <c r="D8" s="19">
        <v>1</v>
      </c>
      <c r="E8" s="21"/>
      <c r="F8" s="21">
        <v>54.4</v>
      </c>
      <c r="G8" s="23">
        <f>RELEVER!I8</f>
        <v>1520</v>
      </c>
      <c r="H8" s="23">
        <f>RELEVER!J8</f>
        <v>2400</v>
      </c>
      <c r="I8" s="23">
        <f>G8+15</f>
        <v>1535</v>
      </c>
      <c r="J8" s="23">
        <f>RELEVER!Q8</f>
        <v>0</v>
      </c>
      <c r="K8" s="141" t="s">
        <v>50</v>
      </c>
      <c r="L8" s="124">
        <f t="shared" si="3"/>
        <v>2.484375</v>
      </c>
      <c r="M8" s="124">
        <f t="shared" si="4"/>
        <v>6.375</v>
      </c>
      <c r="N8" s="124">
        <f t="shared" si="0"/>
        <v>8.859375</v>
      </c>
      <c r="O8" s="23"/>
      <c r="P8" s="149" t="str">
        <f t="shared" si="1"/>
        <v>0</v>
      </c>
      <c r="Q8" s="18"/>
      <c r="R8" s="124">
        <f t="shared" si="2"/>
        <v>8.859375</v>
      </c>
      <c r="S8" s="124" t="s">
        <v>93</v>
      </c>
      <c r="T8" s="124">
        <f t="shared" si="5"/>
        <v>8.859375</v>
      </c>
      <c r="U8" s="124">
        <f t="shared" si="6"/>
        <v>8.859375</v>
      </c>
      <c r="V8" s="18">
        <v>0</v>
      </c>
      <c r="W8" s="18">
        <v>0</v>
      </c>
      <c r="X8" s="124">
        <f t="shared" si="7"/>
        <v>8.859375</v>
      </c>
      <c r="Y8" s="18">
        <f t="shared" si="8"/>
        <v>1520</v>
      </c>
      <c r="Z8" s="18">
        <f t="shared" si="9"/>
        <v>1585</v>
      </c>
      <c r="AA8" s="18" t="s">
        <v>102</v>
      </c>
    </row>
    <row r="9" spans="1:27" s="35" customFormat="1" x14ac:dyDescent="0.25">
      <c r="A9" s="32" t="str">
        <f>RELEVER!A9</f>
        <v>ME08</v>
      </c>
      <c r="B9" s="32" t="str">
        <f>RELEVER!B9</f>
        <v>Oscilotbattant</v>
      </c>
      <c r="C9" s="46">
        <v>1</v>
      </c>
      <c r="D9" s="46">
        <v>0</v>
      </c>
      <c r="E9" s="58"/>
      <c r="F9" s="58">
        <v>70</v>
      </c>
      <c r="G9" s="133">
        <f>RELEVER!I9</f>
        <v>620</v>
      </c>
      <c r="H9" s="133">
        <f>RELEVER!J9</f>
        <v>1510</v>
      </c>
      <c r="I9" s="133">
        <v>0</v>
      </c>
      <c r="J9" s="133">
        <f>RELEVER!Q9</f>
        <v>1000</v>
      </c>
      <c r="K9" s="140" t="s">
        <v>50</v>
      </c>
      <c r="L9" s="114">
        <f t="shared" si="3"/>
        <v>0.4</v>
      </c>
      <c r="M9" s="114">
        <f t="shared" si="4"/>
        <v>5.2625000000000002</v>
      </c>
      <c r="N9" s="114">
        <f t="shared" si="0"/>
        <v>5.6625000000000005</v>
      </c>
      <c r="O9" s="133"/>
      <c r="P9" s="147">
        <f t="shared" si="1"/>
        <v>620</v>
      </c>
      <c r="Q9" s="32"/>
      <c r="R9" s="114">
        <f t="shared" si="2"/>
        <v>5.6625000000000005</v>
      </c>
      <c r="S9" s="114" t="s">
        <v>93</v>
      </c>
      <c r="T9" s="114">
        <f t="shared" si="5"/>
        <v>5.6625000000000005</v>
      </c>
      <c r="U9" s="88">
        <f t="shared" si="6"/>
        <v>5.6625000000000005</v>
      </c>
      <c r="V9" s="32">
        <v>0</v>
      </c>
      <c r="W9" s="32">
        <v>0</v>
      </c>
      <c r="X9" s="88">
        <f t="shared" si="7"/>
        <v>5.6625000000000005</v>
      </c>
      <c r="Y9" s="153"/>
      <c r="Z9" s="153"/>
      <c r="AA9" s="32"/>
    </row>
    <row r="10" spans="1:27" x14ac:dyDescent="0.25">
      <c r="A10" s="18" t="str">
        <f>RELEVER!A10</f>
        <v>ME09</v>
      </c>
      <c r="B10" s="18" t="str">
        <f>RELEVER!B10</f>
        <v>Oscilotbattant</v>
      </c>
      <c r="C10" s="19">
        <v>1</v>
      </c>
      <c r="D10" s="19">
        <v>0</v>
      </c>
      <c r="E10" s="21"/>
      <c r="F10" s="21">
        <v>70</v>
      </c>
      <c r="G10" s="23">
        <f>RELEVER!I10</f>
        <v>620</v>
      </c>
      <c r="H10" s="23">
        <f>RELEVER!J10</f>
        <v>1510</v>
      </c>
      <c r="I10" s="23">
        <v>0</v>
      </c>
      <c r="J10" s="23">
        <f>RELEVER!Q10</f>
        <v>1000</v>
      </c>
      <c r="K10" s="141" t="s">
        <v>42</v>
      </c>
      <c r="L10" s="124">
        <f t="shared" si="3"/>
        <v>2.4</v>
      </c>
      <c r="M10" s="124">
        <f t="shared" si="4"/>
        <v>5.2625000000000002</v>
      </c>
      <c r="N10" s="124">
        <f t="shared" si="0"/>
        <v>7.6624999999999996</v>
      </c>
      <c r="O10" s="23"/>
      <c r="P10" s="149">
        <f t="shared" si="1"/>
        <v>620</v>
      </c>
      <c r="Q10" s="18"/>
      <c r="R10" s="124">
        <f t="shared" si="2"/>
        <v>7.6624999999999996</v>
      </c>
      <c r="S10" s="124" t="s">
        <v>93</v>
      </c>
      <c r="T10" s="124">
        <f t="shared" si="5"/>
        <v>7.6624999999999996</v>
      </c>
      <c r="U10" s="124">
        <f t="shared" si="6"/>
        <v>7.6624999999999996</v>
      </c>
      <c r="V10" s="18">
        <v>0</v>
      </c>
      <c r="W10" s="18">
        <v>0</v>
      </c>
      <c r="X10" s="124">
        <f t="shared" si="7"/>
        <v>7.6624999999999996</v>
      </c>
      <c r="Y10" s="18"/>
      <c r="Z10" s="18"/>
      <c r="AA10" s="18"/>
    </row>
    <row r="11" spans="1:27" s="35" customFormat="1" x14ac:dyDescent="0.25">
      <c r="A11" s="32" t="str">
        <f>RELEVER!A11</f>
        <v>ME10</v>
      </c>
      <c r="B11" s="32" t="str">
        <f>RELEVER!B11</f>
        <v>Galandage</v>
      </c>
      <c r="C11" s="46">
        <v>1</v>
      </c>
      <c r="D11" s="46">
        <v>1</v>
      </c>
      <c r="E11" s="58"/>
      <c r="F11" s="58">
        <v>54.4</v>
      </c>
      <c r="G11" s="133">
        <f>RELEVER!I11</f>
        <v>1620</v>
      </c>
      <c r="H11" s="133">
        <f>RELEVER!J11</f>
        <v>2490</v>
      </c>
      <c r="I11" s="133">
        <f>G11+15</f>
        <v>1635</v>
      </c>
      <c r="J11" s="133">
        <f>RELEVER!Q11</f>
        <v>0</v>
      </c>
      <c r="K11" s="140" t="s">
        <v>50</v>
      </c>
      <c r="L11" s="114">
        <f t="shared" si="3"/>
        <v>2.671875</v>
      </c>
      <c r="M11" s="114">
        <f t="shared" si="4"/>
        <v>6.4874999999999998</v>
      </c>
      <c r="N11" s="114">
        <f t="shared" si="0"/>
        <v>9.1593750000000007</v>
      </c>
      <c r="O11" s="133"/>
      <c r="P11" s="147" t="str">
        <f t="shared" si="1"/>
        <v>0</v>
      </c>
      <c r="Q11" s="32"/>
      <c r="R11" s="114">
        <f t="shared" si="2"/>
        <v>9.1593750000000007</v>
      </c>
      <c r="S11" s="114" t="s">
        <v>93</v>
      </c>
      <c r="T11" s="114">
        <f t="shared" si="5"/>
        <v>9.1593750000000007</v>
      </c>
      <c r="U11" s="88">
        <f t="shared" si="6"/>
        <v>9.1593750000000007</v>
      </c>
      <c r="V11" s="32">
        <v>0</v>
      </c>
      <c r="W11" s="32">
        <v>0</v>
      </c>
      <c r="X11" s="88">
        <f t="shared" si="7"/>
        <v>9.1593750000000007</v>
      </c>
      <c r="Y11" s="153">
        <f t="shared" si="8"/>
        <v>1620</v>
      </c>
      <c r="Z11" s="153">
        <f t="shared" si="9"/>
        <v>1685</v>
      </c>
      <c r="AA11" s="32" t="s">
        <v>102</v>
      </c>
    </row>
    <row r="12" spans="1:27" x14ac:dyDescent="0.25">
      <c r="A12" s="18" t="str">
        <f>RELEVER!A12</f>
        <v>ME11</v>
      </c>
      <c r="B12" s="18" t="str">
        <f>RELEVER!B12</f>
        <v>Galandage</v>
      </c>
      <c r="C12" s="19">
        <v>1</v>
      </c>
      <c r="D12" s="19">
        <v>1</v>
      </c>
      <c r="E12" s="21"/>
      <c r="F12" s="21">
        <v>54.4</v>
      </c>
      <c r="G12" s="23">
        <f>RELEVER!I12</f>
        <v>1520</v>
      </c>
      <c r="H12" s="23">
        <f>RELEVER!J12</f>
        <v>2410</v>
      </c>
      <c r="I12" s="23">
        <f>G12+15</f>
        <v>1535</v>
      </c>
      <c r="J12" s="23">
        <f>RELEVER!Q12</f>
        <v>0</v>
      </c>
      <c r="K12" s="141" t="s">
        <v>50</v>
      </c>
      <c r="L12" s="124">
        <f t="shared" si="3"/>
        <v>2.484375</v>
      </c>
      <c r="M12" s="124">
        <f t="shared" si="4"/>
        <v>6.3875000000000002</v>
      </c>
      <c r="N12" s="124">
        <f t="shared" si="0"/>
        <v>8.8718749999999993</v>
      </c>
      <c r="O12" s="23"/>
      <c r="P12" s="149" t="str">
        <f t="shared" si="1"/>
        <v>0</v>
      </c>
      <c r="Q12" s="18"/>
      <c r="R12" s="124">
        <f t="shared" si="2"/>
        <v>8.8718749999999993</v>
      </c>
      <c r="S12" s="124" t="s">
        <v>93</v>
      </c>
      <c r="T12" s="124">
        <f t="shared" si="5"/>
        <v>8.8718749999999993</v>
      </c>
      <c r="U12" s="124">
        <f t="shared" si="6"/>
        <v>8.8718749999999993</v>
      </c>
      <c r="V12" s="18">
        <v>0</v>
      </c>
      <c r="W12" s="18">
        <v>0</v>
      </c>
      <c r="X12" s="124">
        <f t="shared" si="7"/>
        <v>8.8718749999999993</v>
      </c>
      <c r="Y12" s="18">
        <f t="shared" si="8"/>
        <v>1520</v>
      </c>
      <c r="Z12" s="18">
        <f t="shared" si="9"/>
        <v>1585</v>
      </c>
      <c r="AA12" s="18" t="s">
        <v>102</v>
      </c>
    </row>
    <row r="13" spans="1:27" s="35" customFormat="1" x14ac:dyDescent="0.25">
      <c r="A13" s="32" t="str">
        <f>RELEVER!A13</f>
        <v>ME12</v>
      </c>
      <c r="B13" s="32" t="str">
        <f>RELEVER!B13</f>
        <v>Galandage</v>
      </c>
      <c r="C13" s="46">
        <v>1</v>
      </c>
      <c r="D13" s="46">
        <v>1</v>
      </c>
      <c r="E13" s="58"/>
      <c r="F13" s="58">
        <v>54.4</v>
      </c>
      <c r="G13" s="133">
        <f>RELEVER!I13</f>
        <v>1520</v>
      </c>
      <c r="H13" s="133">
        <f>RELEVER!J13</f>
        <v>2415</v>
      </c>
      <c r="I13" s="133">
        <f>G13+15</f>
        <v>1535</v>
      </c>
      <c r="J13" s="133">
        <f>RELEVER!Q13</f>
        <v>0</v>
      </c>
      <c r="K13" s="140" t="s">
        <v>50</v>
      </c>
      <c r="L13" s="114">
        <f t="shared" si="3"/>
        <v>2.484375</v>
      </c>
      <c r="M13" s="114">
        <f t="shared" si="4"/>
        <v>6.3937499999999998</v>
      </c>
      <c r="N13" s="114">
        <f t="shared" si="0"/>
        <v>8.8781250000000007</v>
      </c>
      <c r="O13" s="133"/>
      <c r="P13" s="147" t="str">
        <f t="shared" si="1"/>
        <v>0</v>
      </c>
      <c r="Q13" s="32"/>
      <c r="R13" s="114">
        <f t="shared" si="2"/>
        <v>8.8781250000000007</v>
      </c>
      <c r="S13" s="114" t="s">
        <v>93</v>
      </c>
      <c r="T13" s="114">
        <f t="shared" si="5"/>
        <v>8.8781250000000007</v>
      </c>
      <c r="U13" s="88">
        <f t="shared" si="6"/>
        <v>8.8781250000000007</v>
      </c>
      <c r="V13" s="32">
        <v>0</v>
      </c>
      <c r="W13" s="32">
        <v>0</v>
      </c>
      <c r="X13" s="88">
        <f t="shared" si="7"/>
        <v>8.8781250000000007</v>
      </c>
      <c r="Y13" s="153">
        <f t="shared" si="8"/>
        <v>1520</v>
      </c>
      <c r="Z13" s="153">
        <f t="shared" si="9"/>
        <v>1585</v>
      </c>
      <c r="AA13" s="32" t="s">
        <v>102</v>
      </c>
    </row>
    <row r="14" spans="1:27" x14ac:dyDescent="0.25">
      <c r="A14" s="18" t="str">
        <f>RELEVER!A14</f>
        <v>ME13</v>
      </c>
      <c r="B14" s="18" t="str">
        <f>RELEVER!B14</f>
        <v>Galandage</v>
      </c>
      <c r="C14" s="19">
        <v>1</v>
      </c>
      <c r="D14" s="19">
        <v>1</v>
      </c>
      <c r="E14" s="21"/>
      <c r="F14" s="21">
        <v>54.4</v>
      </c>
      <c r="G14" s="23">
        <f>RELEVER!I14</f>
        <v>1270</v>
      </c>
      <c r="H14" s="23">
        <f>RELEVER!J14</f>
        <v>2415</v>
      </c>
      <c r="I14" s="23">
        <f>G14+15</f>
        <v>1285</v>
      </c>
      <c r="J14" s="23">
        <f>RELEVER!Q14</f>
        <v>0</v>
      </c>
      <c r="K14" s="141" t="s">
        <v>50</v>
      </c>
      <c r="L14" s="124">
        <f t="shared" si="3"/>
        <v>2.015625</v>
      </c>
      <c r="M14" s="124">
        <f t="shared" si="4"/>
        <v>6.3937499999999998</v>
      </c>
      <c r="N14" s="124">
        <f t="shared" si="0"/>
        <v>8.4093750000000007</v>
      </c>
      <c r="O14" s="23"/>
      <c r="P14" s="149" t="str">
        <f t="shared" si="1"/>
        <v>0</v>
      </c>
      <c r="Q14" s="18"/>
      <c r="R14" s="124">
        <f t="shared" si="2"/>
        <v>8.4093750000000007</v>
      </c>
      <c r="S14" s="124" t="s">
        <v>93</v>
      </c>
      <c r="T14" s="124">
        <f t="shared" si="5"/>
        <v>8.4093750000000007</v>
      </c>
      <c r="U14" s="124">
        <f t="shared" si="6"/>
        <v>8.4093750000000007</v>
      </c>
      <c r="V14" s="18">
        <v>0</v>
      </c>
      <c r="W14" s="18">
        <v>0</v>
      </c>
      <c r="X14" s="124">
        <f t="shared" si="7"/>
        <v>8.4093750000000007</v>
      </c>
      <c r="Y14" s="18">
        <f t="shared" si="8"/>
        <v>1270</v>
      </c>
      <c r="Z14" s="18">
        <f t="shared" si="9"/>
        <v>1335</v>
      </c>
      <c r="AA14" s="18" t="s">
        <v>102</v>
      </c>
    </row>
    <row r="15" spans="1:27" s="35" customFormat="1" x14ac:dyDescent="0.25">
      <c r="A15" s="32" t="str">
        <f>RELEVER!A15</f>
        <v>ME14</v>
      </c>
      <c r="B15" s="32" t="str">
        <f>RELEVER!B15</f>
        <v>Galandage</v>
      </c>
      <c r="C15" s="46">
        <v>1</v>
      </c>
      <c r="D15" s="46">
        <v>1</v>
      </c>
      <c r="E15" s="58"/>
      <c r="F15" s="58">
        <v>54.4</v>
      </c>
      <c r="G15" s="133">
        <f>RELEVER!I15</f>
        <v>1270</v>
      </c>
      <c r="H15" s="133">
        <f>RELEVER!J15</f>
        <v>2410</v>
      </c>
      <c r="I15" s="133">
        <f>G15+15</f>
        <v>1285</v>
      </c>
      <c r="J15" s="133">
        <f>RELEVER!Q15</f>
        <v>0</v>
      </c>
      <c r="K15" s="140" t="s">
        <v>50</v>
      </c>
      <c r="L15" s="114">
        <f t="shared" si="3"/>
        <v>2.015625</v>
      </c>
      <c r="M15" s="114">
        <f t="shared" si="4"/>
        <v>6.3875000000000002</v>
      </c>
      <c r="N15" s="114">
        <f t="shared" si="0"/>
        <v>8.4031249999999993</v>
      </c>
      <c r="O15" s="133"/>
      <c r="P15" s="147" t="str">
        <f t="shared" si="1"/>
        <v>0</v>
      </c>
      <c r="Q15" s="32"/>
      <c r="R15" s="114">
        <f t="shared" si="2"/>
        <v>8.4031249999999993</v>
      </c>
      <c r="S15" s="114" t="s">
        <v>93</v>
      </c>
      <c r="T15" s="114">
        <f t="shared" si="5"/>
        <v>8.4031249999999993</v>
      </c>
      <c r="U15" s="88">
        <f t="shared" si="6"/>
        <v>8.4031249999999993</v>
      </c>
      <c r="V15" s="32">
        <v>0</v>
      </c>
      <c r="W15" s="32">
        <v>0</v>
      </c>
      <c r="X15" s="88">
        <f t="shared" si="7"/>
        <v>8.4031249999999993</v>
      </c>
      <c r="Y15" s="153">
        <f t="shared" si="8"/>
        <v>1270</v>
      </c>
      <c r="Z15" s="153">
        <f t="shared" si="9"/>
        <v>1335</v>
      </c>
      <c r="AA15" s="32" t="s">
        <v>102</v>
      </c>
    </row>
    <row r="16" spans="1:27" x14ac:dyDescent="0.25">
      <c r="A16" s="18" t="str">
        <f>RELEVER!A16</f>
        <v>ME15</v>
      </c>
      <c r="B16" s="18" t="str">
        <f>RELEVER!B16</f>
        <v>Fixe</v>
      </c>
      <c r="C16" s="19">
        <v>1</v>
      </c>
      <c r="D16" s="19">
        <v>1</v>
      </c>
      <c r="E16" s="21"/>
      <c r="F16" s="21">
        <v>70</v>
      </c>
      <c r="G16" s="23">
        <f>RELEVER!I16</f>
        <v>1020</v>
      </c>
      <c r="H16" s="23">
        <f>RELEVER!J16</f>
        <v>2110</v>
      </c>
      <c r="I16" s="23">
        <v>0</v>
      </c>
      <c r="J16" s="23">
        <f>RELEVER!Q16</f>
        <v>1000</v>
      </c>
      <c r="K16" s="141" t="s">
        <v>50</v>
      </c>
      <c r="L16" s="124">
        <f t="shared" si="3"/>
        <v>0.9</v>
      </c>
      <c r="M16" s="124">
        <f t="shared" si="4"/>
        <v>6.0125000000000002</v>
      </c>
      <c r="N16" s="124">
        <f t="shared" si="0"/>
        <v>6.9125000000000005</v>
      </c>
      <c r="O16" s="23"/>
      <c r="P16" s="149">
        <f t="shared" si="1"/>
        <v>1020</v>
      </c>
      <c r="Q16" s="18"/>
      <c r="R16" s="124">
        <f t="shared" si="2"/>
        <v>6.9125000000000005</v>
      </c>
      <c r="S16" s="124" t="s">
        <v>93</v>
      </c>
      <c r="T16" s="124">
        <f t="shared" si="5"/>
        <v>6.9125000000000005</v>
      </c>
      <c r="U16" s="124">
        <f t="shared" si="6"/>
        <v>6.9125000000000005</v>
      </c>
      <c r="V16" s="18">
        <v>0</v>
      </c>
      <c r="W16" s="18">
        <v>0</v>
      </c>
      <c r="X16" s="124">
        <f t="shared" si="7"/>
        <v>6.9125000000000005</v>
      </c>
      <c r="Y16" s="18"/>
      <c r="Z16" s="18"/>
      <c r="AA16" s="18"/>
    </row>
    <row r="17" spans="1:27" s="35" customFormat="1" x14ac:dyDescent="0.25">
      <c r="A17" s="32" t="str">
        <f>RELEVER!A17</f>
        <v>ME16</v>
      </c>
      <c r="B17" s="32" t="str">
        <f>RELEVER!B17</f>
        <v>Fixe</v>
      </c>
      <c r="C17" s="46">
        <v>1</v>
      </c>
      <c r="D17" s="46">
        <v>1</v>
      </c>
      <c r="E17" s="58"/>
      <c r="F17" s="58">
        <v>70</v>
      </c>
      <c r="G17" s="133">
        <f>RELEVER!I17</f>
        <v>1020</v>
      </c>
      <c r="H17" s="133">
        <f>RELEVER!J17</f>
        <v>2165</v>
      </c>
      <c r="I17" s="133">
        <v>0</v>
      </c>
      <c r="J17" s="133">
        <f>RELEVER!Q17</f>
        <v>1000</v>
      </c>
      <c r="K17" s="140" t="s">
        <v>50</v>
      </c>
      <c r="L17" s="114">
        <f t="shared" si="3"/>
        <v>0.9</v>
      </c>
      <c r="M17" s="114">
        <f t="shared" si="4"/>
        <v>6.0812499999999998</v>
      </c>
      <c r="N17" s="114">
        <f t="shared" si="0"/>
        <v>6.9812500000000002</v>
      </c>
      <c r="O17" s="133"/>
      <c r="P17" s="147">
        <f t="shared" si="1"/>
        <v>1020</v>
      </c>
      <c r="Q17" s="32"/>
      <c r="R17" s="114">
        <f t="shared" si="2"/>
        <v>6.9812500000000002</v>
      </c>
      <c r="S17" s="114" t="s">
        <v>93</v>
      </c>
      <c r="T17" s="114">
        <f t="shared" si="5"/>
        <v>6.9812500000000002</v>
      </c>
      <c r="U17" s="88">
        <f t="shared" si="6"/>
        <v>6.9812500000000002</v>
      </c>
      <c r="V17" s="32">
        <v>0</v>
      </c>
      <c r="W17" s="32">
        <v>0</v>
      </c>
      <c r="X17" s="88">
        <f t="shared" si="7"/>
        <v>6.9812500000000002</v>
      </c>
      <c r="Y17" s="153"/>
      <c r="Z17" s="153"/>
      <c r="AA17" s="32"/>
    </row>
    <row r="18" spans="1:27" x14ac:dyDescent="0.25">
      <c r="A18" s="18" t="str">
        <f>RELEVER!A18</f>
        <v>ME17</v>
      </c>
      <c r="B18" s="18" t="str">
        <f>RELEVER!B18</f>
        <v>Coulissant</v>
      </c>
      <c r="C18" s="19">
        <v>4</v>
      </c>
      <c r="D18" s="19">
        <v>2</v>
      </c>
      <c r="E18" s="21"/>
      <c r="F18" s="21">
        <v>125.4</v>
      </c>
      <c r="G18" s="22">
        <f>RELEVER!I18</f>
        <v>8435</v>
      </c>
      <c r="H18" s="22">
        <f>RELEVER!J18</f>
        <v>2985</v>
      </c>
      <c r="I18" s="23">
        <v>0</v>
      </c>
      <c r="J18" s="23">
        <f>RELEVER!Q18</f>
        <v>0</v>
      </c>
      <c r="K18" s="141" t="s">
        <v>42</v>
      </c>
      <c r="L18" s="124">
        <f t="shared" si="3"/>
        <v>12.168749999999999</v>
      </c>
      <c r="M18" s="124">
        <f t="shared" si="4"/>
        <v>7.1062500000000002</v>
      </c>
      <c r="N18" s="124">
        <f t="shared" si="0"/>
        <v>19.274999999999999</v>
      </c>
      <c r="O18" s="23" t="s">
        <v>98</v>
      </c>
      <c r="P18" s="149" t="str">
        <f t="shared" si="1"/>
        <v>0</v>
      </c>
      <c r="Q18" s="18"/>
      <c r="R18" s="124">
        <f t="shared" si="2"/>
        <v>19.274999999999999</v>
      </c>
      <c r="S18" s="124" t="s">
        <v>93</v>
      </c>
      <c r="T18" s="124">
        <f t="shared" si="5"/>
        <v>19.274999999999999</v>
      </c>
      <c r="U18" s="124">
        <f t="shared" si="6"/>
        <v>19.274999999999999</v>
      </c>
      <c r="V18" s="18">
        <v>0</v>
      </c>
      <c r="W18" s="18">
        <v>0</v>
      </c>
      <c r="X18" s="124">
        <f t="shared" si="7"/>
        <v>19.274999999999999</v>
      </c>
      <c r="Y18" s="18">
        <f t="shared" si="8"/>
        <v>8435</v>
      </c>
      <c r="Z18" s="18"/>
      <c r="AA18" s="18" t="s">
        <v>105</v>
      </c>
    </row>
    <row r="19" spans="1:27" s="35" customFormat="1" x14ac:dyDescent="0.25">
      <c r="A19" s="32" t="str">
        <f>RELEVER!A19</f>
        <v>ME18</v>
      </c>
      <c r="B19" s="32" t="str">
        <f>RELEVER!B19</f>
        <v>Galandage</v>
      </c>
      <c r="C19" s="46">
        <v>1</v>
      </c>
      <c r="D19" s="46">
        <v>1</v>
      </c>
      <c r="E19" s="58"/>
      <c r="F19" s="58">
        <v>54.4</v>
      </c>
      <c r="G19" s="133">
        <f>RELEVER!I19</f>
        <v>1820</v>
      </c>
      <c r="H19" s="135">
        <f>RELEVER!J19</f>
        <v>2410</v>
      </c>
      <c r="I19" s="135">
        <f>G19+15</f>
        <v>1835</v>
      </c>
      <c r="J19" s="133">
        <f>RELEVER!Q19</f>
        <v>0</v>
      </c>
      <c r="K19" s="140" t="s">
        <v>50</v>
      </c>
      <c r="L19" s="114">
        <f t="shared" si="3"/>
        <v>3.046875</v>
      </c>
      <c r="M19" s="114">
        <f t="shared" si="4"/>
        <v>6.3875000000000002</v>
      </c>
      <c r="N19" s="114">
        <f t="shared" si="0"/>
        <v>9.4343749999999993</v>
      </c>
      <c r="O19" s="133"/>
      <c r="P19" s="147" t="str">
        <f t="shared" si="1"/>
        <v>0</v>
      </c>
      <c r="Q19" s="32"/>
      <c r="R19" s="114">
        <f t="shared" si="2"/>
        <v>9.4343749999999993</v>
      </c>
      <c r="S19" s="114" t="s">
        <v>93</v>
      </c>
      <c r="T19" s="114">
        <f t="shared" si="5"/>
        <v>9.4343749999999993</v>
      </c>
      <c r="U19" s="88">
        <f t="shared" si="6"/>
        <v>9.4343749999999993</v>
      </c>
      <c r="V19" s="32">
        <v>0</v>
      </c>
      <c r="W19" s="32">
        <v>0</v>
      </c>
      <c r="X19" s="88">
        <f t="shared" si="7"/>
        <v>9.4343749999999993</v>
      </c>
      <c r="Y19" s="153">
        <f t="shared" si="8"/>
        <v>1820</v>
      </c>
      <c r="Z19" s="153">
        <f t="shared" si="9"/>
        <v>1885</v>
      </c>
      <c r="AA19" s="32" t="s">
        <v>102</v>
      </c>
    </row>
    <row r="20" spans="1:27" x14ac:dyDescent="0.25">
      <c r="A20" s="18" t="str">
        <f>RELEVER!A20</f>
        <v>ME19</v>
      </c>
      <c r="B20" s="18" t="str">
        <f>RELEVER!B20</f>
        <v>Galandage</v>
      </c>
      <c r="C20" s="19">
        <v>1</v>
      </c>
      <c r="D20" s="19">
        <v>1</v>
      </c>
      <c r="E20" s="21"/>
      <c r="F20" s="21">
        <v>54.4</v>
      </c>
      <c r="G20" s="23">
        <f>RELEVER!I20</f>
        <v>915</v>
      </c>
      <c r="H20" s="23">
        <f>RELEVER!J20</f>
        <v>1510</v>
      </c>
      <c r="I20" s="23">
        <f>G20+15</f>
        <v>930</v>
      </c>
      <c r="J20" s="23">
        <f>RELEVER!Q20</f>
        <v>1000</v>
      </c>
      <c r="K20" s="141" t="s">
        <v>50</v>
      </c>
      <c r="L20" s="124">
        <f t="shared" si="3"/>
        <v>1.35</v>
      </c>
      <c r="M20" s="124">
        <f t="shared" si="4"/>
        <v>5.2625000000000002</v>
      </c>
      <c r="N20" s="124">
        <f t="shared" si="0"/>
        <v>6.6125000000000007</v>
      </c>
      <c r="O20" s="23"/>
      <c r="P20" s="149">
        <f t="shared" si="1"/>
        <v>1845</v>
      </c>
      <c r="Q20" s="18"/>
      <c r="R20" s="124">
        <f t="shared" si="2"/>
        <v>6.6125000000000007</v>
      </c>
      <c r="S20" s="124" t="s">
        <v>93</v>
      </c>
      <c r="T20" s="124">
        <f t="shared" si="5"/>
        <v>6.6125000000000007</v>
      </c>
      <c r="U20" s="124">
        <f t="shared" si="6"/>
        <v>6.6125000000000007</v>
      </c>
      <c r="V20" s="18">
        <v>0</v>
      </c>
      <c r="W20" s="18">
        <v>0</v>
      </c>
      <c r="X20" s="124">
        <f t="shared" si="7"/>
        <v>6.6125000000000007</v>
      </c>
      <c r="Y20" s="18">
        <f t="shared" si="8"/>
        <v>915</v>
      </c>
      <c r="Z20" s="18">
        <f t="shared" si="9"/>
        <v>980</v>
      </c>
      <c r="AA20" s="18" t="s">
        <v>102</v>
      </c>
    </row>
    <row r="21" spans="1:27" s="35" customFormat="1" x14ac:dyDescent="0.25">
      <c r="A21" s="32" t="str">
        <f>RELEVER!A21</f>
        <v>ME20</v>
      </c>
      <c r="B21" s="32" t="str">
        <f>RELEVER!B21</f>
        <v>Galandage</v>
      </c>
      <c r="C21" s="46">
        <v>1</v>
      </c>
      <c r="D21" s="46">
        <v>1</v>
      </c>
      <c r="E21" s="58"/>
      <c r="F21" s="58">
        <v>54.4</v>
      </c>
      <c r="G21" s="133">
        <f>RELEVER!I21</f>
        <v>1520</v>
      </c>
      <c r="H21" s="133">
        <f>RELEVER!J21</f>
        <v>2415</v>
      </c>
      <c r="I21" s="133">
        <f>G21+15</f>
        <v>1535</v>
      </c>
      <c r="J21" s="133">
        <f>RELEVER!Q21</f>
        <v>0</v>
      </c>
      <c r="K21" s="140" t="s">
        <v>50</v>
      </c>
      <c r="L21" s="114">
        <f t="shared" si="3"/>
        <v>2.484375</v>
      </c>
      <c r="M21" s="114">
        <f t="shared" si="4"/>
        <v>6.3937499999999998</v>
      </c>
      <c r="N21" s="114">
        <f t="shared" si="0"/>
        <v>8.8781250000000007</v>
      </c>
      <c r="O21" s="133"/>
      <c r="P21" s="147" t="str">
        <f t="shared" si="1"/>
        <v>0</v>
      </c>
      <c r="Q21" s="32"/>
      <c r="R21" s="114">
        <f t="shared" si="2"/>
        <v>8.8781250000000007</v>
      </c>
      <c r="S21" s="114" t="s">
        <v>93</v>
      </c>
      <c r="T21" s="114">
        <f t="shared" si="5"/>
        <v>8.8781250000000007</v>
      </c>
      <c r="U21" s="88">
        <f t="shared" si="6"/>
        <v>8.8781250000000007</v>
      </c>
      <c r="V21" s="32">
        <v>0</v>
      </c>
      <c r="W21" s="32">
        <v>0</v>
      </c>
      <c r="X21" s="88">
        <f t="shared" si="7"/>
        <v>8.8781250000000007</v>
      </c>
      <c r="Y21" s="153">
        <f t="shared" si="8"/>
        <v>1520</v>
      </c>
      <c r="Z21" s="153">
        <f t="shared" si="9"/>
        <v>1585</v>
      </c>
      <c r="AA21" s="32" t="s">
        <v>102</v>
      </c>
    </row>
    <row r="22" spans="1:27" x14ac:dyDescent="0.25">
      <c r="A22" s="18" t="str">
        <f>RELEVER!A22</f>
        <v>ME21</v>
      </c>
      <c r="B22" s="18" t="str">
        <f>RELEVER!B22</f>
        <v>Galandage</v>
      </c>
      <c r="C22" s="19">
        <v>1</v>
      </c>
      <c r="D22" s="19">
        <v>1</v>
      </c>
      <c r="E22" s="21"/>
      <c r="F22" s="21">
        <v>54.4</v>
      </c>
      <c r="G22" s="23">
        <f>RELEVER!I22</f>
        <v>1620</v>
      </c>
      <c r="H22" s="23">
        <f>RELEVER!J22</f>
        <v>2530</v>
      </c>
      <c r="I22" s="23">
        <f>G22+15</f>
        <v>1635</v>
      </c>
      <c r="J22" s="23">
        <f>RELEVER!Q22</f>
        <v>0</v>
      </c>
      <c r="K22" s="141" t="s">
        <v>50</v>
      </c>
      <c r="L22" s="124">
        <f t="shared" si="3"/>
        <v>2.671875</v>
      </c>
      <c r="M22" s="124">
        <f t="shared" si="4"/>
        <v>6.5374999999999996</v>
      </c>
      <c r="N22" s="124">
        <f t="shared" si="0"/>
        <v>9.2093749999999996</v>
      </c>
      <c r="O22" s="23"/>
      <c r="P22" s="149" t="str">
        <f t="shared" si="1"/>
        <v>0</v>
      </c>
      <c r="Q22" s="18"/>
      <c r="R22" s="124">
        <f t="shared" si="2"/>
        <v>9.2093749999999996</v>
      </c>
      <c r="S22" s="124" t="s">
        <v>93</v>
      </c>
      <c r="T22" s="124">
        <f t="shared" si="5"/>
        <v>9.2093749999999996</v>
      </c>
      <c r="U22" s="124">
        <f t="shared" si="6"/>
        <v>9.2093749999999996</v>
      </c>
      <c r="V22" s="18">
        <v>0</v>
      </c>
      <c r="W22" s="18">
        <v>0</v>
      </c>
      <c r="X22" s="124">
        <f t="shared" si="7"/>
        <v>9.2093749999999996</v>
      </c>
      <c r="Y22" s="18">
        <f t="shared" si="8"/>
        <v>1620</v>
      </c>
      <c r="Z22" s="18">
        <f t="shared" si="9"/>
        <v>1685</v>
      </c>
      <c r="AA22" s="18" t="s">
        <v>102</v>
      </c>
    </row>
    <row r="23" spans="1:27" s="35" customFormat="1" x14ac:dyDescent="0.25">
      <c r="A23" s="32" t="str">
        <f>RELEVER!A23</f>
        <v>ME22</v>
      </c>
      <c r="B23" s="32" t="str">
        <f>RELEVER!B23</f>
        <v>Oscilotbattant</v>
      </c>
      <c r="C23" s="46">
        <v>1</v>
      </c>
      <c r="D23" s="46">
        <v>0</v>
      </c>
      <c r="E23" s="58"/>
      <c r="F23" s="58">
        <v>70</v>
      </c>
      <c r="G23" s="133">
        <f>RELEVER!I23</f>
        <v>820</v>
      </c>
      <c r="H23" s="133">
        <f>RELEVER!J23</f>
        <v>1510</v>
      </c>
      <c r="I23" s="133">
        <v>0</v>
      </c>
      <c r="J23" s="133">
        <f>RELEVER!Q23</f>
        <v>1000</v>
      </c>
      <c r="K23" s="140" t="s">
        <v>42</v>
      </c>
      <c r="L23" s="114">
        <f t="shared" si="3"/>
        <v>2.65</v>
      </c>
      <c r="M23" s="114">
        <f t="shared" si="4"/>
        <v>5.2625000000000002</v>
      </c>
      <c r="N23" s="114">
        <f t="shared" si="0"/>
        <v>7.9124999999999996</v>
      </c>
      <c r="O23" s="133"/>
      <c r="P23" s="147">
        <f t="shared" si="1"/>
        <v>820</v>
      </c>
      <c r="Q23" s="32"/>
      <c r="R23" s="114">
        <f t="shared" si="2"/>
        <v>7.9124999999999996</v>
      </c>
      <c r="S23" s="114" t="s">
        <v>93</v>
      </c>
      <c r="T23" s="114">
        <f t="shared" si="5"/>
        <v>7.9124999999999996</v>
      </c>
      <c r="U23" s="88">
        <f t="shared" si="6"/>
        <v>7.9124999999999996</v>
      </c>
      <c r="V23" s="32">
        <v>0</v>
      </c>
      <c r="W23" s="32">
        <v>0</v>
      </c>
      <c r="X23" s="88">
        <f t="shared" si="7"/>
        <v>7.9124999999999996</v>
      </c>
      <c r="Y23" s="153"/>
      <c r="Z23" s="153"/>
      <c r="AA23" s="32"/>
    </row>
    <row r="24" spans="1:27" x14ac:dyDescent="0.25">
      <c r="A24" s="18" t="str">
        <f>RELEVER!A24</f>
        <v>ME23</v>
      </c>
      <c r="B24" s="18" t="str">
        <f>RELEVER!B24</f>
        <v>Fixe</v>
      </c>
      <c r="C24" s="19">
        <v>1</v>
      </c>
      <c r="D24" s="19">
        <v>0</v>
      </c>
      <c r="E24" s="21"/>
      <c r="F24" s="21">
        <v>70</v>
      </c>
      <c r="G24" s="23">
        <f>RELEVER!I24</f>
        <v>920</v>
      </c>
      <c r="H24" s="23">
        <f>RELEVER!J24</f>
        <v>1510</v>
      </c>
      <c r="I24" s="23">
        <v>0</v>
      </c>
      <c r="J24" s="23">
        <f>RELEVER!Q24</f>
        <v>0</v>
      </c>
      <c r="K24" s="141" t="s">
        <v>42</v>
      </c>
      <c r="L24" s="124">
        <f t="shared" si="3"/>
        <v>2.7749999999999999</v>
      </c>
      <c r="M24" s="124">
        <f t="shared" si="4"/>
        <v>5.2625000000000002</v>
      </c>
      <c r="N24" s="124">
        <f t="shared" si="0"/>
        <v>8.0374999999999996</v>
      </c>
      <c r="O24" s="23"/>
      <c r="P24" s="149" t="str">
        <f t="shared" si="1"/>
        <v>0</v>
      </c>
      <c r="Q24" s="18"/>
      <c r="R24" s="124">
        <f t="shared" si="2"/>
        <v>8.0374999999999996</v>
      </c>
      <c r="S24" s="124" t="s">
        <v>93</v>
      </c>
      <c r="T24" s="124">
        <f t="shared" si="5"/>
        <v>8.0374999999999996</v>
      </c>
      <c r="U24" s="124">
        <f t="shared" si="6"/>
        <v>8.0374999999999996</v>
      </c>
      <c r="V24" s="18">
        <v>0</v>
      </c>
      <c r="W24" s="18">
        <v>0</v>
      </c>
      <c r="X24" s="124">
        <f t="shared" si="7"/>
        <v>8.0374999999999996</v>
      </c>
      <c r="Y24" s="18"/>
      <c r="Z24" s="18"/>
      <c r="AA24" s="18"/>
    </row>
    <row r="25" spans="1:27" s="35" customFormat="1" x14ac:dyDescent="0.25">
      <c r="A25" s="32" t="str">
        <f>RELEVER!A25</f>
        <v>ME24</v>
      </c>
      <c r="B25" s="32" t="str">
        <f>RELEVER!B25</f>
        <v>Fixe</v>
      </c>
      <c r="C25" s="46">
        <v>1</v>
      </c>
      <c r="D25" s="46">
        <v>0</v>
      </c>
      <c r="E25" s="58"/>
      <c r="F25" s="58">
        <v>70</v>
      </c>
      <c r="G25" s="133">
        <f>RELEVER!I25</f>
        <v>2460</v>
      </c>
      <c r="H25" s="133">
        <f>RELEVER!J25</f>
        <v>2590</v>
      </c>
      <c r="I25" s="133">
        <v>0</v>
      </c>
      <c r="J25" s="133">
        <f>RELEVER!Q25</f>
        <v>0</v>
      </c>
      <c r="K25" s="140" t="s">
        <v>42</v>
      </c>
      <c r="L25" s="114">
        <f t="shared" si="3"/>
        <v>4.7</v>
      </c>
      <c r="M25" s="114">
        <f t="shared" si="4"/>
        <v>6.6124999999999998</v>
      </c>
      <c r="N25" s="114">
        <f t="shared" si="0"/>
        <v>11.3125</v>
      </c>
      <c r="O25" s="133"/>
      <c r="P25" s="147" t="str">
        <f t="shared" si="1"/>
        <v>0</v>
      </c>
      <c r="Q25" s="32"/>
      <c r="R25" s="114">
        <f t="shared" si="2"/>
        <v>11.3125</v>
      </c>
      <c r="S25" s="114" t="s">
        <v>93</v>
      </c>
      <c r="T25" s="114">
        <f t="shared" si="5"/>
        <v>11.3125</v>
      </c>
      <c r="U25" s="88">
        <f t="shared" si="6"/>
        <v>11.3125</v>
      </c>
      <c r="V25" s="32">
        <v>0</v>
      </c>
      <c r="W25" s="32">
        <v>0</v>
      </c>
      <c r="X25" s="88">
        <f t="shared" si="7"/>
        <v>11.3125</v>
      </c>
      <c r="Y25" s="153"/>
      <c r="Z25" s="153"/>
      <c r="AA25" s="32"/>
    </row>
    <row r="26" spans="1:27" x14ac:dyDescent="0.25">
      <c r="A26" s="18" t="str">
        <f>RELEVER!A26</f>
        <v>ME25</v>
      </c>
      <c r="B26" s="18" t="str">
        <f>RELEVER!B26</f>
        <v>Fixe</v>
      </c>
      <c r="C26" s="19">
        <v>1</v>
      </c>
      <c r="D26" s="19">
        <v>0</v>
      </c>
      <c r="E26" s="21"/>
      <c r="F26" s="21">
        <v>70</v>
      </c>
      <c r="G26" s="23">
        <f>RELEVER!I26</f>
        <v>2420</v>
      </c>
      <c r="H26" s="23">
        <f>RELEVER!J26</f>
        <v>2590</v>
      </c>
      <c r="I26" s="23">
        <v>0</v>
      </c>
      <c r="J26" s="23">
        <f>RELEVER!Q26</f>
        <v>0</v>
      </c>
      <c r="K26" s="141" t="s">
        <v>42</v>
      </c>
      <c r="L26" s="124">
        <f t="shared" si="3"/>
        <v>4.6500000000000004</v>
      </c>
      <c r="M26" s="124">
        <f t="shared" si="4"/>
        <v>6.6124999999999998</v>
      </c>
      <c r="N26" s="124">
        <f t="shared" si="0"/>
        <v>11.262499999999999</v>
      </c>
      <c r="O26" s="23"/>
      <c r="P26" s="149" t="str">
        <f t="shared" si="1"/>
        <v>0</v>
      </c>
      <c r="Q26" s="18"/>
      <c r="R26" s="124">
        <f t="shared" si="2"/>
        <v>11.262499999999999</v>
      </c>
      <c r="S26" s="124" t="s">
        <v>93</v>
      </c>
      <c r="T26" s="124">
        <f t="shared" si="5"/>
        <v>11.262499999999999</v>
      </c>
      <c r="U26" s="124">
        <f t="shared" si="6"/>
        <v>11.262499999999999</v>
      </c>
      <c r="V26" s="18">
        <v>0</v>
      </c>
      <c r="W26" s="18">
        <v>0</v>
      </c>
      <c r="X26" s="124">
        <f t="shared" si="7"/>
        <v>11.262499999999999</v>
      </c>
      <c r="Y26" s="18"/>
      <c r="Z26" s="18"/>
      <c r="AA26" s="18"/>
    </row>
    <row r="27" spans="1:27" s="35" customFormat="1" x14ac:dyDescent="0.25">
      <c r="A27" s="32" t="str">
        <f>RELEVER!A27</f>
        <v>ME26</v>
      </c>
      <c r="B27" s="32" t="str">
        <f>RELEVER!B27</f>
        <v>Fixe</v>
      </c>
      <c r="C27" s="46">
        <v>1</v>
      </c>
      <c r="D27" s="46">
        <v>0</v>
      </c>
      <c r="E27" s="58"/>
      <c r="F27" s="58">
        <v>70</v>
      </c>
      <c r="G27" s="133">
        <f>RELEVER!I27</f>
        <v>2420</v>
      </c>
      <c r="H27" s="133">
        <f>RELEVER!J27</f>
        <v>2590</v>
      </c>
      <c r="I27" s="133">
        <v>0</v>
      </c>
      <c r="J27" s="133">
        <f>RELEVER!Q27</f>
        <v>0</v>
      </c>
      <c r="K27" s="140" t="s">
        <v>42</v>
      </c>
      <c r="L27" s="114">
        <f t="shared" si="3"/>
        <v>4.6500000000000004</v>
      </c>
      <c r="M27" s="114">
        <f t="shared" si="4"/>
        <v>6.6124999999999998</v>
      </c>
      <c r="N27" s="114">
        <f t="shared" si="0"/>
        <v>11.262499999999999</v>
      </c>
      <c r="O27" s="133"/>
      <c r="P27" s="147" t="str">
        <f t="shared" si="1"/>
        <v>0</v>
      </c>
      <c r="Q27" s="32"/>
      <c r="R27" s="114">
        <f t="shared" si="2"/>
        <v>11.262499999999999</v>
      </c>
      <c r="S27" s="114" t="s">
        <v>93</v>
      </c>
      <c r="T27" s="114">
        <f t="shared" si="5"/>
        <v>11.262499999999999</v>
      </c>
      <c r="U27" s="88">
        <f t="shared" si="6"/>
        <v>11.262499999999999</v>
      </c>
      <c r="V27" s="32">
        <v>0</v>
      </c>
      <c r="W27" s="32">
        <v>0</v>
      </c>
      <c r="X27" s="88">
        <f t="shared" si="7"/>
        <v>11.262499999999999</v>
      </c>
      <c r="Y27" s="153"/>
      <c r="Z27" s="153"/>
      <c r="AA27" s="32"/>
    </row>
    <row r="28" spans="1:27" x14ac:dyDescent="0.25">
      <c r="A28" s="18" t="str">
        <f>RELEVER!A28</f>
        <v>ME27</v>
      </c>
      <c r="B28" s="18" t="str">
        <f>RELEVER!B28</f>
        <v>Coulissant</v>
      </c>
      <c r="C28" s="19">
        <v>4</v>
      </c>
      <c r="D28" s="19">
        <v>2</v>
      </c>
      <c r="E28" s="21"/>
      <c r="F28" s="21">
        <v>125.4</v>
      </c>
      <c r="G28" s="23">
        <f>RELEVER!I28</f>
        <v>8895</v>
      </c>
      <c r="H28" s="23">
        <f>RELEVER!J28</f>
        <v>2595</v>
      </c>
      <c r="I28" s="23">
        <v>0</v>
      </c>
      <c r="J28" s="23">
        <f>RELEVER!Q28</f>
        <v>0</v>
      </c>
      <c r="K28" s="141" t="s">
        <v>42</v>
      </c>
      <c r="L28" s="124">
        <f t="shared" si="3"/>
        <v>12.74375</v>
      </c>
      <c r="M28" s="124">
        <f t="shared" si="4"/>
        <v>6.6187500000000004</v>
      </c>
      <c r="N28" s="124">
        <f t="shared" si="0"/>
        <v>19.362500000000001</v>
      </c>
      <c r="O28" s="23" t="s">
        <v>98</v>
      </c>
      <c r="P28" s="149" t="str">
        <f t="shared" si="1"/>
        <v>0</v>
      </c>
      <c r="Q28" s="18"/>
      <c r="R28" s="124">
        <f t="shared" si="2"/>
        <v>19.362500000000001</v>
      </c>
      <c r="S28" s="124" t="s">
        <v>93</v>
      </c>
      <c r="T28" s="124">
        <f t="shared" si="5"/>
        <v>19.362500000000001</v>
      </c>
      <c r="U28" s="124">
        <f t="shared" si="6"/>
        <v>19.362500000000001</v>
      </c>
      <c r="V28" s="18">
        <v>0</v>
      </c>
      <c r="W28" s="18">
        <v>0</v>
      </c>
      <c r="X28" s="124">
        <f t="shared" si="7"/>
        <v>19.362500000000001</v>
      </c>
      <c r="Y28" s="18">
        <f t="shared" si="8"/>
        <v>8895</v>
      </c>
      <c r="Z28" s="18"/>
      <c r="AA28" s="18" t="s">
        <v>103</v>
      </c>
    </row>
    <row r="29" spans="1:27" s="35" customFormat="1" x14ac:dyDescent="0.25">
      <c r="A29" s="32" t="str">
        <f>RELEVER!A29</f>
        <v>ME28</v>
      </c>
      <c r="B29" s="32" t="str">
        <f>RELEVER!B29</f>
        <v>Fixe</v>
      </c>
      <c r="C29" s="46">
        <v>1</v>
      </c>
      <c r="D29" s="46">
        <v>1</v>
      </c>
      <c r="E29" s="58"/>
      <c r="F29" s="58">
        <v>70</v>
      </c>
      <c r="G29" s="133">
        <f>RELEVER!I29</f>
        <v>2445</v>
      </c>
      <c r="H29" s="133">
        <f>RELEVER!J29</f>
        <v>2595</v>
      </c>
      <c r="I29" s="133">
        <v>0</v>
      </c>
      <c r="J29" s="133">
        <f>RELEVER!Q29</f>
        <v>0</v>
      </c>
      <c r="K29" s="140" t="s">
        <v>42</v>
      </c>
      <c r="L29" s="114">
        <f t="shared" si="3"/>
        <v>4.6812500000000004</v>
      </c>
      <c r="M29" s="114">
        <f t="shared" si="4"/>
        <v>6.6187500000000004</v>
      </c>
      <c r="N29" s="114">
        <f t="shared" si="0"/>
        <v>11.3</v>
      </c>
      <c r="O29" s="133"/>
      <c r="P29" s="147" t="str">
        <f t="shared" si="1"/>
        <v>0</v>
      </c>
      <c r="Q29" s="32"/>
      <c r="R29" s="114">
        <f t="shared" si="2"/>
        <v>11.3</v>
      </c>
      <c r="S29" s="114" t="s">
        <v>93</v>
      </c>
      <c r="T29" s="114">
        <f t="shared" si="5"/>
        <v>11.3</v>
      </c>
      <c r="U29" s="88">
        <f t="shared" si="6"/>
        <v>11.3</v>
      </c>
      <c r="V29" s="32">
        <v>0</v>
      </c>
      <c r="W29" s="32">
        <v>0</v>
      </c>
      <c r="X29" s="88">
        <f t="shared" si="7"/>
        <v>11.3</v>
      </c>
      <c r="Y29" s="153"/>
      <c r="Z29" s="153"/>
      <c r="AA29" s="32"/>
    </row>
    <row r="30" spans="1:27" x14ac:dyDescent="0.25">
      <c r="A30" s="18" t="str">
        <f>RELEVER!A30</f>
        <v>ME29</v>
      </c>
      <c r="B30" s="18" t="str">
        <f>RELEVER!B30</f>
        <v>Fixe</v>
      </c>
      <c r="C30" s="19">
        <v>1</v>
      </c>
      <c r="D30" s="19">
        <v>1</v>
      </c>
      <c r="E30" s="21"/>
      <c r="F30" s="21">
        <v>70</v>
      </c>
      <c r="G30" s="23">
        <f>RELEVER!I30</f>
        <v>2430</v>
      </c>
      <c r="H30" s="23">
        <f>RELEVER!J30</f>
        <v>2595</v>
      </c>
      <c r="I30" s="23">
        <v>0</v>
      </c>
      <c r="J30" s="23">
        <f>RELEVER!Q30</f>
        <v>0</v>
      </c>
      <c r="K30" s="141" t="s">
        <v>42</v>
      </c>
      <c r="L30" s="124">
        <f t="shared" si="3"/>
        <v>4.6624999999999996</v>
      </c>
      <c r="M30" s="124">
        <f t="shared" si="4"/>
        <v>6.6187500000000004</v>
      </c>
      <c r="N30" s="124">
        <f t="shared" si="0"/>
        <v>11.28125</v>
      </c>
      <c r="O30" s="23"/>
      <c r="P30" s="149" t="str">
        <f t="shared" si="1"/>
        <v>0</v>
      </c>
      <c r="Q30" s="18"/>
      <c r="R30" s="124">
        <f t="shared" si="2"/>
        <v>11.28125</v>
      </c>
      <c r="S30" s="124" t="s">
        <v>93</v>
      </c>
      <c r="T30" s="124">
        <f t="shared" si="5"/>
        <v>11.28125</v>
      </c>
      <c r="U30" s="124">
        <f t="shared" si="6"/>
        <v>11.28125</v>
      </c>
      <c r="V30" s="18">
        <v>0</v>
      </c>
      <c r="W30" s="18">
        <v>0</v>
      </c>
      <c r="X30" s="124">
        <f t="shared" si="7"/>
        <v>11.28125</v>
      </c>
      <c r="Y30" s="18"/>
      <c r="Z30" s="18"/>
      <c r="AA30" s="18"/>
    </row>
    <row r="31" spans="1:27" s="35" customFormat="1" x14ac:dyDescent="0.25">
      <c r="A31" s="32" t="str">
        <f>RELEVER!A31</f>
        <v>ME30</v>
      </c>
      <c r="B31" s="32" t="str">
        <f>RELEVER!B31</f>
        <v>Fixe</v>
      </c>
      <c r="C31" s="46">
        <v>1</v>
      </c>
      <c r="D31" s="46">
        <v>1</v>
      </c>
      <c r="E31" s="58"/>
      <c r="F31" s="58">
        <v>70</v>
      </c>
      <c r="G31" s="133">
        <f>RELEVER!I31</f>
        <v>2445</v>
      </c>
      <c r="H31" s="133">
        <f>RELEVER!J31</f>
        <v>2595</v>
      </c>
      <c r="I31" s="133">
        <v>0</v>
      </c>
      <c r="J31" s="133">
        <f>RELEVER!Q31</f>
        <v>0</v>
      </c>
      <c r="K31" s="140" t="s">
        <v>42</v>
      </c>
      <c r="L31" s="114">
        <f t="shared" si="3"/>
        <v>4.6812500000000004</v>
      </c>
      <c r="M31" s="114">
        <f t="shared" si="4"/>
        <v>6.6187500000000004</v>
      </c>
      <c r="N31" s="114">
        <f t="shared" si="0"/>
        <v>11.3</v>
      </c>
      <c r="O31" s="133"/>
      <c r="P31" s="147" t="str">
        <f t="shared" si="1"/>
        <v>0</v>
      </c>
      <c r="Q31" s="32"/>
      <c r="R31" s="114">
        <f t="shared" si="2"/>
        <v>11.3</v>
      </c>
      <c r="S31" s="114" t="s">
        <v>93</v>
      </c>
      <c r="T31" s="114">
        <f t="shared" si="5"/>
        <v>11.3</v>
      </c>
      <c r="U31" s="88">
        <f t="shared" si="6"/>
        <v>11.3</v>
      </c>
      <c r="V31" s="32">
        <v>0</v>
      </c>
      <c r="W31" s="32">
        <v>0</v>
      </c>
      <c r="X31" s="88">
        <f t="shared" si="7"/>
        <v>11.3</v>
      </c>
      <c r="Y31" s="153"/>
      <c r="Z31" s="153"/>
      <c r="AA31" s="32"/>
    </row>
    <row r="32" spans="1:27" x14ac:dyDescent="0.25">
      <c r="A32" s="18" t="str">
        <f>RELEVER!A32</f>
        <v>ME31</v>
      </c>
      <c r="B32" s="18" t="str">
        <f>RELEVER!B32</f>
        <v>Coulissant</v>
      </c>
      <c r="C32" s="19">
        <v>4</v>
      </c>
      <c r="D32" s="19">
        <v>2</v>
      </c>
      <c r="E32" s="21"/>
      <c r="F32" s="21">
        <v>125.4</v>
      </c>
      <c r="G32" s="22">
        <f>RELEVER!I32</f>
        <v>8438</v>
      </c>
      <c r="H32" s="22">
        <f>RELEVER!J32</f>
        <v>2985</v>
      </c>
      <c r="I32" s="22">
        <v>0</v>
      </c>
      <c r="J32" s="23">
        <f>RELEVER!Q32</f>
        <v>0</v>
      </c>
      <c r="K32" s="141" t="s">
        <v>42</v>
      </c>
      <c r="L32" s="124">
        <f t="shared" si="3"/>
        <v>12.172499999999999</v>
      </c>
      <c r="M32" s="124">
        <f t="shared" si="4"/>
        <v>7.1062500000000002</v>
      </c>
      <c r="N32" s="124">
        <f t="shared" si="0"/>
        <v>19.278749999999999</v>
      </c>
      <c r="O32" s="23" t="s">
        <v>98</v>
      </c>
      <c r="P32" s="149" t="str">
        <f t="shared" si="1"/>
        <v>0</v>
      </c>
      <c r="Q32" s="18"/>
      <c r="R32" s="124">
        <f t="shared" si="2"/>
        <v>19.278749999999999</v>
      </c>
      <c r="S32" s="124" t="s">
        <v>93</v>
      </c>
      <c r="T32" s="124">
        <f t="shared" si="5"/>
        <v>19.278749999999999</v>
      </c>
      <c r="U32" s="124">
        <f t="shared" si="6"/>
        <v>19.278749999999999</v>
      </c>
      <c r="V32" s="18">
        <v>0</v>
      </c>
      <c r="W32" s="18">
        <v>0</v>
      </c>
      <c r="X32" s="124">
        <f t="shared" si="7"/>
        <v>19.278749999999999</v>
      </c>
      <c r="Y32" s="18">
        <f t="shared" si="8"/>
        <v>8438</v>
      </c>
      <c r="Z32" s="18"/>
      <c r="AA32" s="18" t="s">
        <v>104</v>
      </c>
    </row>
    <row r="33" spans="1:27" s="35" customFormat="1" x14ac:dyDescent="0.25">
      <c r="A33" s="32">
        <f>RELEVER!A33</f>
        <v>0</v>
      </c>
      <c r="B33" s="32" t="str">
        <f>RELEVER!B33</f>
        <v>Porte garage</v>
      </c>
      <c r="C33" s="46">
        <v>1</v>
      </c>
      <c r="D33" s="46">
        <v>0</v>
      </c>
      <c r="E33" s="58"/>
      <c r="F33" s="58"/>
      <c r="G33" s="133">
        <v>3010</v>
      </c>
      <c r="H33" s="133">
        <f>RELEVER!J33</f>
        <v>2460</v>
      </c>
      <c r="I33" s="133">
        <v>0</v>
      </c>
      <c r="J33" s="133">
        <f>RELEVER!Q33</f>
        <v>0</v>
      </c>
      <c r="K33" s="140" t="s">
        <v>61</v>
      </c>
      <c r="L33" s="114">
        <f t="shared" si="3"/>
        <v>5.3875000000000002</v>
      </c>
      <c r="M33" s="114">
        <f t="shared" si="4"/>
        <v>6.45</v>
      </c>
      <c r="N33" s="114">
        <f t="shared" si="0"/>
        <v>11.8375</v>
      </c>
      <c r="O33" s="133"/>
      <c r="P33" s="147" t="str">
        <f t="shared" si="1"/>
        <v>0</v>
      </c>
      <c r="Q33" s="32"/>
      <c r="R33" s="114">
        <f t="shared" si="2"/>
        <v>11.8375</v>
      </c>
      <c r="S33" s="114"/>
      <c r="T33" s="32"/>
      <c r="U33" s="88">
        <f t="shared" si="6"/>
        <v>11.8375</v>
      </c>
      <c r="V33" s="32">
        <v>0</v>
      </c>
      <c r="W33" s="32">
        <v>0</v>
      </c>
      <c r="X33" s="88">
        <f t="shared" si="7"/>
        <v>11.8375</v>
      </c>
      <c r="Y33" s="153"/>
      <c r="Z33" s="153"/>
      <c r="AA33" s="32"/>
    </row>
    <row r="34" spans="1:27" ht="15.75" thickBot="1" x14ac:dyDescent="0.3">
      <c r="A34" s="11">
        <f>RELEVER!A34</f>
        <v>0</v>
      </c>
      <c r="B34" s="11" t="str">
        <f>RELEVER!B34</f>
        <v>Porte garage</v>
      </c>
      <c r="C34" s="12">
        <v>1</v>
      </c>
      <c r="D34" s="12">
        <v>0</v>
      </c>
      <c r="E34" s="14"/>
      <c r="F34" s="14"/>
      <c r="G34" s="15">
        <f>RELEVER!I34</f>
        <v>3010</v>
      </c>
      <c r="H34" s="15">
        <f>RELEVER!J34</f>
        <v>2465</v>
      </c>
      <c r="I34" s="15">
        <v>0</v>
      </c>
      <c r="J34" s="15">
        <f>RELEVER!Q34</f>
        <v>0</v>
      </c>
      <c r="K34" s="142" t="s">
        <v>61</v>
      </c>
      <c r="L34" s="125">
        <f t="shared" si="3"/>
        <v>5.3875000000000002</v>
      </c>
      <c r="M34" s="125">
        <f t="shared" si="4"/>
        <v>6.4562499999999998</v>
      </c>
      <c r="N34" s="125">
        <f t="shared" si="0"/>
        <v>11.84375</v>
      </c>
      <c r="O34" s="15"/>
      <c r="P34" s="150" t="str">
        <f t="shared" si="1"/>
        <v>0</v>
      </c>
      <c r="Q34" s="11"/>
      <c r="R34" s="125">
        <f t="shared" si="2"/>
        <v>11.84375</v>
      </c>
      <c r="S34" s="125"/>
      <c r="T34" s="11"/>
      <c r="U34" s="125">
        <f t="shared" si="6"/>
        <v>11.84375</v>
      </c>
      <c r="V34" s="11">
        <v>0</v>
      </c>
      <c r="W34" s="11">
        <v>0</v>
      </c>
      <c r="X34" s="125">
        <f t="shared" si="7"/>
        <v>11.84375</v>
      </c>
      <c r="Y34" s="11"/>
      <c r="Z34" s="11"/>
      <c r="AA34" s="11"/>
    </row>
    <row r="35" spans="1:27" ht="26.25" x14ac:dyDescent="0.4">
      <c r="A35" s="126"/>
      <c r="C35" s="2"/>
      <c r="D35" s="2"/>
      <c r="G35" s="1"/>
      <c r="H35" s="33"/>
      <c r="I35" s="3"/>
      <c r="J35" s="3"/>
      <c r="K35" s="3"/>
      <c r="L35" s="1"/>
      <c r="N35" s="33">
        <f>SUM(N2:N34)</f>
        <v>331.06437499999998</v>
      </c>
      <c r="O35" s="1"/>
      <c r="P35" s="34">
        <f>ROUNDUP(SUM(P2:P34)/3000,0)</f>
        <v>4</v>
      </c>
      <c r="R35" s="33">
        <f>SUM(R2:R34)</f>
        <v>331.06437499999998</v>
      </c>
      <c r="S35" s="1"/>
    </row>
  </sheetData>
  <pageMargins left="0.7" right="0.7" top="0.75" bottom="0.75" header="0.3" footer="0.3"/>
  <pageSetup paperSize="8" scale="6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BDE2B-A48A-45FD-9BA8-BA6B09DAE876}">
  <sheetPr codeName="Feuil4">
    <pageSetUpPr fitToPage="1"/>
  </sheetPr>
  <dimension ref="A1:W33"/>
  <sheetViews>
    <sheetView view="pageLayout" zoomScale="75" zoomScaleNormal="100" zoomScalePageLayoutView="75" workbookViewId="0">
      <selection activeCell="Q38" sqref="Q38"/>
    </sheetView>
  </sheetViews>
  <sheetFormatPr baseColWidth="10" defaultRowHeight="15" x14ac:dyDescent="0.25"/>
  <cols>
    <col min="1" max="1" width="8.28515625" customWidth="1"/>
    <col min="2" max="2" width="15.42578125" customWidth="1"/>
    <col min="3" max="3" width="9.28515625" customWidth="1"/>
    <col min="4" max="4" width="9.7109375" customWidth="1"/>
    <col min="5" max="5" width="9.85546875" customWidth="1"/>
    <col min="6" max="6" width="11.5703125" customWidth="1"/>
    <col min="7" max="7" width="8.7109375" style="1" customWidth="1"/>
    <col min="8" max="8" width="11.7109375" customWidth="1"/>
    <col min="9" max="9" width="9.140625" style="1" customWidth="1"/>
    <col min="10" max="10" width="15.7109375" customWidth="1"/>
    <col min="11" max="11" width="14.28515625" customWidth="1"/>
    <col min="12" max="12" width="14.140625" customWidth="1"/>
    <col min="13" max="13" width="10.140625" style="1" customWidth="1"/>
    <col min="14" max="14" width="8" style="1" customWidth="1"/>
    <col min="16" max="16" width="11.42578125" style="1"/>
    <col min="18" max="18" width="11.42578125" style="1"/>
    <col min="19" max="19" width="13.42578125" customWidth="1"/>
    <col min="20" max="20" width="14.85546875" customWidth="1"/>
    <col min="22" max="22" width="11.42578125" style="1"/>
  </cols>
  <sheetData>
    <row r="1" spans="1:23" ht="15.75" thickBot="1" x14ac:dyDescent="0.3">
      <c r="F1" s="96" t="s">
        <v>110</v>
      </c>
      <c r="G1" s="97"/>
      <c r="H1" s="97"/>
      <c r="I1" s="97"/>
      <c r="J1" s="97"/>
      <c r="K1" s="97"/>
      <c r="L1" s="97"/>
      <c r="M1" s="97"/>
      <c r="N1" s="98"/>
      <c r="O1" s="99" t="s">
        <v>111</v>
      </c>
      <c r="P1" s="100"/>
      <c r="Q1" s="100"/>
      <c r="R1" s="100"/>
      <c r="S1" s="100"/>
      <c r="T1" s="100"/>
      <c r="U1" s="100"/>
      <c r="V1" s="101"/>
    </row>
    <row r="2" spans="1:23" ht="45.75" customHeight="1" thickBot="1" x14ac:dyDescent="0.3">
      <c r="A2" s="158" t="s">
        <v>4</v>
      </c>
      <c r="B2" s="159" t="s">
        <v>1</v>
      </c>
      <c r="C2" s="160" t="s">
        <v>82</v>
      </c>
      <c r="D2" s="163" t="s">
        <v>7</v>
      </c>
      <c r="E2" s="163" t="s">
        <v>8</v>
      </c>
      <c r="F2" s="161" t="s">
        <v>115</v>
      </c>
      <c r="G2" s="162" t="s">
        <v>116</v>
      </c>
      <c r="H2" s="161" t="s">
        <v>112</v>
      </c>
      <c r="I2" s="162" t="s">
        <v>116</v>
      </c>
      <c r="J2" s="163" t="s">
        <v>106</v>
      </c>
      <c r="K2" s="163" t="s">
        <v>107</v>
      </c>
      <c r="L2" s="163" t="s">
        <v>108</v>
      </c>
      <c r="M2" s="164" t="s">
        <v>116</v>
      </c>
      <c r="N2" s="165" t="s">
        <v>109</v>
      </c>
      <c r="O2" s="161" t="s">
        <v>115</v>
      </c>
      <c r="P2" s="166" t="s">
        <v>116</v>
      </c>
      <c r="Q2" s="161" t="s">
        <v>113</v>
      </c>
      <c r="R2" s="162" t="s">
        <v>116</v>
      </c>
      <c r="S2" s="163" t="s">
        <v>106</v>
      </c>
      <c r="T2" s="161" t="s">
        <v>107</v>
      </c>
      <c r="U2" s="163" t="s">
        <v>108</v>
      </c>
      <c r="V2" s="165" t="s">
        <v>109</v>
      </c>
      <c r="W2" s="161" t="s">
        <v>117</v>
      </c>
    </row>
    <row r="3" spans="1:23" x14ac:dyDescent="0.25">
      <c r="A3" s="40" t="str">
        <f>RELEVER!A2</f>
        <v>ME01</v>
      </c>
      <c r="B3" s="48" t="s">
        <v>84</v>
      </c>
      <c r="C3" s="49">
        <v>1</v>
      </c>
      <c r="D3" s="50">
        <v>943</v>
      </c>
      <c r="E3" s="68">
        <v>2410</v>
      </c>
      <c r="F3" s="55">
        <f>IFERROR(D3-RELEVER!M2*2-CHOOSE(MATCH(B3,{"Galandage";"Oscilot-battant";"Fixe";"Coulissant"},0),70,60,60,2+(C3-1)*25),"")</f>
        <v>857</v>
      </c>
      <c r="G3" s="74">
        <v>2</v>
      </c>
      <c r="H3" s="55">
        <f>IFERROR(E3-RELEVER!M2-CHOOSE(MATCH(B3,{"Galandage";"Oscilot-battant";"Fixe";"Coulissant"},0),30,30,60,30),"")</f>
        <v>2372</v>
      </c>
      <c r="I3" s="66">
        <v>2</v>
      </c>
      <c r="J3" s="55">
        <f>H3</f>
        <v>2372</v>
      </c>
      <c r="K3" s="55">
        <f>F3</f>
        <v>857</v>
      </c>
      <c r="L3" s="51">
        <f t="shared" ref="L3:L33" si="0">E3</f>
        <v>2410</v>
      </c>
      <c r="M3" s="76">
        <v>2</v>
      </c>
      <c r="N3" s="62">
        <f>(((J3+K3)*2)*2)/600+4</f>
        <v>25.526666666666667</v>
      </c>
      <c r="O3" s="103">
        <f>IFERROR(D3-RELEVER!M2*2-CHOOSE(MATCH(B3,{"Galandage";"Oscilot-battant";"Fixe";"Coulissant"},0),27,60,60,2+(C3-1)*25),"")</f>
        <v>900</v>
      </c>
      <c r="P3" s="74">
        <v>2</v>
      </c>
      <c r="Q3" s="56">
        <f>IFERROR(E3-RELEVER!M2-CHOOSE(MATCH(B3,{"Galandage";"Oscilot-battant";"Fixe";"Coulissant"},0),30,101,60,35),"")</f>
        <v>2372</v>
      </c>
      <c r="R3" s="63">
        <v>2</v>
      </c>
      <c r="S3" s="84">
        <f>Q3</f>
        <v>2372</v>
      </c>
      <c r="T3" s="55">
        <f>O3</f>
        <v>900</v>
      </c>
      <c r="U3" s="107">
        <f>S3</f>
        <v>2372</v>
      </c>
      <c r="V3" s="62">
        <f>(((S3+T3)*2)*2)/600+4</f>
        <v>25.813333333333333</v>
      </c>
      <c r="W3" s="63">
        <f>N3+V3</f>
        <v>51.34</v>
      </c>
    </row>
    <row r="4" spans="1:23" x14ac:dyDescent="0.25">
      <c r="A4" s="41" t="str">
        <f>RELEVER!A3</f>
        <v>ME02</v>
      </c>
      <c r="B4" s="43" t="s">
        <v>40</v>
      </c>
      <c r="C4" s="46">
        <v>1</v>
      </c>
      <c r="D4" s="8">
        <v>945</v>
      </c>
      <c r="E4" s="69">
        <v>1350</v>
      </c>
      <c r="F4" s="58">
        <f>IFERROR(D4-RELEVER!M3*2-CHOOSE(MATCH(B4,{"Galandage";"Oscilot-battant";"Fixe";"Coulissant"},0),70,60,60,2+(C4-1)*25),"")</f>
        <v>869</v>
      </c>
      <c r="G4" s="75">
        <v>2</v>
      </c>
      <c r="H4" s="58">
        <f>IFERROR(E4-RELEVER!M3-CHOOSE(MATCH(B4,{"Galandage";"Oscilot-battant";"Fixe";"Coulissant"},0),30,30,60,30),"")</f>
        <v>1312</v>
      </c>
      <c r="I4" s="60">
        <v>2</v>
      </c>
      <c r="J4" s="57">
        <f t="shared" ref="J4:J33" si="1">H4</f>
        <v>1312</v>
      </c>
      <c r="K4" s="57">
        <f t="shared" ref="K4:K33" si="2">F4</f>
        <v>869</v>
      </c>
      <c r="L4" s="54">
        <f t="shared" si="0"/>
        <v>1350</v>
      </c>
      <c r="M4" s="102">
        <v>2</v>
      </c>
      <c r="N4" s="114">
        <f t="shared" ref="N4:N33" si="3">(((J4+K4)*2)*2)/600+4</f>
        <v>18.54</v>
      </c>
      <c r="O4" s="104">
        <f>IFERROR(D4-RELEVER!M3*2-CHOOSE(MATCH(B4,{"Galandage";"Oscilot-battant";"Fixe";"Coulissant"},0),27,60,60,2+(C4-1)*25),"")</f>
        <v>869</v>
      </c>
      <c r="P4" s="78">
        <v>2</v>
      </c>
      <c r="Q4" s="81">
        <f>IFERROR(E4-RELEVER!M3-CHOOSE(MATCH(B4,{"Galandage";"Oscilot-battant";"Fixe";"Coulissant"},0),30,101,60,35),"")</f>
        <v>1241</v>
      </c>
      <c r="R4" s="64">
        <v>2</v>
      </c>
      <c r="S4" s="85">
        <f t="shared" ref="S4:S33" si="4">Q4</f>
        <v>1241</v>
      </c>
      <c r="T4" s="58">
        <f t="shared" ref="T4:T33" si="5">O4</f>
        <v>869</v>
      </c>
      <c r="U4" s="108">
        <f t="shared" ref="U4:U33" si="6">S4</f>
        <v>1241</v>
      </c>
      <c r="V4" s="114">
        <f t="shared" ref="V4:V33" si="7">(((S4+T4)*2)*2)/600+4</f>
        <v>18.066666666666666</v>
      </c>
      <c r="W4" s="111">
        <f t="shared" ref="W4:W33" si="8">N4+V4</f>
        <v>36.606666666666669</v>
      </c>
    </row>
    <row r="5" spans="1:23" x14ac:dyDescent="0.25">
      <c r="A5" s="40" t="str">
        <f>RELEVER!A4</f>
        <v>ME03</v>
      </c>
      <c r="B5" s="42" t="s">
        <v>85</v>
      </c>
      <c r="C5" s="45">
        <v>1</v>
      </c>
      <c r="D5" s="36">
        <v>2710</v>
      </c>
      <c r="E5" s="70">
        <v>2625</v>
      </c>
      <c r="F5" s="52">
        <f>IFERROR(D5-RELEVER!M4*2-CHOOSE(MATCH(B5,{"Galandage";"Oscilot-battant";"Fixe";"Coulissant"},0),70,60,60,2+(C5-1)*25),"")</f>
        <v>2634</v>
      </c>
      <c r="G5" s="76">
        <v>2</v>
      </c>
      <c r="H5" s="52">
        <f>IFERROR(E5-RELEVER!M4-CHOOSE(MATCH(B5,{"Galandage";"Oscilot-battant";"Fixe";"Coulissant"},0),30,30,60,30),"")</f>
        <v>2557</v>
      </c>
      <c r="I5" s="59">
        <v>2</v>
      </c>
      <c r="J5" s="51">
        <f t="shared" si="1"/>
        <v>2557</v>
      </c>
      <c r="K5" s="51">
        <f t="shared" si="2"/>
        <v>2634</v>
      </c>
      <c r="L5" s="52">
        <f t="shared" si="0"/>
        <v>2625</v>
      </c>
      <c r="M5" s="79">
        <v>2</v>
      </c>
      <c r="N5" s="89">
        <f t="shared" si="3"/>
        <v>38.606666666666669</v>
      </c>
      <c r="O5" s="105">
        <f>IFERROR(D5-RELEVER!M4*2-CHOOSE(MATCH(B5,{"Galandage";"Oscilot-battant";"Fixe";"Coulissant"},0),27,60,60,2+(C5-1)*25),"")</f>
        <v>2634</v>
      </c>
      <c r="P5" s="79">
        <v>2</v>
      </c>
      <c r="Q5" s="82">
        <f>IFERROR(E5-RELEVER!M4-CHOOSE(MATCH(B5,{"Galandage";"Oscilot-battant";"Fixe";"Coulissant"},0),30,101,60,35),"")</f>
        <v>2557</v>
      </c>
      <c r="R5" s="61">
        <v>2</v>
      </c>
      <c r="S5" s="86">
        <f t="shared" si="4"/>
        <v>2557</v>
      </c>
      <c r="T5" s="52">
        <f t="shared" si="5"/>
        <v>2634</v>
      </c>
      <c r="U5" s="109">
        <f t="shared" si="6"/>
        <v>2557</v>
      </c>
      <c r="V5" s="89">
        <f t="shared" si="7"/>
        <v>38.606666666666669</v>
      </c>
      <c r="W5" s="112">
        <f t="shared" si="8"/>
        <v>77.213333333333338</v>
      </c>
    </row>
    <row r="6" spans="1:23" x14ac:dyDescent="0.25">
      <c r="A6" s="41" t="str">
        <f>RELEVER!A5</f>
        <v>ME04</v>
      </c>
      <c r="B6" s="43" t="s">
        <v>84</v>
      </c>
      <c r="C6" s="46">
        <v>1</v>
      </c>
      <c r="D6" s="8">
        <v>915</v>
      </c>
      <c r="E6" s="69">
        <v>1510</v>
      </c>
      <c r="F6" s="58">
        <f>IFERROR(D6-RELEVER!M5*2-CHOOSE(MATCH(B6,{"Galandage";"Oscilot-battant";"Fixe";"Coulissant"},0),70,60,60,2+(C6-1)*25),"")</f>
        <v>829</v>
      </c>
      <c r="G6" s="75">
        <v>2</v>
      </c>
      <c r="H6" s="58">
        <f>IFERROR(E6-RELEVER!M5-CHOOSE(MATCH(B6,{"Galandage";"Oscilot-battant";"Fixe";"Coulissant"},0),30,30,60,30),"")</f>
        <v>1472</v>
      </c>
      <c r="I6" s="60">
        <v>2</v>
      </c>
      <c r="J6" s="57">
        <f t="shared" si="1"/>
        <v>1472</v>
      </c>
      <c r="K6" s="57">
        <f t="shared" si="2"/>
        <v>829</v>
      </c>
      <c r="L6" s="54">
        <f t="shared" si="0"/>
        <v>1510</v>
      </c>
      <c r="M6" s="102">
        <v>2</v>
      </c>
      <c r="N6" s="114">
        <f t="shared" si="3"/>
        <v>19.34</v>
      </c>
      <c r="O6" s="104">
        <f>IFERROR(D6-RELEVER!M5*2-CHOOSE(MATCH(B6,{"Galandage";"Oscilot-battant";"Fixe";"Coulissant"},0),27,60,60,2+(C6-1)*25),"")</f>
        <v>872</v>
      </c>
      <c r="P6" s="78">
        <v>2</v>
      </c>
      <c r="Q6" s="81">
        <f>IFERROR(E6-RELEVER!M5-CHOOSE(MATCH(B6,{"Galandage";"Oscilot-battant";"Fixe";"Coulissant"},0),30,101,60,35),"")</f>
        <v>1472</v>
      </c>
      <c r="R6" s="64">
        <v>2</v>
      </c>
      <c r="S6" s="85">
        <f t="shared" si="4"/>
        <v>1472</v>
      </c>
      <c r="T6" s="58">
        <f t="shared" si="5"/>
        <v>872</v>
      </c>
      <c r="U6" s="108">
        <f t="shared" si="6"/>
        <v>1472</v>
      </c>
      <c r="V6" s="114">
        <f t="shared" si="7"/>
        <v>19.626666666666665</v>
      </c>
      <c r="W6" s="111">
        <f t="shared" si="8"/>
        <v>38.966666666666669</v>
      </c>
    </row>
    <row r="7" spans="1:23" x14ac:dyDescent="0.25">
      <c r="A7" s="40" t="str">
        <f>RELEVER!A6</f>
        <v>ME05</v>
      </c>
      <c r="B7" s="42" t="s">
        <v>40</v>
      </c>
      <c r="C7" s="45">
        <v>1</v>
      </c>
      <c r="D7" s="36">
        <v>620</v>
      </c>
      <c r="E7" s="70">
        <v>1510</v>
      </c>
      <c r="F7" s="52">
        <f>IFERROR(D7-RELEVER!M6*2-CHOOSE(MATCH(B7,{"Galandage";"Oscilot-battant";"Fixe";"Coulissant"},0),70,60,60,2+(C7-1)*25),"")</f>
        <v>544</v>
      </c>
      <c r="G7" s="76">
        <v>2</v>
      </c>
      <c r="H7" s="52">
        <f>IFERROR(E7-RELEVER!M6-CHOOSE(MATCH(B7,{"Galandage";"Oscilot-battant";"Fixe";"Coulissant"},0),30,30,60,30),"")</f>
        <v>1472</v>
      </c>
      <c r="I7" s="59">
        <v>2</v>
      </c>
      <c r="J7" s="51">
        <f t="shared" si="1"/>
        <v>1472</v>
      </c>
      <c r="K7" s="51">
        <f t="shared" si="2"/>
        <v>544</v>
      </c>
      <c r="L7" s="52">
        <f t="shared" si="0"/>
        <v>1510</v>
      </c>
      <c r="M7" s="79">
        <v>2</v>
      </c>
      <c r="N7" s="89">
        <f t="shared" si="3"/>
        <v>17.439999999999998</v>
      </c>
      <c r="O7" s="105">
        <f>IFERROR(D7-RELEVER!M6*2-CHOOSE(MATCH(B7,{"Galandage";"Oscilot-battant";"Fixe";"Coulissant"},0),27,60,60,2+(C7-1)*25),"")</f>
        <v>544</v>
      </c>
      <c r="P7" s="79">
        <v>2</v>
      </c>
      <c r="Q7" s="82">
        <f>IFERROR(E7-RELEVER!M6-CHOOSE(MATCH(B7,{"Galandage";"Oscilot-battant";"Fixe";"Coulissant"},0),30,101,60,35),"")</f>
        <v>1401</v>
      </c>
      <c r="R7" s="61">
        <v>2</v>
      </c>
      <c r="S7" s="86">
        <f t="shared" si="4"/>
        <v>1401</v>
      </c>
      <c r="T7" s="52">
        <f t="shared" si="5"/>
        <v>544</v>
      </c>
      <c r="U7" s="109">
        <f t="shared" si="6"/>
        <v>1401</v>
      </c>
      <c r="V7" s="89">
        <f t="shared" si="7"/>
        <v>16.966666666666669</v>
      </c>
      <c r="W7" s="112">
        <f t="shared" si="8"/>
        <v>34.406666666666666</v>
      </c>
    </row>
    <row r="8" spans="1:23" x14ac:dyDescent="0.25">
      <c r="A8" s="41" t="str">
        <f>RELEVER!A7</f>
        <v>ME06</v>
      </c>
      <c r="B8" s="43" t="s">
        <v>40</v>
      </c>
      <c r="C8" s="46">
        <v>1</v>
      </c>
      <c r="D8" s="8">
        <v>620</v>
      </c>
      <c r="E8" s="71">
        <v>1510</v>
      </c>
      <c r="F8" s="58">
        <f>IFERROR(D8-RELEVER!M7*2-CHOOSE(MATCH(B8,{"Galandage";"Oscilot-battant";"Fixe";"Coulissant"},0),70,60,60,2+(C8-1)*25),"")</f>
        <v>544</v>
      </c>
      <c r="G8" s="75">
        <v>2</v>
      </c>
      <c r="H8" s="58">
        <f>IFERROR(E8-RELEVER!M7-CHOOSE(MATCH(B8,{"Galandage";"Oscilot-battant";"Fixe";"Coulissant"},0),30,30,60,30),"")</f>
        <v>1472</v>
      </c>
      <c r="I8" s="60">
        <v>2</v>
      </c>
      <c r="J8" s="57">
        <f t="shared" si="1"/>
        <v>1472</v>
      </c>
      <c r="K8" s="57">
        <f t="shared" si="2"/>
        <v>544</v>
      </c>
      <c r="L8" s="54">
        <f t="shared" si="0"/>
        <v>1510</v>
      </c>
      <c r="M8" s="102">
        <v>2</v>
      </c>
      <c r="N8" s="114">
        <f t="shared" si="3"/>
        <v>17.439999999999998</v>
      </c>
      <c r="O8" s="104">
        <f>IFERROR(D8-RELEVER!M7*2-CHOOSE(MATCH(B8,{"Galandage";"Oscilot-battant";"Fixe";"Coulissant"},0),27,60,60,2+(C8-1)*25),"")</f>
        <v>544</v>
      </c>
      <c r="P8" s="78">
        <v>2</v>
      </c>
      <c r="Q8" s="81">
        <f>IFERROR(E8-RELEVER!M7-CHOOSE(MATCH(B8,{"Galandage";"Oscilot-battant";"Fixe";"Coulissant"},0),30,101,60,35),"")</f>
        <v>1401</v>
      </c>
      <c r="R8" s="64">
        <v>2</v>
      </c>
      <c r="S8" s="85">
        <f t="shared" si="4"/>
        <v>1401</v>
      </c>
      <c r="T8" s="58">
        <f t="shared" si="5"/>
        <v>544</v>
      </c>
      <c r="U8" s="108">
        <f t="shared" si="6"/>
        <v>1401</v>
      </c>
      <c r="V8" s="114">
        <f t="shared" si="7"/>
        <v>16.966666666666669</v>
      </c>
      <c r="W8" s="111">
        <f t="shared" si="8"/>
        <v>34.406666666666666</v>
      </c>
    </row>
    <row r="9" spans="1:23" x14ac:dyDescent="0.25">
      <c r="A9" s="40" t="str">
        <f>RELEVER!A8</f>
        <v>ME07</v>
      </c>
      <c r="B9" s="42" t="s">
        <v>84</v>
      </c>
      <c r="C9" s="45">
        <v>1</v>
      </c>
      <c r="D9" s="36">
        <v>1520</v>
      </c>
      <c r="E9" s="70">
        <v>2400</v>
      </c>
      <c r="F9" s="52">
        <f>IFERROR(D9-RELEVER!M8*2-CHOOSE(MATCH(B9,{"Galandage";"Oscilot-battant";"Fixe";"Coulissant"},0),70,60,60,2+(C9-1)*25),"")</f>
        <v>1434</v>
      </c>
      <c r="G9" s="76">
        <v>2</v>
      </c>
      <c r="H9" s="52">
        <f>IFERROR(E9-RELEVER!M8-CHOOSE(MATCH(B9,{"Galandage";"Oscilot-battant";"Fixe";"Coulissant"},0),30,30,60,30),"")</f>
        <v>2362</v>
      </c>
      <c r="I9" s="59">
        <v>2</v>
      </c>
      <c r="J9" s="51">
        <f t="shared" si="1"/>
        <v>2362</v>
      </c>
      <c r="K9" s="51">
        <f t="shared" si="2"/>
        <v>1434</v>
      </c>
      <c r="L9" s="52">
        <f t="shared" si="0"/>
        <v>2400</v>
      </c>
      <c r="M9" s="79">
        <v>2</v>
      </c>
      <c r="N9" s="89">
        <f t="shared" si="3"/>
        <v>29.306666666666668</v>
      </c>
      <c r="O9" s="105">
        <f>IFERROR(D9-RELEVER!M8*2-CHOOSE(MATCH(B9,{"Galandage";"Oscilot-battant";"Fixe";"Coulissant"},0),27,60,60,2+(C9-1)*25),"")</f>
        <v>1477</v>
      </c>
      <c r="P9" s="79">
        <v>2</v>
      </c>
      <c r="Q9" s="82">
        <f>IFERROR(E9-RELEVER!M8-CHOOSE(MATCH(B9,{"Galandage";"Oscilot-battant";"Fixe";"Coulissant"},0),30,101,60,35),"")</f>
        <v>2362</v>
      </c>
      <c r="R9" s="61">
        <v>2</v>
      </c>
      <c r="S9" s="86">
        <f t="shared" si="4"/>
        <v>2362</v>
      </c>
      <c r="T9" s="52">
        <f t="shared" si="5"/>
        <v>1477</v>
      </c>
      <c r="U9" s="109">
        <f t="shared" si="6"/>
        <v>2362</v>
      </c>
      <c r="V9" s="89">
        <f t="shared" si="7"/>
        <v>29.593333333333334</v>
      </c>
      <c r="W9" s="112">
        <f t="shared" si="8"/>
        <v>58.900000000000006</v>
      </c>
    </row>
    <row r="10" spans="1:23" x14ac:dyDescent="0.25">
      <c r="A10" s="41" t="str">
        <f>RELEVER!A9</f>
        <v>ME08</v>
      </c>
      <c r="B10" s="43" t="s">
        <v>40</v>
      </c>
      <c r="C10" s="46">
        <v>1</v>
      </c>
      <c r="D10" s="8">
        <v>620</v>
      </c>
      <c r="E10" s="69">
        <v>1510</v>
      </c>
      <c r="F10" s="58">
        <f>IFERROR(D10-RELEVER!M9*2-CHOOSE(MATCH(B10,{"Galandage";"Oscilot-battant";"Fixe";"Coulissant"},0),70,60,60,2+(C10-1)*25),"")</f>
        <v>544</v>
      </c>
      <c r="G10" s="75">
        <v>2</v>
      </c>
      <c r="H10" s="58">
        <f>IFERROR(E10-RELEVER!M9-CHOOSE(MATCH(B10,{"Galandage";"Oscilot-battant";"Fixe";"Coulissant"},0),30,30,60,30),"")</f>
        <v>1472</v>
      </c>
      <c r="I10" s="60">
        <v>2</v>
      </c>
      <c r="J10" s="57">
        <f t="shared" si="1"/>
        <v>1472</v>
      </c>
      <c r="K10" s="57">
        <f t="shared" si="2"/>
        <v>544</v>
      </c>
      <c r="L10" s="54">
        <f t="shared" si="0"/>
        <v>1510</v>
      </c>
      <c r="M10" s="102">
        <v>2</v>
      </c>
      <c r="N10" s="114">
        <f t="shared" si="3"/>
        <v>17.439999999999998</v>
      </c>
      <c r="O10" s="104">
        <f>IFERROR(D10-RELEVER!M9*2-CHOOSE(MATCH(B10,{"Galandage";"Oscilot-battant";"Fixe";"Coulissant"},0),27,60,60,2+(C10-1)*25),"")</f>
        <v>544</v>
      </c>
      <c r="P10" s="78">
        <v>2</v>
      </c>
      <c r="Q10" s="81">
        <f>IFERROR(E10-RELEVER!M9-CHOOSE(MATCH(B10,{"Galandage";"Oscilot-battant";"Fixe";"Coulissant"},0),30,101,60,35),"")</f>
        <v>1401</v>
      </c>
      <c r="R10" s="64">
        <v>2</v>
      </c>
      <c r="S10" s="85">
        <f t="shared" si="4"/>
        <v>1401</v>
      </c>
      <c r="T10" s="58">
        <f t="shared" si="5"/>
        <v>544</v>
      </c>
      <c r="U10" s="108">
        <f t="shared" si="6"/>
        <v>1401</v>
      </c>
      <c r="V10" s="114">
        <f t="shared" si="7"/>
        <v>16.966666666666669</v>
      </c>
      <c r="W10" s="111">
        <f t="shared" si="8"/>
        <v>34.406666666666666</v>
      </c>
    </row>
    <row r="11" spans="1:23" x14ac:dyDescent="0.25">
      <c r="A11" s="40" t="str">
        <f>RELEVER!A10</f>
        <v>ME09</v>
      </c>
      <c r="B11" s="42" t="s">
        <v>40</v>
      </c>
      <c r="C11" s="45">
        <v>1</v>
      </c>
      <c r="D11" s="36">
        <v>620</v>
      </c>
      <c r="E11" s="70">
        <v>1510</v>
      </c>
      <c r="F11" s="52">
        <f>IFERROR(D11-RELEVER!M10*2-CHOOSE(MATCH(B11,{"Galandage";"Oscilot-battant";"Fixe";"Coulissant"},0),70,60,60,2+(C11-1)*25),"")</f>
        <v>544</v>
      </c>
      <c r="G11" s="76">
        <v>2</v>
      </c>
      <c r="H11" s="52">
        <f>IFERROR(E11-RELEVER!M10-CHOOSE(MATCH(B11,{"Galandage";"Oscilot-battant";"Fixe";"Coulissant"},0),30,30,60,30),"")</f>
        <v>1472</v>
      </c>
      <c r="I11" s="59">
        <v>2</v>
      </c>
      <c r="J11" s="51">
        <f t="shared" si="1"/>
        <v>1472</v>
      </c>
      <c r="K11" s="51">
        <f t="shared" si="2"/>
        <v>544</v>
      </c>
      <c r="L11" s="52">
        <f t="shared" si="0"/>
        <v>1510</v>
      </c>
      <c r="M11" s="79">
        <v>2</v>
      </c>
      <c r="N11" s="89">
        <f t="shared" si="3"/>
        <v>17.439999999999998</v>
      </c>
      <c r="O11" s="105">
        <f>IFERROR(D11-RELEVER!M10*2-CHOOSE(MATCH(B11,{"Galandage";"Oscilot-battant";"Fixe";"Coulissant"},0),27,60,60,2+(C11-1)*25),"")</f>
        <v>544</v>
      </c>
      <c r="P11" s="79">
        <v>2</v>
      </c>
      <c r="Q11" s="82">
        <f>IFERROR(E11-RELEVER!M10-CHOOSE(MATCH(B11,{"Galandage";"Oscilot-battant";"Fixe";"Coulissant"},0),30,101,60,35),"")</f>
        <v>1401</v>
      </c>
      <c r="R11" s="61">
        <v>2</v>
      </c>
      <c r="S11" s="86">
        <f t="shared" si="4"/>
        <v>1401</v>
      </c>
      <c r="T11" s="52">
        <f t="shared" si="5"/>
        <v>544</v>
      </c>
      <c r="U11" s="109">
        <f t="shared" si="6"/>
        <v>1401</v>
      </c>
      <c r="V11" s="89">
        <f t="shared" si="7"/>
        <v>16.966666666666669</v>
      </c>
      <c r="W11" s="112">
        <f t="shared" si="8"/>
        <v>34.406666666666666</v>
      </c>
    </row>
    <row r="12" spans="1:23" x14ac:dyDescent="0.25">
      <c r="A12" s="41" t="str">
        <f>RELEVER!A11</f>
        <v>ME10</v>
      </c>
      <c r="B12" s="91" t="s">
        <v>84</v>
      </c>
      <c r="C12" s="46">
        <v>1</v>
      </c>
      <c r="D12" s="8">
        <v>1620</v>
      </c>
      <c r="E12" s="69">
        <v>2490</v>
      </c>
      <c r="F12" s="58">
        <f>IFERROR(D12-RELEVER!M11*2-CHOOSE(MATCH(B12,{"Galandage";"Oscilot-battant";"Fixe";"Coulissant"},0),70,60,60,2+(C12-1)*25),"")</f>
        <v>1450</v>
      </c>
      <c r="G12" s="75">
        <v>2</v>
      </c>
      <c r="H12" s="58">
        <f>IFERROR(E12-RELEVER!M11-CHOOSE(MATCH(B12,{"Galandage";"Oscilot-battant";"Fixe";"Coulissant"},0),30,30,60,30),"")</f>
        <v>2410</v>
      </c>
      <c r="I12" s="60">
        <v>2</v>
      </c>
      <c r="J12" s="57">
        <f t="shared" si="1"/>
        <v>2410</v>
      </c>
      <c r="K12" s="57">
        <f t="shared" si="2"/>
        <v>1450</v>
      </c>
      <c r="L12" s="54">
        <f t="shared" si="0"/>
        <v>2490</v>
      </c>
      <c r="M12" s="102">
        <v>2</v>
      </c>
      <c r="N12" s="114">
        <f t="shared" si="3"/>
        <v>29.733333333333334</v>
      </c>
      <c r="O12" s="104">
        <f>IFERROR(D12-RELEVER!M11*2-CHOOSE(MATCH(B12,{"Galandage";"Oscilot-battant";"Fixe";"Coulissant"},0),27,60,60,2+(C12-1)*25),"")</f>
        <v>1493</v>
      </c>
      <c r="P12" s="78">
        <v>2</v>
      </c>
      <c r="Q12" s="81">
        <f>IFERROR(E12-RELEVER!M11-CHOOSE(MATCH(B12,{"Galandage";"Oscilot-battant";"Fixe";"Coulissant"},0),30,101,60,35),"")</f>
        <v>2410</v>
      </c>
      <c r="R12" s="64">
        <v>2</v>
      </c>
      <c r="S12" s="85">
        <f t="shared" si="4"/>
        <v>2410</v>
      </c>
      <c r="T12" s="58">
        <f t="shared" si="5"/>
        <v>1493</v>
      </c>
      <c r="U12" s="108">
        <f t="shared" si="6"/>
        <v>2410</v>
      </c>
      <c r="V12" s="114">
        <f t="shared" si="7"/>
        <v>30.02</v>
      </c>
      <c r="W12" s="111">
        <f t="shared" si="8"/>
        <v>59.75333333333333</v>
      </c>
    </row>
    <row r="13" spans="1:23" x14ac:dyDescent="0.25">
      <c r="A13" s="40" t="str">
        <f>RELEVER!A12</f>
        <v>ME11</v>
      </c>
      <c r="B13" s="48" t="s">
        <v>84</v>
      </c>
      <c r="C13" s="45">
        <v>1</v>
      </c>
      <c r="D13" s="36">
        <v>1520</v>
      </c>
      <c r="E13" s="70">
        <v>2410</v>
      </c>
      <c r="F13" s="52">
        <f>IFERROR(D13-RELEVER!M12*2-CHOOSE(MATCH(B13,{"Galandage";"Oscilot-battant";"Fixe";"Coulissant"},0),70,60,60,2+(C13-1)*25),"")</f>
        <v>1434</v>
      </c>
      <c r="G13" s="76">
        <v>2</v>
      </c>
      <c r="H13" s="52">
        <f>IFERROR(E13-RELEVER!M12-CHOOSE(MATCH(B13,{"Galandage";"Oscilot-battant";"Fixe";"Coulissant"},0),30,30,60,30),"")</f>
        <v>2372</v>
      </c>
      <c r="I13" s="59">
        <v>2</v>
      </c>
      <c r="J13" s="51">
        <f t="shared" si="1"/>
        <v>2372</v>
      </c>
      <c r="K13" s="51">
        <f t="shared" si="2"/>
        <v>1434</v>
      </c>
      <c r="L13" s="52">
        <f t="shared" si="0"/>
        <v>2410</v>
      </c>
      <c r="M13" s="79">
        <v>2</v>
      </c>
      <c r="N13" s="89">
        <f t="shared" si="3"/>
        <v>29.373333333333335</v>
      </c>
      <c r="O13" s="105">
        <f>IFERROR(D13-RELEVER!M12*2-CHOOSE(MATCH(B13,{"Galandage";"Oscilot-battant";"Fixe";"Coulissant"},0),27,60,60,2+(C13-1)*25),"")</f>
        <v>1477</v>
      </c>
      <c r="P13" s="79">
        <v>2</v>
      </c>
      <c r="Q13" s="82">
        <f>IFERROR(E13-RELEVER!M12-CHOOSE(MATCH(B13,{"Galandage";"Oscilot-battant";"Fixe";"Coulissant"},0),30,101,60,35),"")</f>
        <v>2372</v>
      </c>
      <c r="R13" s="61">
        <v>2</v>
      </c>
      <c r="S13" s="86">
        <f t="shared" si="4"/>
        <v>2372</v>
      </c>
      <c r="T13" s="52">
        <f t="shared" si="5"/>
        <v>1477</v>
      </c>
      <c r="U13" s="109">
        <f t="shared" si="6"/>
        <v>2372</v>
      </c>
      <c r="V13" s="89">
        <f t="shared" si="7"/>
        <v>29.66</v>
      </c>
      <c r="W13" s="112">
        <f t="shared" si="8"/>
        <v>59.033333333333331</v>
      </c>
    </row>
    <row r="14" spans="1:23" x14ac:dyDescent="0.25">
      <c r="A14" s="41" t="str">
        <f>RELEVER!A13</f>
        <v>ME12</v>
      </c>
      <c r="B14" s="43" t="s">
        <v>84</v>
      </c>
      <c r="C14" s="46">
        <v>1</v>
      </c>
      <c r="D14" s="8">
        <v>1520</v>
      </c>
      <c r="E14" s="69">
        <v>2415</v>
      </c>
      <c r="F14" s="58">
        <f>IFERROR(D14-RELEVER!M13*2-CHOOSE(MATCH(B14,{"Galandage";"Oscilot-battant";"Fixe";"Coulissant"},0),70,60,60,2+(C14-1)*25),"")</f>
        <v>1434</v>
      </c>
      <c r="G14" s="75">
        <v>2</v>
      </c>
      <c r="H14" s="58">
        <f>IFERROR(E14-RELEVER!M13-CHOOSE(MATCH(B14,{"Galandage";"Oscilot-battant";"Fixe";"Coulissant"},0),30,30,60,30),"")</f>
        <v>2377</v>
      </c>
      <c r="I14" s="60">
        <v>2</v>
      </c>
      <c r="J14" s="57">
        <f t="shared" si="1"/>
        <v>2377</v>
      </c>
      <c r="K14" s="57">
        <f t="shared" si="2"/>
        <v>1434</v>
      </c>
      <c r="L14" s="54">
        <f t="shared" si="0"/>
        <v>2415</v>
      </c>
      <c r="M14" s="102">
        <v>2</v>
      </c>
      <c r="N14" s="114">
        <f t="shared" si="3"/>
        <v>29.406666666666666</v>
      </c>
      <c r="O14" s="104">
        <f>IFERROR(D14-RELEVER!M13*2-CHOOSE(MATCH(B14,{"Galandage";"Oscilot-battant";"Fixe";"Coulissant"},0),27,60,60,2+(C14-1)*25),"")</f>
        <v>1477</v>
      </c>
      <c r="P14" s="78">
        <v>2</v>
      </c>
      <c r="Q14" s="81">
        <f>IFERROR(E14-RELEVER!M13-CHOOSE(MATCH(B14,{"Galandage";"Oscilot-battant";"Fixe";"Coulissant"},0),30,101,60,35),"")</f>
        <v>2377</v>
      </c>
      <c r="R14" s="64">
        <v>2</v>
      </c>
      <c r="S14" s="85">
        <f t="shared" si="4"/>
        <v>2377</v>
      </c>
      <c r="T14" s="58">
        <f t="shared" si="5"/>
        <v>1477</v>
      </c>
      <c r="U14" s="108">
        <f t="shared" si="6"/>
        <v>2377</v>
      </c>
      <c r="V14" s="114">
        <f t="shared" si="7"/>
        <v>29.693333333333332</v>
      </c>
      <c r="W14" s="111">
        <f t="shared" si="8"/>
        <v>59.099999999999994</v>
      </c>
    </row>
    <row r="15" spans="1:23" x14ac:dyDescent="0.25">
      <c r="A15" s="40" t="str">
        <f>RELEVER!A14</f>
        <v>ME13</v>
      </c>
      <c r="B15" s="48" t="s">
        <v>84</v>
      </c>
      <c r="C15" s="45">
        <v>1</v>
      </c>
      <c r="D15" s="36">
        <v>1270</v>
      </c>
      <c r="E15" s="70">
        <v>2415</v>
      </c>
      <c r="F15" s="52">
        <f>IFERROR(D15-RELEVER!M14*2-CHOOSE(MATCH(B15,{"Galandage";"Oscilot-battant";"Fixe";"Coulissant"},0),70,60,60,2+(C15-1)*25),"")</f>
        <v>1184</v>
      </c>
      <c r="G15" s="76">
        <v>2</v>
      </c>
      <c r="H15" s="52">
        <f>IFERROR(E15-RELEVER!M14-CHOOSE(MATCH(B15,{"Galandage";"Oscilot-battant";"Fixe";"Coulissant"},0),30,30,60,30),"")</f>
        <v>2377</v>
      </c>
      <c r="I15" s="59">
        <v>2</v>
      </c>
      <c r="J15" s="51">
        <f t="shared" si="1"/>
        <v>2377</v>
      </c>
      <c r="K15" s="51">
        <f t="shared" si="2"/>
        <v>1184</v>
      </c>
      <c r="L15" s="52">
        <f t="shared" si="0"/>
        <v>2415</v>
      </c>
      <c r="M15" s="79">
        <v>2</v>
      </c>
      <c r="N15" s="89">
        <f t="shared" si="3"/>
        <v>27.74</v>
      </c>
      <c r="O15" s="105">
        <f>IFERROR(D15-RELEVER!M14*2-CHOOSE(MATCH(B15,{"Galandage";"Oscilot-battant";"Fixe";"Coulissant"},0),27,60,60,2+(C15-1)*25),"")</f>
        <v>1227</v>
      </c>
      <c r="P15" s="79">
        <v>2</v>
      </c>
      <c r="Q15" s="82">
        <f>IFERROR(E15-RELEVER!M14-CHOOSE(MATCH(B15,{"Galandage";"Oscilot-battant";"Fixe";"Coulissant"},0),30,101,60,35),"")</f>
        <v>2377</v>
      </c>
      <c r="R15" s="61">
        <v>2</v>
      </c>
      <c r="S15" s="86">
        <f t="shared" si="4"/>
        <v>2377</v>
      </c>
      <c r="T15" s="52">
        <f t="shared" si="5"/>
        <v>1227</v>
      </c>
      <c r="U15" s="109">
        <f t="shared" si="6"/>
        <v>2377</v>
      </c>
      <c r="V15" s="89">
        <f t="shared" si="7"/>
        <v>28.026666666666667</v>
      </c>
      <c r="W15" s="112">
        <f t="shared" si="8"/>
        <v>55.766666666666666</v>
      </c>
    </row>
    <row r="16" spans="1:23" x14ac:dyDescent="0.25">
      <c r="A16" s="41" t="str">
        <f>RELEVER!A15</f>
        <v>ME14</v>
      </c>
      <c r="B16" s="43" t="s">
        <v>84</v>
      </c>
      <c r="C16" s="46">
        <v>1</v>
      </c>
      <c r="D16" s="8">
        <v>1270</v>
      </c>
      <c r="E16" s="69">
        <v>2410</v>
      </c>
      <c r="F16" s="58">
        <f>IFERROR(D16-RELEVER!M15*2-CHOOSE(MATCH(B16,{"Galandage";"Oscilot-battant";"Fixe";"Coulissant"},0),70,60,60,2+(C16-1)*25),"")</f>
        <v>1184</v>
      </c>
      <c r="G16" s="75">
        <v>2</v>
      </c>
      <c r="H16" s="58">
        <f>IFERROR(E16-RELEVER!M15-CHOOSE(MATCH(B16,{"Galandage";"Oscilot-battant";"Fixe";"Coulissant"},0),30,30,60,30),"")</f>
        <v>2372</v>
      </c>
      <c r="I16" s="60">
        <v>2</v>
      </c>
      <c r="J16" s="57">
        <f t="shared" si="1"/>
        <v>2372</v>
      </c>
      <c r="K16" s="57">
        <f t="shared" si="2"/>
        <v>1184</v>
      </c>
      <c r="L16" s="54">
        <f t="shared" si="0"/>
        <v>2410</v>
      </c>
      <c r="M16" s="102">
        <v>2</v>
      </c>
      <c r="N16" s="114">
        <f t="shared" si="3"/>
        <v>27.706666666666667</v>
      </c>
      <c r="O16" s="104">
        <f>IFERROR(D16-RELEVER!M15*2-CHOOSE(MATCH(B16,{"Galandage";"Oscilot-battant";"Fixe";"Coulissant"},0),27,60,60,2+(C16-1)*25),"")</f>
        <v>1227</v>
      </c>
      <c r="P16" s="78">
        <v>2</v>
      </c>
      <c r="Q16" s="81">
        <f>IFERROR(E16-RELEVER!M15-CHOOSE(MATCH(B16,{"Galandage";"Oscilot-battant";"Fixe";"Coulissant"},0),30,101,60,35),"")</f>
        <v>2372</v>
      </c>
      <c r="R16" s="64">
        <v>2</v>
      </c>
      <c r="S16" s="85">
        <f t="shared" si="4"/>
        <v>2372</v>
      </c>
      <c r="T16" s="58">
        <f t="shared" si="5"/>
        <v>1227</v>
      </c>
      <c r="U16" s="108">
        <f t="shared" si="6"/>
        <v>2372</v>
      </c>
      <c r="V16" s="114">
        <f t="shared" si="7"/>
        <v>27.993333333333332</v>
      </c>
      <c r="W16" s="111">
        <f t="shared" si="8"/>
        <v>55.7</v>
      </c>
    </row>
    <row r="17" spans="1:23" x14ac:dyDescent="0.25">
      <c r="A17" s="40" t="str">
        <f>RELEVER!A16</f>
        <v>ME15</v>
      </c>
      <c r="B17" s="42" t="s">
        <v>59</v>
      </c>
      <c r="C17" s="45">
        <v>1</v>
      </c>
      <c r="D17" s="36">
        <v>1020</v>
      </c>
      <c r="E17" s="70">
        <v>2110</v>
      </c>
      <c r="F17" s="52">
        <f>IFERROR(D17-RELEVER!M16*2-CHOOSE(MATCH(B17,{"Galandage";"Oscilot-battant";"Fixe";"Coulissant"},0),70,60,60,2+(C17-1)*25),"")</f>
        <v>944</v>
      </c>
      <c r="G17" s="76">
        <v>2</v>
      </c>
      <c r="H17" s="52">
        <f>IFERROR(E17-RELEVER!M16-CHOOSE(MATCH(B17,{"Galandage";"Oscilot-battant";"Fixe";"Coulissant"},0),30,30,60,30),"")</f>
        <v>2042</v>
      </c>
      <c r="I17" s="59">
        <v>2</v>
      </c>
      <c r="J17" s="51">
        <f t="shared" si="1"/>
        <v>2042</v>
      </c>
      <c r="K17" s="51">
        <f t="shared" si="2"/>
        <v>944</v>
      </c>
      <c r="L17" s="52">
        <f t="shared" si="0"/>
        <v>2110</v>
      </c>
      <c r="M17" s="79">
        <v>2</v>
      </c>
      <c r="N17" s="89">
        <f t="shared" si="3"/>
        <v>23.906666666666666</v>
      </c>
      <c r="O17" s="105">
        <f>IFERROR(D17-RELEVER!M16*2-CHOOSE(MATCH(B17,{"Galandage";"Oscilot-battant";"Fixe";"Coulissant"},0),27,60,60,2+(C17-1)*25),"")</f>
        <v>944</v>
      </c>
      <c r="P17" s="79">
        <v>2</v>
      </c>
      <c r="Q17" s="82">
        <f>IFERROR(E17-RELEVER!M16-CHOOSE(MATCH(B17,{"Galandage";"Oscilot-battant";"Fixe";"Coulissant"},0),30,101,60,35),"")</f>
        <v>2042</v>
      </c>
      <c r="R17" s="61">
        <v>2</v>
      </c>
      <c r="S17" s="86">
        <f t="shared" si="4"/>
        <v>2042</v>
      </c>
      <c r="T17" s="52">
        <f t="shared" si="5"/>
        <v>944</v>
      </c>
      <c r="U17" s="109">
        <f t="shared" si="6"/>
        <v>2042</v>
      </c>
      <c r="V17" s="89">
        <f t="shared" si="7"/>
        <v>23.906666666666666</v>
      </c>
      <c r="W17" s="112">
        <f t="shared" si="8"/>
        <v>47.813333333333333</v>
      </c>
    </row>
    <row r="18" spans="1:23" x14ac:dyDescent="0.25">
      <c r="A18" s="41" t="str">
        <f>RELEVER!A17</f>
        <v>ME16</v>
      </c>
      <c r="B18" s="43" t="s">
        <v>59</v>
      </c>
      <c r="C18" s="46">
        <v>1</v>
      </c>
      <c r="D18" s="8">
        <v>1020</v>
      </c>
      <c r="E18" s="69">
        <v>2165</v>
      </c>
      <c r="F18" s="58">
        <f>IFERROR(D18-RELEVER!M17*2-CHOOSE(MATCH(B18,{"Galandage";"Oscilot-battant";"Fixe";"Coulissant"},0),70,60,60,2+(C18-1)*25),"")</f>
        <v>944</v>
      </c>
      <c r="G18" s="75">
        <v>2</v>
      </c>
      <c r="H18" s="58">
        <f>IFERROR(E18-RELEVER!M17-CHOOSE(MATCH(B18,{"Galandage";"Oscilot-battant";"Fixe";"Coulissant"},0),30,30,60,30),"")</f>
        <v>2097</v>
      </c>
      <c r="I18" s="60">
        <v>2</v>
      </c>
      <c r="J18" s="57">
        <f t="shared" si="1"/>
        <v>2097</v>
      </c>
      <c r="K18" s="57">
        <f t="shared" si="2"/>
        <v>944</v>
      </c>
      <c r="L18" s="54">
        <f t="shared" si="0"/>
        <v>2165</v>
      </c>
      <c r="M18" s="102">
        <v>2</v>
      </c>
      <c r="N18" s="114">
        <f t="shared" si="3"/>
        <v>24.273333333333333</v>
      </c>
      <c r="O18" s="104">
        <f>IFERROR(D18-RELEVER!M17*2-CHOOSE(MATCH(B18,{"Galandage";"Oscilot-battant";"Fixe";"Coulissant"},0),27,60,60,2+(C18-1)*25),"")</f>
        <v>944</v>
      </c>
      <c r="P18" s="78">
        <v>2</v>
      </c>
      <c r="Q18" s="81">
        <f>IFERROR(E18-RELEVER!M17-CHOOSE(MATCH(B18,{"Galandage";"Oscilot-battant";"Fixe";"Coulissant"},0),30,101,60,35),"")</f>
        <v>2097</v>
      </c>
      <c r="R18" s="64">
        <v>2</v>
      </c>
      <c r="S18" s="85">
        <f t="shared" si="4"/>
        <v>2097</v>
      </c>
      <c r="T18" s="58">
        <f t="shared" si="5"/>
        <v>944</v>
      </c>
      <c r="U18" s="108">
        <f t="shared" si="6"/>
        <v>2097</v>
      </c>
      <c r="V18" s="114">
        <f t="shared" si="7"/>
        <v>24.273333333333333</v>
      </c>
      <c r="W18" s="111">
        <f t="shared" si="8"/>
        <v>48.546666666666667</v>
      </c>
    </row>
    <row r="19" spans="1:23" x14ac:dyDescent="0.25">
      <c r="A19" s="40" t="str">
        <f>RELEVER!A18</f>
        <v>ME17</v>
      </c>
      <c r="B19" s="42" t="s">
        <v>87</v>
      </c>
      <c r="C19" s="45">
        <v>4</v>
      </c>
      <c r="D19" s="37">
        <v>8435</v>
      </c>
      <c r="E19" s="72">
        <v>2985</v>
      </c>
      <c r="F19" s="52">
        <f>IFERROR(D19-RELEVER!M18*2-CHOOSE(MATCH(B19,{"Galandage";"Oscilot-battant";"Fixe";"Coulissant"},0),70,60,60,2+(C19-1)*25),"")</f>
        <v>8342</v>
      </c>
      <c r="G19" s="76">
        <v>2</v>
      </c>
      <c r="H19" s="52">
        <f>IFERROR(E19-RELEVER!M18-CHOOSE(MATCH(B19,{"Galandage";"Oscilot-battant";"Fixe";"Coulissant"},0),30,30,60,30),"")</f>
        <v>2947</v>
      </c>
      <c r="I19" s="59">
        <v>2</v>
      </c>
      <c r="J19" s="51">
        <f t="shared" si="1"/>
        <v>2947</v>
      </c>
      <c r="K19" s="51">
        <f t="shared" si="2"/>
        <v>8342</v>
      </c>
      <c r="L19" s="52">
        <f t="shared" si="0"/>
        <v>2985</v>
      </c>
      <c r="M19" s="79">
        <v>2</v>
      </c>
      <c r="N19" s="89">
        <f t="shared" si="3"/>
        <v>79.260000000000005</v>
      </c>
      <c r="O19" s="105">
        <f>IFERROR(D19-RELEVER!M18*2-CHOOSE(MATCH(B19,{"Galandage";"Oscilot-battant";"Fixe";"Coulissant"},0),27,60,60,2+(C19-1)*25),"")</f>
        <v>8342</v>
      </c>
      <c r="P19" s="79">
        <v>2</v>
      </c>
      <c r="Q19" s="82">
        <f>IFERROR(E19-RELEVER!M18-CHOOSE(MATCH(B19,{"Galandage";"Oscilot-battant";"Fixe";"Coulissant"},0),30,101,60,35),"")</f>
        <v>2942</v>
      </c>
      <c r="R19" s="61">
        <v>2</v>
      </c>
      <c r="S19" s="86">
        <f t="shared" si="4"/>
        <v>2942</v>
      </c>
      <c r="T19" s="52">
        <f t="shared" si="5"/>
        <v>8342</v>
      </c>
      <c r="U19" s="109">
        <f t="shared" si="6"/>
        <v>2942</v>
      </c>
      <c r="V19" s="89">
        <f t="shared" si="7"/>
        <v>79.226666666666674</v>
      </c>
      <c r="W19" s="112">
        <f t="shared" si="8"/>
        <v>158.48666666666668</v>
      </c>
    </row>
    <row r="20" spans="1:23" x14ac:dyDescent="0.25">
      <c r="A20" s="41" t="str">
        <f>RELEVER!A19</f>
        <v>ME18</v>
      </c>
      <c r="B20" s="91" t="s">
        <v>84</v>
      </c>
      <c r="C20" s="46">
        <v>1</v>
      </c>
      <c r="D20" s="8">
        <v>1820</v>
      </c>
      <c r="E20" s="71">
        <v>2410</v>
      </c>
      <c r="F20" s="58">
        <f>IFERROR(D20-RELEVER!M19*2-CHOOSE(MATCH(B20,{"Galandage";"Oscilot-battant";"Fixe";"Coulissant"},0),70,60,60,2+(C20-1)*25),"")</f>
        <v>1734</v>
      </c>
      <c r="G20" s="75">
        <v>2</v>
      </c>
      <c r="H20" s="58">
        <f>IFERROR(E20-RELEVER!M19-CHOOSE(MATCH(B20,{"Galandage";"Oscilot-battant";"Fixe";"Coulissant"},0),30,30,60,30),"")</f>
        <v>2372</v>
      </c>
      <c r="I20" s="60">
        <v>2</v>
      </c>
      <c r="J20" s="57">
        <f t="shared" si="1"/>
        <v>2372</v>
      </c>
      <c r="K20" s="57">
        <f t="shared" si="2"/>
        <v>1734</v>
      </c>
      <c r="L20" s="54">
        <f t="shared" si="0"/>
        <v>2410</v>
      </c>
      <c r="M20" s="102">
        <v>2</v>
      </c>
      <c r="N20" s="114">
        <f t="shared" si="3"/>
        <v>31.373333333333335</v>
      </c>
      <c r="O20" s="104">
        <f>IFERROR(D20-RELEVER!M19*2-CHOOSE(MATCH(B20,{"Galandage";"Oscilot-battant";"Fixe";"Coulissant"},0),27,60,60,2+(C20-1)*25),"")</f>
        <v>1777</v>
      </c>
      <c r="P20" s="78">
        <v>2</v>
      </c>
      <c r="Q20" s="81">
        <f>IFERROR(E20-RELEVER!M19-CHOOSE(MATCH(B20,{"Galandage";"Oscilot-battant";"Fixe";"Coulissant"},0),30,101,60,35),"")</f>
        <v>2372</v>
      </c>
      <c r="R20" s="64">
        <v>2</v>
      </c>
      <c r="S20" s="85">
        <f t="shared" si="4"/>
        <v>2372</v>
      </c>
      <c r="T20" s="58">
        <f t="shared" si="5"/>
        <v>1777</v>
      </c>
      <c r="U20" s="108">
        <f t="shared" si="6"/>
        <v>2372</v>
      </c>
      <c r="V20" s="114">
        <f t="shared" si="7"/>
        <v>31.66</v>
      </c>
      <c r="W20" s="111">
        <f t="shared" si="8"/>
        <v>63.033333333333331</v>
      </c>
    </row>
    <row r="21" spans="1:23" x14ac:dyDescent="0.25">
      <c r="A21" s="40" t="str">
        <f>RELEVER!A20</f>
        <v>ME19</v>
      </c>
      <c r="B21" s="42" t="s">
        <v>84</v>
      </c>
      <c r="C21" s="45">
        <v>1</v>
      </c>
      <c r="D21" s="36">
        <v>915</v>
      </c>
      <c r="E21" s="70">
        <v>1510</v>
      </c>
      <c r="F21" s="52">
        <f>IFERROR(D21-RELEVER!M20*2-CHOOSE(MATCH(B21,{"Galandage";"Oscilot-battant";"Fixe";"Coulissant"},0),70,60,60,2+(C21-1)*25),"")</f>
        <v>829</v>
      </c>
      <c r="G21" s="76">
        <v>2</v>
      </c>
      <c r="H21" s="52">
        <f>IFERROR(E21-RELEVER!M20-CHOOSE(MATCH(B21,{"Galandage";"Oscilot-battant";"Fixe";"Coulissant"},0),30,30,60,30),"")</f>
        <v>1472</v>
      </c>
      <c r="I21" s="59">
        <v>2</v>
      </c>
      <c r="J21" s="51">
        <f t="shared" si="1"/>
        <v>1472</v>
      </c>
      <c r="K21" s="51">
        <f t="shared" si="2"/>
        <v>829</v>
      </c>
      <c r="L21" s="52">
        <f t="shared" si="0"/>
        <v>1510</v>
      </c>
      <c r="M21" s="79">
        <v>2</v>
      </c>
      <c r="N21" s="89">
        <f t="shared" si="3"/>
        <v>19.34</v>
      </c>
      <c r="O21" s="105">
        <f>IFERROR(D21-RELEVER!M20*2-CHOOSE(MATCH(B21,{"Galandage";"Oscilot-battant";"Fixe";"Coulissant"},0),27,60,60,2+(C21-1)*25),"")</f>
        <v>872</v>
      </c>
      <c r="P21" s="79">
        <v>2</v>
      </c>
      <c r="Q21" s="82">
        <f>IFERROR(E21-RELEVER!M20-CHOOSE(MATCH(B21,{"Galandage";"Oscilot-battant";"Fixe";"Coulissant"},0),30,101,60,35),"")</f>
        <v>1472</v>
      </c>
      <c r="R21" s="61">
        <v>2</v>
      </c>
      <c r="S21" s="86">
        <f t="shared" si="4"/>
        <v>1472</v>
      </c>
      <c r="T21" s="52">
        <f t="shared" si="5"/>
        <v>872</v>
      </c>
      <c r="U21" s="109">
        <f t="shared" si="6"/>
        <v>1472</v>
      </c>
      <c r="V21" s="89">
        <f t="shared" si="7"/>
        <v>19.626666666666665</v>
      </c>
      <c r="W21" s="112">
        <f t="shared" si="8"/>
        <v>38.966666666666669</v>
      </c>
    </row>
    <row r="22" spans="1:23" x14ac:dyDescent="0.25">
      <c r="A22" s="41" t="str">
        <f>RELEVER!A21</f>
        <v>ME20</v>
      </c>
      <c r="B22" s="43" t="s">
        <v>84</v>
      </c>
      <c r="C22" s="46">
        <v>1</v>
      </c>
      <c r="D22" s="8">
        <v>1520</v>
      </c>
      <c r="E22" s="69">
        <v>2415</v>
      </c>
      <c r="F22" s="58">
        <f>IFERROR(D22-RELEVER!M21*2-CHOOSE(MATCH(B22,{"Galandage";"Oscilot-battant";"Fixe";"Coulissant"},0),70,60,60,2+(C22-1)*25),"")</f>
        <v>1434</v>
      </c>
      <c r="G22" s="75">
        <v>2</v>
      </c>
      <c r="H22" s="58">
        <f>IFERROR(E22-RELEVER!M21-CHOOSE(MATCH(B22,{"Galandage";"Oscilot-battant";"Fixe";"Coulissant"},0),30,30,60,30),"")</f>
        <v>2377</v>
      </c>
      <c r="I22" s="60">
        <v>2</v>
      </c>
      <c r="J22" s="57">
        <f t="shared" si="1"/>
        <v>2377</v>
      </c>
      <c r="K22" s="57">
        <f t="shared" si="2"/>
        <v>1434</v>
      </c>
      <c r="L22" s="54">
        <f t="shared" si="0"/>
        <v>2415</v>
      </c>
      <c r="M22" s="102">
        <v>2</v>
      </c>
      <c r="N22" s="114">
        <f t="shared" si="3"/>
        <v>29.406666666666666</v>
      </c>
      <c r="O22" s="104">
        <f>IFERROR(D22-RELEVER!M21*2-CHOOSE(MATCH(B22,{"Galandage";"Oscilot-battant";"Fixe";"Coulissant"},0),27,60,60,2+(C22-1)*25),"")</f>
        <v>1477</v>
      </c>
      <c r="P22" s="78">
        <v>2</v>
      </c>
      <c r="Q22" s="81">
        <f>IFERROR(E22-RELEVER!M21-CHOOSE(MATCH(B22,{"Galandage";"Oscilot-battant";"Fixe";"Coulissant"},0),30,101,60,35),"")</f>
        <v>2377</v>
      </c>
      <c r="R22" s="64">
        <v>2</v>
      </c>
      <c r="S22" s="85">
        <f t="shared" si="4"/>
        <v>2377</v>
      </c>
      <c r="T22" s="58">
        <f t="shared" si="5"/>
        <v>1477</v>
      </c>
      <c r="U22" s="108">
        <f t="shared" si="6"/>
        <v>2377</v>
      </c>
      <c r="V22" s="114">
        <f t="shared" si="7"/>
        <v>29.693333333333332</v>
      </c>
      <c r="W22" s="111">
        <f t="shared" si="8"/>
        <v>59.099999999999994</v>
      </c>
    </row>
    <row r="23" spans="1:23" x14ac:dyDescent="0.25">
      <c r="A23" s="40" t="str">
        <f>RELEVER!A22</f>
        <v>ME21</v>
      </c>
      <c r="B23" s="48" t="s">
        <v>84</v>
      </c>
      <c r="C23" s="45">
        <v>1</v>
      </c>
      <c r="D23" s="36">
        <v>1620</v>
      </c>
      <c r="E23" s="70">
        <v>2530</v>
      </c>
      <c r="F23" s="52">
        <f>IFERROR(D23-RELEVER!M22*2-CHOOSE(MATCH(B23,{"Galandage";"Oscilot-battant";"Fixe";"Coulissant"},0),70,60,60,2+(C23-1)*25),"")</f>
        <v>1450</v>
      </c>
      <c r="G23" s="76">
        <v>2</v>
      </c>
      <c r="H23" s="52">
        <f>IFERROR(E23-RELEVER!M22-CHOOSE(MATCH(B23,{"Galandage";"Oscilot-battant";"Fixe";"Coulissant"},0),30,30,60,30),"")</f>
        <v>2450</v>
      </c>
      <c r="I23" s="59">
        <v>2</v>
      </c>
      <c r="J23" s="51">
        <f t="shared" si="1"/>
        <v>2450</v>
      </c>
      <c r="K23" s="51">
        <f t="shared" si="2"/>
        <v>1450</v>
      </c>
      <c r="L23" s="52">
        <f t="shared" si="0"/>
        <v>2530</v>
      </c>
      <c r="M23" s="79">
        <v>2</v>
      </c>
      <c r="N23" s="89">
        <f t="shared" si="3"/>
        <v>30</v>
      </c>
      <c r="O23" s="105">
        <f>IFERROR(D23-RELEVER!M22*2-CHOOSE(MATCH(B23,{"Galandage";"Oscilot-battant";"Fixe";"Coulissant"},0),27,60,60,2+(C23-1)*25),"")</f>
        <v>1493</v>
      </c>
      <c r="P23" s="79">
        <v>2</v>
      </c>
      <c r="Q23" s="82">
        <f>IFERROR(E23-RELEVER!M22-CHOOSE(MATCH(B23,{"Galandage";"Oscilot-battant";"Fixe";"Coulissant"},0),30,101,60,35),"")</f>
        <v>2450</v>
      </c>
      <c r="R23" s="61">
        <v>2</v>
      </c>
      <c r="S23" s="86">
        <f t="shared" si="4"/>
        <v>2450</v>
      </c>
      <c r="T23" s="52">
        <f t="shared" si="5"/>
        <v>1493</v>
      </c>
      <c r="U23" s="109">
        <f t="shared" si="6"/>
        <v>2450</v>
      </c>
      <c r="V23" s="89">
        <f t="shared" si="7"/>
        <v>30.286666666666665</v>
      </c>
      <c r="W23" s="112">
        <f t="shared" si="8"/>
        <v>60.286666666666662</v>
      </c>
    </row>
    <row r="24" spans="1:23" x14ac:dyDescent="0.25">
      <c r="A24" s="41" t="str">
        <f>RELEVER!A23</f>
        <v>ME22</v>
      </c>
      <c r="B24" s="43" t="s">
        <v>40</v>
      </c>
      <c r="C24" s="46">
        <v>1</v>
      </c>
      <c r="D24" s="8">
        <v>820</v>
      </c>
      <c r="E24" s="69">
        <v>1510</v>
      </c>
      <c r="F24" s="58">
        <f>IFERROR(D24-RELEVER!M23*2-CHOOSE(MATCH(B24,{"Galandage";"Oscilot-battant";"Fixe";"Coulissant"},0),70,60,60,2+(C24-1)*25),"")</f>
        <v>744</v>
      </c>
      <c r="G24" s="75">
        <v>2</v>
      </c>
      <c r="H24" s="58">
        <f>IFERROR(E24-RELEVER!M23-CHOOSE(MATCH(B24,{"Galandage";"Oscilot-battant";"Fixe";"Coulissant"},0),30,30,60,30),"")</f>
        <v>1472</v>
      </c>
      <c r="I24" s="60">
        <v>2</v>
      </c>
      <c r="J24" s="57">
        <f t="shared" si="1"/>
        <v>1472</v>
      </c>
      <c r="K24" s="57">
        <f t="shared" si="2"/>
        <v>744</v>
      </c>
      <c r="L24" s="54">
        <f t="shared" si="0"/>
        <v>1510</v>
      </c>
      <c r="M24" s="102">
        <v>2</v>
      </c>
      <c r="N24" s="114">
        <f t="shared" si="3"/>
        <v>18.773333333333333</v>
      </c>
      <c r="O24" s="104">
        <f>IFERROR(D24-RELEVER!M23*2-CHOOSE(MATCH(B24,{"Galandage";"Oscilot-battant";"Fixe";"Coulissant"},0),27,60,60,2+(C24-1)*25),"")</f>
        <v>744</v>
      </c>
      <c r="P24" s="78">
        <v>2</v>
      </c>
      <c r="Q24" s="81">
        <f>IFERROR(E24-RELEVER!M23-CHOOSE(MATCH(B24,{"Galandage";"Oscilot-battant";"Fixe";"Coulissant"},0),30,101,60,35),"")</f>
        <v>1401</v>
      </c>
      <c r="R24" s="64">
        <v>2</v>
      </c>
      <c r="S24" s="85">
        <f t="shared" si="4"/>
        <v>1401</v>
      </c>
      <c r="T24" s="58">
        <f t="shared" si="5"/>
        <v>744</v>
      </c>
      <c r="U24" s="108">
        <f t="shared" si="6"/>
        <v>1401</v>
      </c>
      <c r="V24" s="114">
        <f t="shared" si="7"/>
        <v>18.3</v>
      </c>
      <c r="W24" s="111">
        <f t="shared" si="8"/>
        <v>37.073333333333338</v>
      </c>
    </row>
    <row r="25" spans="1:23" x14ac:dyDescent="0.25">
      <c r="A25" s="40" t="str">
        <f>RELEVER!A24</f>
        <v>ME23</v>
      </c>
      <c r="B25" s="42" t="s">
        <v>59</v>
      </c>
      <c r="C25" s="45">
        <v>1</v>
      </c>
      <c r="D25" s="36">
        <v>920</v>
      </c>
      <c r="E25" s="70">
        <v>1510</v>
      </c>
      <c r="F25" s="52">
        <f>IFERROR(D25-RELEVER!M24*2-CHOOSE(MATCH(B25,{"Galandage";"Oscilot-battant";"Fixe";"Coulissant"},0),70,60,60,2+(C25-1)*25),"")</f>
        <v>844</v>
      </c>
      <c r="G25" s="76">
        <v>2</v>
      </c>
      <c r="H25" s="52">
        <f>IFERROR(E25-RELEVER!M24-CHOOSE(MATCH(B25,{"Galandage";"Oscilot-battant";"Fixe";"Coulissant"},0),30,30,60,30),"")</f>
        <v>1442</v>
      </c>
      <c r="I25" s="59">
        <v>2</v>
      </c>
      <c r="J25" s="51">
        <f t="shared" si="1"/>
        <v>1442</v>
      </c>
      <c r="K25" s="51">
        <f t="shared" si="2"/>
        <v>844</v>
      </c>
      <c r="L25" s="52">
        <f t="shared" si="0"/>
        <v>1510</v>
      </c>
      <c r="M25" s="79">
        <v>2</v>
      </c>
      <c r="N25" s="89">
        <f t="shared" si="3"/>
        <v>19.240000000000002</v>
      </c>
      <c r="O25" s="105">
        <f>IFERROR(D25-RELEVER!M24*2-CHOOSE(MATCH(B25,{"Galandage";"Oscilot-battant";"Fixe";"Coulissant"},0),27,60,60,2+(C25-1)*25),"")</f>
        <v>844</v>
      </c>
      <c r="P25" s="79">
        <v>2</v>
      </c>
      <c r="Q25" s="82">
        <f>IFERROR(E25-RELEVER!M24-CHOOSE(MATCH(B25,{"Galandage";"Oscilot-battant";"Fixe";"Coulissant"},0),30,101,60,35),"")</f>
        <v>1442</v>
      </c>
      <c r="R25" s="61">
        <v>2</v>
      </c>
      <c r="S25" s="86">
        <f t="shared" si="4"/>
        <v>1442</v>
      </c>
      <c r="T25" s="52">
        <f t="shared" si="5"/>
        <v>844</v>
      </c>
      <c r="U25" s="109">
        <f t="shared" si="6"/>
        <v>1442</v>
      </c>
      <c r="V25" s="89">
        <f t="shared" si="7"/>
        <v>19.240000000000002</v>
      </c>
      <c r="W25" s="112">
        <f t="shared" si="8"/>
        <v>38.480000000000004</v>
      </c>
    </row>
    <row r="26" spans="1:23" x14ac:dyDescent="0.25">
      <c r="A26" s="41" t="str">
        <f>RELEVER!A25</f>
        <v>ME24</v>
      </c>
      <c r="B26" s="43" t="s">
        <v>59</v>
      </c>
      <c r="C26" s="46">
        <v>1</v>
      </c>
      <c r="D26" s="8">
        <v>2460</v>
      </c>
      <c r="E26" s="69">
        <v>2590</v>
      </c>
      <c r="F26" s="58">
        <f>IFERROR(D26-RELEVER!M25*2-CHOOSE(MATCH(B26,{"Galandage";"Oscilot-battant";"Fixe";"Coulissant"},0),70,60,60,2+(C26-1)*25),"")</f>
        <v>2384</v>
      </c>
      <c r="G26" s="75">
        <v>2</v>
      </c>
      <c r="H26" s="58">
        <f>IFERROR(E26-RELEVER!M25-CHOOSE(MATCH(B26,{"Galandage";"Oscilot-battant";"Fixe";"Coulissant"},0),30,30,60,30),"")</f>
        <v>2522</v>
      </c>
      <c r="I26" s="60">
        <v>2</v>
      </c>
      <c r="J26" s="57">
        <f t="shared" si="1"/>
        <v>2522</v>
      </c>
      <c r="K26" s="57">
        <f t="shared" si="2"/>
        <v>2384</v>
      </c>
      <c r="L26" s="54">
        <f t="shared" si="0"/>
        <v>2590</v>
      </c>
      <c r="M26" s="102">
        <v>2</v>
      </c>
      <c r="N26" s="114">
        <f t="shared" si="3"/>
        <v>36.706666666666663</v>
      </c>
      <c r="O26" s="104">
        <f>IFERROR(D26-RELEVER!M25*2-CHOOSE(MATCH(B26,{"Galandage";"Oscilot-battant";"Fixe";"Coulissant"},0),27,60,60,2+(C26-1)*25),"")</f>
        <v>2384</v>
      </c>
      <c r="P26" s="78">
        <v>2</v>
      </c>
      <c r="Q26" s="81">
        <f>IFERROR(E26-RELEVER!M25-CHOOSE(MATCH(B26,{"Galandage";"Oscilot-battant";"Fixe";"Coulissant"},0),30,101,60,35),"")</f>
        <v>2522</v>
      </c>
      <c r="R26" s="64">
        <v>2</v>
      </c>
      <c r="S26" s="85">
        <f t="shared" si="4"/>
        <v>2522</v>
      </c>
      <c r="T26" s="58">
        <f t="shared" si="5"/>
        <v>2384</v>
      </c>
      <c r="U26" s="108">
        <f t="shared" si="6"/>
        <v>2522</v>
      </c>
      <c r="V26" s="114">
        <f t="shared" si="7"/>
        <v>36.706666666666663</v>
      </c>
      <c r="W26" s="111">
        <f t="shared" si="8"/>
        <v>73.413333333333327</v>
      </c>
    </row>
    <row r="27" spans="1:23" x14ac:dyDescent="0.25">
      <c r="A27" s="40" t="str">
        <f>RELEVER!A26</f>
        <v>ME25</v>
      </c>
      <c r="B27" s="42" t="s">
        <v>59</v>
      </c>
      <c r="C27" s="45">
        <v>1</v>
      </c>
      <c r="D27" s="36">
        <v>2420</v>
      </c>
      <c r="E27" s="70">
        <v>2590</v>
      </c>
      <c r="F27" s="52">
        <f>IFERROR(D27-RELEVER!M26*2-CHOOSE(MATCH(B27,{"Galandage";"Oscilot-battant";"Fixe";"Coulissant"},0),70,60,60,2+(C27-1)*25),"")</f>
        <v>2344</v>
      </c>
      <c r="G27" s="76">
        <v>2</v>
      </c>
      <c r="H27" s="52">
        <f>IFERROR(E27-RELEVER!M26-CHOOSE(MATCH(B27,{"Galandage";"Oscilot-battant";"Fixe";"Coulissant"},0),30,30,60,30),"")</f>
        <v>2522</v>
      </c>
      <c r="I27" s="59">
        <v>2</v>
      </c>
      <c r="J27" s="51">
        <f t="shared" si="1"/>
        <v>2522</v>
      </c>
      <c r="K27" s="51">
        <f t="shared" si="2"/>
        <v>2344</v>
      </c>
      <c r="L27" s="52">
        <f t="shared" si="0"/>
        <v>2590</v>
      </c>
      <c r="M27" s="79">
        <v>2</v>
      </c>
      <c r="N27" s="89">
        <f t="shared" si="3"/>
        <v>36.44</v>
      </c>
      <c r="O27" s="105">
        <f>IFERROR(D27-RELEVER!M26*2-CHOOSE(MATCH(B27,{"Galandage";"Oscilot-battant";"Fixe";"Coulissant"},0),27,60,60,2+(C27-1)*25),"")</f>
        <v>2344</v>
      </c>
      <c r="P27" s="79">
        <v>2</v>
      </c>
      <c r="Q27" s="82">
        <f>IFERROR(E27-RELEVER!M26-CHOOSE(MATCH(B27,{"Galandage";"Oscilot-battant";"Fixe";"Coulissant"},0),30,101,60,35),"")</f>
        <v>2522</v>
      </c>
      <c r="R27" s="61">
        <v>2</v>
      </c>
      <c r="S27" s="86">
        <f t="shared" si="4"/>
        <v>2522</v>
      </c>
      <c r="T27" s="52">
        <f t="shared" si="5"/>
        <v>2344</v>
      </c>
      <c r="U27" s="109">
        <f t="shared" si="6"/>
        <v>2522</v>
      </c>
      <c r="V27" s="89">
        <f t="shared" si="7"/>
        <v>36.44</v>
      </c>
      <c r="W27" s="112">
        <f t="shared" si="8"/>
        <v>72.88</v>
      </c>
    </row>
    <row r="28" spans="1:23" x14ac:dyDescent="0.25">
      <c r="A28" s="41" t="str">
        <f>RELEVER!A27</f>
        <v>ME26</v>
      </c>
      <c r="B28" s="43" t="s">
        <v>59</v>
      </c>
      <c r="C28" s="46">
        <v>1</v>
      </c>
      <c r="D28" s="8">
        <v>2420</v>
      </c>
      <c r="E28" s="69">
        <v>2590</v>
      </c>
      <c r="F28" s="58">
        <f>IFERROR(D28-RELEVER!M27*2-CHOOSE(MATCH(B28,{"Galandage";"Oscilot-battant";"Fixe";"Coulissant"},0),70,60,60,2+(C28-1)*25),"")</f>
        <v>2344</v>
      </c>
      <c r="G28" s="75">
        <v>2</v>
      </c>
      <c r="H28" s="58">
        <f>IFERROR(E28-RELEVER!M27-CHOOSE(MATCH(B28,{"Galandage";"Oscilot-battant";"Fixe";"Coulissant"},0),30,30,60,30),"")</f>
        <v>2522</v>
      </c>
      <c r="I28" s="60">
        <v>2</v>
      </c>
      <c r="J28" s="57">
        <f t="shared" si="1"/>
        <v>2522</v>
      </c>
      <c r="K28" s="57">
        <f t="shared" si="2"/>
        <v>2344</v>
      </c>
      <c r="L28" s="54">
        <f t="shared" si="0"/>
        <v>2590</v>
      </c>
      <c r="M28" s="102">
        <v>2</v>
      </c>
      <c r="N28" s="114">
        <f t="shared" si="3"/>
        <v>36.44</v>
      </c>
      <c r="O28" s="104">
        <f>IFERROR(D28-RELEVER!M27*2-CHOOSE(MATCH(B28,{"Galandage";"Oscilot-battant";"Fixe";"Coulissant"},0),27,60,60,2+(C28-1)*25),"")</f>
        <v>2344</v>
      </c>
      <c r="P28" s="78">
        <v>2</v>
      </c>
      <c r="Q28" s="81">
        <f>IFERROR(E28-RELEVER!M27-CHOOSE(MATCH(B28,{"Galandage";"Oscilot-battant";"Fixe";"Coulissant"},0),30,101,60,35),"")</f>
        <v>2522</v>
      </c>
      <c r="R28" s="64">
        <v>2</v>
      </c>
      <c r="S28" s="85">
        <f t="shared" si="4"/>
        <v>2522</v>
      </c>
      <c r="T28" s="58">
        <f t="shared" si="5"/>
        <v>2344</v>
      </c>
      <c r="U28" s="108">
        <f t="shared" si="6"/>
        <v>2522</v>
      </c>
      <c r="V28" s="114">
        <f t="shared" si="7"/>
        <v>36.44</v>
      </c>
      <c r="W28" s="111">
        <f t="shared" si="8"/>
        <v>72.88</v>
      </c>
    </row>
    <row r="29" spans="1:23" x14ac:dyDescent="0.25">
      <c r="A29" s="40" t="str">
        <f>RELEVER!A28</f>
        <v>ME27</v>
      </c>
      <c r="B29" s="42" t="s">
        <v>87</v>
      </c>
      <c r="C29" s="45">
        <v>4</v>
      </c>
      <c r="D29" s="36">
        <v>8895</v>
      </c>
      <c r="E29" s="70">
        <v>2595</v>
      </c>
      <c r="F29" s="52">
        <f>IFERROR(D29-RELEVER!M28*2-CHOOSE(MATCH(B29,{"Galandage";"Oscilot-battant";"Fixe";"Coulissant"},0),70,60,60,2+(C29-1)*25),"")</f>
        <v>8802</v>
      </c>
      <c r="G29" s="76">
        <v>2</v>
      </c>
      <c r="H29" s="52">
        <f>IFERROR(E29-RELEVER!M28-CHOOSE(MATCH(B29,{"Galandage";"Oscilot-battant";"Fixe";"Coulissant"},0),30,30,60,30),"")</f>
        <v>2557</v>
      </c>
      <c r="I29" s="59">
        <v>2</v>
      </c>
      <c r="J29" s="51">
        <f t="shared" si="1"/>
        <v>2557</v>
      </c>
      <c r="K29" s="51">
        <f t="shared" si="2"/>
        <v>8802</v>
      </c>
      <c r="L29" s="52">
        <f t="shared" si="0"/>
        <v>2595</v>
      </c>
      <c r="M29" s="79">
        <v>2</v>
      </c>
      <c r="N29" s="89">
        <f t="shared" si="3"/>
        <v>79.726666666666674</v>
      </c>
      <c r="O29" s="105">
        <f>IFERROR(D29-RELEVER!M28*2-CHOOSE(MATCH(B29,{"Galandage";"Oscilot-battant";"Fixe";"Coulissant"},0),27,60,60,2+(C29-1)*25),"")</f>
        <v>8802</v>
      </c>
      <c r="P29" s="79">
        <v>2</v>
      </c>
      <c r="Q29" s="82">
        <f>IFERROR(E29-RELEVER!M28-CHOOSE(MATCH(B29,{"Galandage";"Oscilot-battant";"Fixe";"Coulissant"},0),30,101,60,35),"")</f>
        <v>2552</v>
      </c>
      <c r="R29" s="61">
        <v>2</v>
      </c>
      <c r="S29" s="86">
        <f t="shared" si="4"/>
        <v>2552</v>
      </c>
      <c r="T29" s="52">
        <f t="shared" si="5"/>
        <v>8802</v>
      </c>
      <c r="U29" s="109">
        <f t="shared" si="6"/>
        <v>2552</v>
      </c>
      <c r="V29" s="89">
        <f t="shared" si="7"/>
        <v>79.693333333333328</v>
      </c>
      <c r="W29" s="112">
        <f t="shared" si="8"/>
        <v>159.42000000000002</v>
      </c>
    </row>
    <row r="30" spans="1:23" x14ac:dyDescent="0.25">
      <c r="A30" s="41" t="str">
        <f>RELEVER!A29</f>
        <v>ME28</v>
      </c>
      <c r="B30" s="43" t="s">
        <v>59</v>
      </c>
      <c r="C30" s="46">
        <v>1</v>
      </c>
      <c r="D30" s="8">
        <v>2445</v>
      </c>
      <c r="E30" s="69">
        <v>2595</v>
      </c>
      <c r="F30" s="58">
        <f>IFERROR(D30-RELEVER!M29*2-CHOOSE(MATCH(B30,{"Galandage";"Oscilot-battant";"Fixe";"Coulissant"},0),70,60,60,2+(C30-1)*25),"")</f>
        <v>2369</v>
      </c>
      <c r="G30" s="75">
        <v>2</v>
      </c>
      <c r="H30" s="58">
        <f>IFERROR(E30-RELEVER!M29-CHOOSE(MATCH(B30,{"Galandage";"Oscilot-battant";"Fixe";"Coulissant"},0),30,30,60,30),"")</f>
        <v>2527</v>
      </c>
      <c r="I30" s="60">
        <v>2</v>
      </c>
      <c r="J30" s="57">
        <f t="shared" si="1"/>
        <v>2527</v>
      </c>
      <c r="K30" s="57">
        <f t="shared" si="2"/>
        <v>2369</v>
      </c>
      <c r="L30" s="54">
        <f t="shared" si="0"/>
        <v>2595</v>
      </c>
      <c r="M30" s="102">
        <v>2</v>
      </c>
      <c r="N30" s="114">
        <f t="shared" si="3"/>
        <v>36.64</v>
      </c>
      <c r="O30" s="104">
        <f>IFERROR(D30-RELEVER!M29*2-CHOOSE(MATCH(B30,{"Galandage";"Oscilot-battant";"Fixe";"Coulissant"},0),27,60,60,2+(C30-1)*25),"")</f>
        <v>2369</v>
      </c>
      <c r="P30" s="78">
        <v>2</v>
      </c>
      <c r="Q30" s="81">
        <f>IFERROR(E30-RELEVER!M29-CHOOSE(MATCH(B30,{"Galandage";"Oscilot-battant";"Fixe";"Coulissant"},0),30,101,60,35),"")</f>
        <v>2527</v>
      </c>
      <c r="R30" s="64">
        <v>2</v>
      </c>
      <c r="S30" s="85">
        <f t="shared" si="4"/>
        <v>2527</v>
      </c>
      <c r="T30" s="58">
        <f t="shared" si="5"/>
        <v>2369</v>
      </c>
      <c r="U30" s="108">
        <f t="shared" si="6"/>
        <v>2527</v>
      </c>
      <c r="V30" s="114">
        <f t="shared" si="7"/>
        <v>36.64</v>
      </c>
      <c r="W30" s="111">
        <f t="shared" si="8"/>
        <v>73.28</v>
      </c>
    </row>
    <row r="31" spans="1:23" x14ac:dyDescent="0.25">
      <c r="A31" s="40" t="str">
        <f>RELEVER!A30</f>
        <v>ME29</v>
      </c>
      <c r="B31" s="42" t="s">
        <v>59</v>
      </c>
      <c r="C31" s="45">
        <v>1</v>
      </c>
      <c r="D31" s="36">
        <v>2430</v>
      </c>
      <c r="E31" s="70">
        <v>2595</v>
      </c>
      <c r="F31" s="52">
        <f>IFERROR(D31-RELEVER!M30*2-CHOOSE(MATCH(B31,{"Galandage";"Oscilot-battant";"Fixe";"Coulissant"},0),70,60,60,2+(C31-1)*25),"")</f>
        <v>2354</v>
      </c>
      <c r="G31" s="76">
        <v>2</v>
      </c>
      <c r="H31" s="52">
        <f>IFERROR(E31-RELEVER!M30-CHOOSE(MATCH(B31,{"Galandage";"Oscilot-battant";"Fixe";"Coulissant"},0),30,30,60,30),"")</f>
        <v>2527</v>
      </c>
      <c r="I31" s="59">
        <v>2</v>
      </c>
      <c r="J31" s="51">
        <f t="shared" si="1"/>
        <v>2527</v>
      </c>
      <c r="K31" s="51">
        <f t="shared" si="2"/>
        <v>2354</v>
      </c>
      <c r="L31" s="52">
        <f t="shared" si="0"/>
        <v>2595</v>
      </c>
      <c r="M31" s="79">
        <v>2</v>
      </c>
      <c r="N31" s="89">
        <f t="shared" si="3"/>
        <v>36.54</v>
      </c>
      <c r="O31" s="105">
        <f>IFERROR(D31-RELEVER!M30*2-CHOOSE(MATCH(B31,{"Galandage";"Oscilot-battant";"Fixe";"Coulissant"},0),27,60,60,2+(C31-1)*25),"")</f>
        <v>2354</v>
      </c>
      <c r="P31" s="79">
        <v>2</v>
      </c>
      <c r="Q31" s="82">
        <f>IFERROR(E31-RELEVER!M30-CHOOSE(MATCH(B31,{"Galandage";"Oscilot-battant";"Fixe";"Coulissant"},0),30,101,60,35),"")</f>
        <v>2527</v>
      </c>
      <c r="R31" s="61">
        <v>2</v>
      </c>
      <c r="S31" s="86">
        <f t="shared" si="4"/>
        <v>2527</v>
      </c>
      <c r="T31" s="52">
        <f t="shared" si="5"/>
        <v>2354</v>
      </c>
      <c r="U31" s="109">
        <f t="shared" si="6"/>
        <v>2527</v>
      </c>
      <c r="V31" s="89">
        <f t="shared" si="7"/>
        <v>36.54</v>
      </c>
      <c r="W31" s="112">
        <f t="shared" si="8"/>
        <v>73.08</v>
      </c>
    </row>
    <row r="32" spans="1:23" x14ac:dyDescent="0.25">
      <c r="A32" s="41" t="str">
        <f>RELEVER!A31</f>
        <v>ME30</v>
      </c>
      <c r="B32" s="43" t="s">
        <v>59</v>
      </c>
      <c r="C32" s="46">
        <v>1</v>
      </c>
      <c r="D32" s="8">
        <v>2445</v>
      </c>
      <c r="E32" s="69">
        <v>2595</v>
      </c>
      <c r="F32" s="58">
        <f>IFERROR(D32-RELEVER!M31*2-CHOOSE(MATCH(B32,{"Galandage";"Oscilot-battant";"Fixe";"Coulissant"},0),70,60,60,2+(C32-1)*25),"")</f>
        <v>2369</v>
      </c>
      <c r="G32" s="75">
        <v>2</v>
      </c>
      <c r="H32" s="58">
        <f>IFERROR(E32-RELEVER!M31-CHOOSE(MATCH(B32,{"Galandage";"Oscilot-battant";"Fixe";"Coulissant"},0),30,30,60,30),"")</f>
        <v>2527</v>
      </c>
      <c r="I32" s="60">
        <v>2</v>
      </c>
      <c r="J32" s="57">
        <f t="shared" si="1"/>
        <v>2527</v>
      </c>
      <c r="K32" s="57">
        <f t="shared" si="2"/>
        <v>2369</v>
      </c>
      <c r="L32" s="54">
        <f t="shared" si="0"/>
        <v>2595</v>
      </c>
      <c r="M32" s="102">
        <v>2</v>
      </c>
      <c r="N32" s="114">
        <f t="shared" si="3"/>
        <v>36.64</v>
      </c>
      <c r="O32" s="104">
        <f>IFERROR(D32-RELEVER!M31*2-CHOOSE(MATCH(B32,{"Galandage";"Oscilot-battant";"Fixe";"Coulissant"},0),27,60,60,2+(C32-1)*25),"")</f>
        <v>2369</v>
      </c>
      <c r="P32" s="78">
        <v>2</v>
      </c>
      <c r="Q32" s="81">
        <f>IFERROR(E32-RELEVER!M31-CHOOSE(MATCH(B32,{"Galandage";"Oscilot-battant";"Fixe";"Coulissant"},0),30,101,60,35),"")</f>
        <v>2527</v>
      </c>
      <c r="R32" s="64">
        <v>2</v>
      </c>
      <c r="S32" s="85">
        <f t="shared" si="4"/>
        <v>2527</v>
      </c>
      <c r="T32" s="58">
        <f t="shared" si="5"/>
        <v>2369</v>
      </c>
      <c r="U32" s="108">
        <f t="shared" si="6"/>
        <v>2527</v>
      </c>
      <c r="V32" s="114">
        <f t="shared" si="7"/>
        <v>36.64</v>
      </c>
      <c r="W32" s="111">
        <f t="shared" si="8"/>
        <v>73.28</v>
      </c>
    </row>
    <row r="33" spans="1:23" ht="15.75" thickBot="1" x14ac:dyDescent="0.3">
      <c r="A33" s="40" t="str">
        <f>RELEVER!A32</f>
        <v>ME31</v>
      </c>
      <c r="B33" s="44" t="s">
        <v>87</v>
      </c>
      <c r="C33" s="47">
        <v>4</v>
      </c>
      <c r="D33" s="39">
        <v>8438</v>
      </c>
      <c r="E33" s="73">
        <v>2985</v>
      </c>
      <c r="F33" s="53">
        <f>IFERROR(D33-RELEVER!M32*2-CHOOSE(MATCH(B33,{"Galandage";"Oscilot-battant";"Fixe";"Coulissant"},0),70,60,60,2+(C33-1)*25),"")</f>
        <v>8345</v>
      </c>
      <c r="G33" s="77">
        <v>2</v>
      </c>
      <c r="H33" s="53">
        <f>IFERROR(E33-RELEVER!M32-CHOOSE(MATCH(B33,{"Galandage";"Oscilot-battant";"Fixe";"Coulissant"},0),30,30,60,30),"")</f>
        <v>2947</v>
      </c>
      <c r="I33" s="67">
        <v>2</v>
      </c>
      <c r="J33" s="38">
        <f t="shared" si="1"/>
        <v>2947</v>
      </c>
      <c r="K33" s="38">
        <f t="shared" si="2"/>
        <v>8345</v>
      </c>
      <c r="L33" s="53">
        <f t="shared" si="0"/>
        <v>2985</v>
      </c>
      <c r="M33" s="80">
        <v>2</v>
      </c>
      <c r="N33" s="90">
        <f t="shared" si="3"/>
        <v>79.28</v>
      </c>
      <c r="O33" s="106">
        <f>IFERROR(D33-RELEVER!M32*2-CHOOSE(MATCH(B33,{"Galandage";"Oscilot-battant";"Fixe";"Coulissant"},0),27,60,60,2+(C33-1)*25),"")</f>
        <v>8345</v>
      </c>
      <c r="P33" s="80">
        <v>2</v>
      </c>
      <c r="Q33" s="83">
        <f>IFERROR(E33-RELEVER!M32-CHOOSE(MATCH(B33,{"Galandage";"Oscilot-battant";"Fixe";"Coulissant"},0),30,101,60,35),"")</f>
        <v>2942</v>
      </c>
      <c r="R33" s="65">
        <v>2</v>
      </c>
      <c r="S33" s="87">
        <f t="shared" si="4"/>
        <v>2942</v>
      </c>
      <c r="T33" s="53">
        <f t="shared" si="5"/>
        <v>8345</v>
      </c>
      <c r="U33" s="110">
        <f t="shared" si="6"/>
        <v>2942</v>
      </c>
      <c r="V33" s="90">
        <f t="shared" si="7"/>
        <v>79.24666666666667</v>
      </c>
      <c r="W33" s="113">
        <f t="shared" si="8"/>
        <v>158.52666666666667</v>
      </c>
    </row>
  </sheetData>
  <mergeCells count="2">
    <mergeCell ref="F1:N1"/>
    <mergeCell ref="O1:V1"/>
  </mergeCells>
  <pageMargins left="0.7" right="0.7" top="0.75" bottom="0.75" header="0.3" footer="0.3"/>
  <pageSetup paperSize="8" scale="73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F4852-DA33-4554-8FE7-8B6DAB6C4D64}">
  <sheetPr codeName="Feuil9"/>
  <dimension ref="A3:F28"/>
  <sheetViews>
    <sheetView tabSelected="1" workbookViewId="0">
      <selection activeCell="G14" sqref="G14"/>
    </sheetView>
  </sheetViews>
  <sheetFormatPr baseColWidth="10" defaultRowHeight="15" x14ac:dyDescent="0.25"/>
  <cols>
    <col min="2" max="2" width="19.85546875" customWidth="1"/>
  </cols>
  <sheetData>
    <row r="3" spans="1:5" x14ac:dyDescent="0.25">
      <c r="A3" t="s">
        <v>128</v>
      </c>
      <c r="C3" t="str">
        <f>RELEVER!A2</f>
        <v>ME01</v>
      </c>
    </row>
    <row r="5" spans="1:5" x14ac:dyDescent="0.25">
      <c r="A5" t="s">
        <v>129</v>
      </c>
      <c r="C5" t="str">
        <f>RELEVER!B2</f>
        <v>Galandage</v>
      </c>
    </row>
    <row r="7" spans="1:5" x14ac:dyDescent="0.25">
      <c r="A7" t="s">
        <v>143</v>
      </c>
      <c r="C7">
        <f>RELEVER!C2</f>
        <v>1</v>
      </c>
    </row>
    <row r="9" spans="1:5" x14ac:dyDescent="0.25">
      <c r="A9" t="s">
        <v>144</v>
      </c>
      <c r="C9">
        <f>FOURNITURE!D2</f>
        <v>1</v>
      </c>
    </row>
    <row r="11" spans="1:5" x14ac:dyDescent="0.25">
      <c r="A11" t="s">
        <v>146</v>
      </c>
      <c r="C11">
        <f>RELEVER!I2</f>
        <v>943</v>
      </c>
      <c r="D11" t="s">
        <v>145</v>
      </c>
      <c r="E11">
        <f>RELEVER!J2</f>
        <v>2410</v>
      </c>
    </row>
    <row r="13" spans="1:5" x14ac:dyDescent="0.25">
      <c r="A13" t="s">
        <v>147</v>
      </c>
      <c r="D13" t="s">
        <v>145</v>
      </c>
    </row>
    <row r="16" spans="1:5" x14ac:dyDescent="0.25">
      <c r="A16" t="s">
        <v>140</v>
      </c>
    </row>
    <row r="17" spans="1:6" x14ac:dyDescent="0.25">
      <c r="C17" t="s">
        <v>135</v>
      </c>
      <c r="D17" t="s">
        <v>136</v>
      </c>
      <c r="E17" t="s">
        <v>137</v>
      </c>
      <c r="F17" t="s">
        <v>138</v>
      </c>
    </row>
    <row r="18" spans="1:6" x14ac:dyDescent="0.25">
      <c r="B18" t="s">
        <v>130</v>
      </c>
    </row>
    <row r="19" spans="1:6" x14ac:dyDescent="0.25">
      <c r="B19" t="s">
        <v>131</v>
      </c>
    </row>
    <row r="20" spans="1:6" x14ac:dyDescent="0.25">
      <c r="B20" t="s">
        <v>132</v>
      </c>
    </row>
    <row r="21" spans="1:6" x14ac:dyDescent="0.25">
      <c r="B21" t="s">
        <v>139</v>
      </c>
    </row>
    <row r="24" spans="1:6" x14ac:dyDescent="0.25">
      <c r="A24" t="s">
        <v>133</v>
      </c>
    </row>
    <row r="25" spans="1:6" x14ac:dyDescent="0.25">
      <c r="C25" t="s">
        <v>135</v>
      </c>
      <c r="D25" t="s">
        <v>136</v>
      </c>
      <c r="E25" t="s">
        <v>137</v>
      </c>
      <c r="F25" t="s">
        <v>138</v>
      </c>
    </row>
    <row r="26" spans="1:6" x14ac:dyDescent="0.25">
      <c r="B26" t="s">
        <v>134</v>
      </c>
    </row>
    <row r="27" spans="1:6" x14ac:dyDescent="0.25">
      <c r="B27" t="s">
        <v>141</v>
      </c>
    </row>
    <row r="28" spans="1:6" x14ac:dyDescent="0.25">
      <c r="B28" t="s">
        <v>142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PAGE DE GARDE</vt:lpstr>
      <vt:lpstr>RELEVER</vt:lpstr>
      <vt:lpstr>FOURNITURE</vt:lpstr>
      <vt:lpstr>PROTECTION</vt:lpstr>
      <vt:lpstr>ME01</vt:lpstr>
      <vt:lpstr>RELEVER!Zone_d_impression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Boss</dc:creator>
  <cp:lastModifiedBy>Boss</cp:lastModifiedBy>
  <cp:lastPrinted>2018-07-18T08:45:28Z</cp:lastPrinted>
  <dcterms:created xsi:type="dcterms:W3CDTF">2018-05-11T13:38:14Z</dcterms:created>
  <dcterms:modified xsi:type="dcterms:W3CDTF">2018-07-20T12:27:59Z</dcterms:modified>
</cp:coreProperties>
</file>