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es documents\ARCHITECTE+ CLIENT\Basso\PALMIERS 5\"/>
    </mc:Choice>
  </mc:AlternateContent>
  <xr:revisionPtr revIDLastSave="0" documentId="10_ncr:8100000_{ED9295D6-9F5E-4A53-8ABF-723C27C01642}" xr6:coauthVersionLast="34" xr6:coauthVersionMax="34" xr10:uidLastSave="{00000000-0000-0000-0000-000000000000}"/>
  <bookViews>
    <workbookView xWindow="0" yWindow="0" windowWidth="28800" windowHeight="12225" activeTab="2" xr2:uid="{DEDCFF69-96B2-4FBC-91A1-C19BE639B188}"/>
  </bookViews>
  <sheets>
    <sheet name="RELEVER" sheetId="1" r:id="rId1"/>
    <sheet name="FOURNITURE" sheetId="2" r:id="rId2"/>
    <sheet name="PROTECTION" sheetId="3" r:id="rId3"/>
  </sheets>
  <definedNames>
    <definedName name="_xlnm.Print_Area" localSheetId="0">RELEVER!$A$1:$R$36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4" i="3"/>
  <c r="R5" i="3" l="1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Q5" i="3"/>
  <c r="Q6" i="3"/>
  <c r="Q7" i="3"/>
  <c r="Q8" i="3"/>
  <c r="Q9" i="3"/>
  <c r="Q10" i="3"/>
  <c r="S10" i="3" s="1"/>
  <c r="Q11" i="3"/>
  <c r="Q12" i="3"/>
  <c r="Q13" i="3"/>
  <c r="Q14" i="3"/>
  <c r="Q15" i="3"/>
  <c r="Q16" i="3"/>
  <c r="Q17" i="3"/>
  <c r="S17" i="3" s="1"/>
  <c r="Q18" i="3"/>
  <c r="Q19" i="3"/>
  <c r="Q20" i="3"/>
  <c r="Q21" i="3"/>
  <c r="Q22" i="3"/>
  <c r="Q23" i="3"/>
  <c r="Q24" i="3"/>
  <c r="Q25" i="3"/>
  <c r="S25" i="3" s="1"/>
  <c r="Q26" i="3"/>
  <c r="S26" i="3" s="1"/>
  <c r="Q27" i="3"/>
  <c r="Q28" i="3"/>
  <c r="S28" i="3" s="1"/>
  <c r="Q29" i="3"/>
  <c r="Q30" i="3"/>
  <c r="Q31" i="3"/>
  <c r="Q32" i="3"/>
  <c r="Q33" i="3"/>
  <c r="Q34" i="3"/>
  <c r="S34" i="3" s="1"/>
  <c r="P5" i="3"/>
  <c r="S5" i="3" s="1"/>
  <c r="P6" i="3"/>
  <c r="P7" i="3"/>
  <c r="P8" i="3"/>
  <c r="P9" i="3"/>
  <c r="P10" i="3"/>
  <c r="P11" i="3"/>
  <c r="P12" i="3"/>
  <c r="S12" i="3" s="1"/>
  <c r="P13" i="3"/>
  <c r="S13" i="3" s="1"/>
  <c r="P14" i="3"/>
  <c r="S14" i="3" s="1"/>
  <c r="P15" i="3"/>
  <c r="P16" i="3"/>
  <c r="P17" i="3"/>
  <c r="P18" i="3"/>
  <c r="P19" i="3"/>
  <c r="P20" i="3"/>
  <c r="P21" i="3"/>
  <c r="S21" i="3" s="1"/>
  <c r="P22" i="3"/>
  <c r="S22" i="3" s="1"/>
  <c r="P23" i="3"/>
  <c r="P24" i="3"/>
  <c r="P25" i="3"/>
  <c r="P26" i="3"/>
  <c r="P27" i="3"/>
  <c r="S27" i="3" s="1"/>
  <c r="P28" i="3"/>
  <c r="P29" i="3"/>
  <c r="S29" i="3" s="1"/>
  <c r="P30" i="3"/>
  <c r="S30" i="3" s="1"/>
  <c r="P31" i="3"/>
  <c r="P32" i="3"/>
  <c r="P33" i="3"/>
  <c r="P3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S4" i="3"/>
  <c r="R4" i="3"/>
  <c r="Q4" i="3"/>
  <c r="P4" i="3"/>
  <c r="O4" i="3"/>
  <c r="N4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S33" i="3"/>
  <c r="S32" i="3"/>
  <c r="S31" i="3"/>
  <c r="S24" i="3"/>
  <c r="S23" i="3"/>
  <c r="S19" i="3"/>
  <c r="S18" i="3"/>
  <c r="S16" i="3"/>
  <c r="S15" i="3"/>
  <c r="S9" i="3"/>
  <c r="S8" i="3"/>
  <c r="S7" i="3"/>
  <c r="S6" i="3"/>
  <c r="H4" i="3"/>
  <c r="G4" i="3"/>
  <c r="H26" i="3"/>
  <c r="G26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7" i="3"/>
  <c r="H28" i="3"/>
  <c r="H29" i="3"/>
  <c r="H30" i="3"/>
  <c r="H31" i="3"/>
  <c r="H32" i="3"/>
  <c r="H33" i="3"/>
  <c r="H3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7" i="3"/>
  <c r="G28" i="3"/>
  <c r="G29" i="3"/>
  <c r="G30" i="3"/>
  <c r="G31" i="3"/>
  <c r="G32" i="3"/>
  <c r="G33" i="3"/>
  <c r="G34" i="3"/>
  <c r="L4" i="3"/>
  <c r="K4" i="3"/>
  <c r="I4" i="3"/>
  <c r="J4" i="3"/>
  <c r="S20" i="3" l="1"/>
  <c r="S11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I4" i="2" l="1"/>
  <c r="Z4" i="2" s="1"/>
  <c r="Y7" i="2"/>
  <c r="Y10" i="2"/>
  <c r="Y13" i="2"/>
  <c r="Y14" i="2"/>
  <c r="Y15" i="2"/>
  <c r="Y16" i="2"/>
  <c r="Y17" i="2"/>
  <c r="Y20" i="2"/>
  <c r="Y21" i="2"/>
  <c r="Y22" i="2"/>
  <c r="Y23" i="2"/>
  <c r="Y24" i="2"/>
  <c r="Y30" i="2"/>
  <c r="Y34" i="2"/>
  <c r="Y4" i="2"/>
  <c r="Z7" i="2"/>
  <c r="Z10" i="2"/>
  <c r="Z13" i="2"/>
  <c r="Z14" i="2"/>
  <c r="Z15" i="2"/>
  <c r="Z16" i="2"/>
  <c r="Z17" i="2"/>
  <c r="Z21" i="2"/>
  <c r="Z22" i="2"/>
  <c r="Z23" i="2"/>
  <c r="Z24" i="2"/>
  <c r="U35" i="2"/>
  <c r="X35" i="2" s="1"/>
  <c r="U36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6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4" i="2"/>
  <c r="U4" i="2" s="1"/>
  <c r="X4" i="2" s="1"/>
  <c r="T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4" i="2"/>
  <c r="J36" i="2"/>
  <c r="P36" i="2" s="1"/>
  <c r="H36" i="2"/>
  <c r="G36" i="2"/>
  <c r="J35" i="2"/>
  <c r="P35" i="2" s="1"/>
  <c r="H35" i="2"/>
  <c r="J34" i="2"/>
  <c r="P34" i="2" s="1"/>
  <c r="H34" i="2"/>
  <c r="G34" i="2"/>
  <c r="J33" i="2"/>
  <c r="P33" i="2" s="1"/>
  <c r="H33" i="2"/>
  <c r="G33" i="2"/>
  <c r="J32" i="2"/>
  <c r="P32" i="2" s="1"/>
  <c r="H32" i="2"/>
  <c r="G32" i="2"/>
  <c r="J31" i="2"/>
  <c r="P31" i="2" s="1"/>
  <c r="H31" i="2"/>
  <c r="G31" i="2"/>
  <c r="N31" i="2" s="1"/>
  <c r="R31" i="2" s="1"/>
  <c r="J30" i="2"/>
  <c r="P30" i="2" s="1"/>
  <c r="H30" i="2"/>
  <c r="G30" i="2"/>
  <c r="J29" i="2"/>
  <c r="P29" i="2" s="1"/>
  <c r="H29" i="2"/>
  <c r="G29" i="2"/>
  <c r="J28" i="2"/>
  <c r="P28" i="2" s="1"/>
  <c r="H28" i="2"/>
  <c r="G28" i="2"/>
  <c r="J27" i="2"/>
  <c r="P27" i="2" s="1"/>
  <c r="H27" i="2"/>
  <c r="G27" i="2"/>
  <c r="N27" i="2" s="1"/>
  <c r="R27" i="2" s="1"/>
  <c r="J26" i="2"/>
  <c r="P26" i="2" s="1"/>
  <c r="H26" i="2"/>
  <c r="G26" i="2"/>
  <c r="J25" i="2"/>
  <c r="P25" i="2" s="1"/>
  <c r="H25" i="2"/>
  <c r="G25" i="2"/>
  <c r="J24" i="2"/>
  <c r="P24" i="2" s="1"/>
  <c r="H24" i="2"/>
  <c r="G24" i="2"/>
  <c r="I24" i="2" s="1"/>
  <c r="J23" i="2"/>
  <c r="P23" i="2" s="1"/>
  <c r="I23" i="2"/>
  <c r="H23" i="2"/>
  <c r="G23" i="2"/>
  <c r="J22" i="2"/>
  <c r="H22" i="2"/>
  <c r="G22" i="2"/>
  <c r="I22" i="2" s="1"/>
  <c r="J21" i="2"/>
  <c r="P21" i="2" s="1"/>
  <c r="H21" i="2"/>
  <c r="G21" i="2"/>
  <c r="I21" i="2" s="1"/>
  <c r="J20" i="2"/>
  <c r="P20" i="2" s="1"/>
  <c r="H20" i="2"/>
  <c r="G20" i="2"/>
  <c r="J19" i="2"/>
  <c r="P19" i="2" s="1"/>
  <c r="H19" i="2"/>
  <c r="G19" i="2"/>
  <c r="N18" i="2"/>
  <c r="R18" i="2" s="1"/>
  <c r="J18" i="2"/>
  <c r="P18" i="2" s="1"/>
  <c r="H18" i="2"/>
  <c r="G18" i="2"/>
  <c r="J17" i="2"/>
  <c r="P17" i="2" s="1"/>
  <c r="H17" i="2"/>
  <c r="G17" i="2"/>
  <c r="I17" i="2" s="1"/>
  <c r="J16" i="2"/>
  <c r="P16" i="2" s="1"/>
  <c r="H16" i="2"/>
  <c r="G16" i="2"/>
  <c r="I16" i="2" s="1"/>
  <c r="P15" i="2"/>
  <c r="J15" i="2"/>
  <c r="H15" i="2"/>
  <c r="N15" i="2" s="1"/>
  <c r="R15" i="2" s="1"/>
  <c r="G15" i="2"/>
  <c r="I15" i="2" s="1"/>
  <c r="J14" i="2"/>
  <c r="P14" i="2" s="1"/>
  <c r="H14" i="2"/>
  <c r="G14" i="2"/>
  <c r="I14" i="2" s="1"/>
  <c r="J13" i="2"/>
  <c r="P13" i="2" s="1"/>
  <c r="H13" i="2"/>
  <c r="N13" i="2" s="1"/>
  <c r="R13" i="2" s="1"/>
  <c r="G13" i="2"/>
  <c r="I13" i="2" s="1"/>
  <c r="J12" i="2"/>
  <c r="H12" i="2"/>
  <c r="G12" i="2"/>
  <c r="J11" i="2"/>
  <c r="H11" i="2"/>
  <c r="G11" i="2"/>
  <c r="J10" i="2"/>
  <c r="P10" i="2" s="1"/>
  <c r="H10" i="2"/>
  <c r="G10" i="2"/>
  <c r="I10" i="2" s="1"/>
  <c r="J9" i="2"/>
  <c r="H9" i="2"/>
  <c r="G9" i="2"/>
  <c r="J8" i="2"/>
  <c r="H8" i="2"/>
  <c r="G8" i="2"/>
  <c r="J7" i="2"/>
  <c r="H7" i="2"/>
  <c r="N7" i="2" s="1"/>
  <c r="R7" i="2" s="1"/>
  <c r="G7" i="2"/>
  <c r="I7" i="2" s="1"/>
  <c r="P6" i="2"/>
  <c r="H6" i="2"/>
  <c r="N6" i="2" s="1"/>
  <c r="R6" i="2" s="1"/>
  <c r="G6" i="2"/>
  <c r="J5" i="2"/>
  <c r="H5" i="2"/>
  <c r="G5" i="2"/>
  <c r="P4" i="2"/>
  <c r="H4" i="2"/>
  <c r="G4" i="2"/>
  <c r="P9" i="2" l="1"/>
  <c r="P12" i="2"/>
  <c r="N21" i="2"/>
  <c r="R21" i="2" s="1"/>
  <c r="N16" i="2"/>
  <c r="R16" i="2" s="1"/>
  <c r="N8" i="2"/>
  <c r="R8" i="2" s="1"/>
  <c r="N11" i="2"/>
  <c r="R11" i="2" s="1"/>
  <c r="P22" i="2"/>
  <c r="N29" i="2"/>
  <c r="R29" i="2" s="1"/>
  <c r="P8" i="2"/>
  <c r="N22" i="2"/>
  <c r="R22" i="2" s="1"/>
  <c r="N17" i="2"/>
  <c r="R17" i="2" s="1"/>
  <c r="N5" i="2"/>
  <c r="R5" i="2" s="1"/>
  <c r="P5" i="2"/>
  <c r="N30" i="2"/>
  <c r="R30" i="2" s="1"/>
  <c r="P7" i="2"/>
  <c r="N9" i="2"/>
  <c r="R9" i="2" s="1"/>
  <c r="N14" i="2"/>
  <c r="R14" i="2" s="1"/>
  <c r="N4" i="2"/>
  <c r="P11" i="2"/>
  <c r="N32" i="2"/>
  <c r="R32" i="2" s="1"/>
  <c r="N19" i="2"/>
  <c r="R19" i="2" s="1"/>
  <c r="N10" i="2"/>
  <c r="R10" i="2" s="1"/>
  <c r="N24" i="2"/>
  <c r="R24" i="2" s="1"/>
  <c r="N25" i="2"/>
  <c r="R25" i="2" s="1"/>
  <c r="N33" i="2"/>
  <c r="R33" i="2" s="1"/>
  <c r="N35" i="2"/>
  <c r="R35" i="2" s="1"/>
  <c r="N28" i="2"/>
  <c r="R28" i="2" s="1"/>
  <c r="N36" i="2"/>
  <c r="R36" i="2" s="1"/>
  <c r="N20" i="2"/>
  <c r="R20" i="2" s="1"/>
  <c r="N23" i="2"/>
  <c r="R23" i="2" s="1"/>
  <c r="N26" i="2"/>
  <c r="R26" i="2" s="1"/>
  <c r="N34" i="2"/>
  <c r="R34" i="2" s="1"/>
  <c r="N12" i="2"/>
  <c r="R12" i="2" s="1"/>
  <c r="R4" i="2" l="1"/>
  <c r="R37" i="2" s="1"/>
  <c r="N37" i="2"/>
  <c r="P37" i="2"/>
</calcChain>
</file>

<file path=xl/sharedStrings.xml><?xml version="1.0" encoding="utf-8"?>
<sst xmlns="http://schemas.openxmlformats.org/spreadsheetml/2006/main" count="568" uniqueCount="134">
  <si>
    <t>sens ouverture</t>
  </si>
  <si>
    <t>Griesser</t>
  </si>
  <si>
    <t>Galandage 1 Vantail</t>
  </si>
  <si>
    <t>TYPE</t>
  </si>
  <si>
    <t>Localisation</t>
  </si>
  <si>
    <t>ME01</t>
  </si>
  <si>
    <t>REPERE</t>
  </si>
  <si>
    <t>MENUISERIE</t>
  </si>
  <si>
    <t>ALUMINIUM</t>
  </si>
  <si>
    <t>largeur brut (mm)</t>
  </si>
  <si>
    <t>hauteur brut (mm)</t>
  </si>
  <si>
    <t>Allège (mm)</t>
  </si>
  <si>
    <t>ME02</t>
  </si>
  <si>
    <t>ME03</t>
  </si>
  <si>
    <t>ME04</t>
  </si>
  <si>
    <t>ME05</t>
  </si>
  <si>
    <t>ME06</t>
  </si>
  <si>
    <t>ME07</t>
  </si>
  <si>
    <t>ME08</t>
  </si>
  <si>
    <t>ME09</t>
  </si>
  <si>
    <t>ME10</t>
  </si>
  <si>
    <t>ME11</t>
  </si>
  <si>
    <t>ME12</t>
  </si>
  <si>
    <t>ME13</t>
  </si>
  <si>
    <t>ME14</t>
  </si>
  <si>
    <t>ME15</t>
  </si>
  <si>
    <t>ME16</t>
  </si>
  <si>
    <t>ME17</t>
  </si>
  <si>
    <t>ME18</t>
  </si>
  <si>
    <t>ME19</t>
  </si>
  <si>
    <t>ME20</t>
  </si>
  <si>
    <t>ME21</t>
  </si>
  <si>
    <t>ME22</t>
  </si>
  <si>
    <t>ME23</t>
  </si>
  <si>
    <t>ME24</t>
  </si>
  <si>
    <t>ME25</t>
  </si>
  <si>
    <t>ME26</t>
  </si>
  <si>
    <t>ME27</t>
  </si>
  <si>
    <t>ME28</t>
  </si>
  <si>
    <t>ME29</t>
  </si>
  <si>
    <t>ME30</t>
  </si>
  <si>
    <t>Sous-sol</t>
  </si>
  <si>
    <t>Oscilot-battant</t>
  </si>
  <si>
    <t>Droite</t>
  </si>
  <si>
    <t>non</t>
  </si>
  <si>
    <t>fixe + porte pivot + fixe</t>
  </si>
  <si>
    <t>Etage</t>
  </si>
  <si>
    <t>Chambre 7</t>
  </si>
  <si>
    <t>Céllier/Buanderie</t>
  </si>
  <si>
    <t>Rez de Chaussée</t>
  </si>
  <si>
    <t>Hall d'Entrée</t>
  </si>
  <si>
    <t>Gauche</t>
  </si>
  <si>
    <t>pages</t>
  </si>
  <si>
    <t>Chambre 4</t>
  </si>
  <si>
    <t>oui</t>
  </si>
  <si>
    <t>Couleur</t>
  </si>
  <si>
    <t>Sde 4</t>
  </si>
  <si>
    <t>Sde 3</t>
  </si>
  <si>
    <t>Chambre 3</t>
  </si>
  <si>
    <t>Sde 2</t>
  </si>
  <si>
    <t>Chambre 2</t>
  </si>
  <si>
    <t>Sdb 1</t>
  </si>
  <si>
    <t>Chambre 1</t>
  </si>
  <si>
    <t>Fixe</t>
  </si>
  <si>
    <t>Séjour</t>
  </si>
  <si>
    <t>-</t>
  </si>
  <si>
    <t>Séjour/repas</t>
  </si>
  <si>
    <t>Coulissant 4 Vantaux 2 rails</t>
  </si>
  <si>
    <t>Cuisine</t>
  </si>
  <si>
    <t>Chambre 5</t>
  </si>
  <si>
    <t>Chambre 6</t>
  </si>
  <si>
    <t>Garage</t>
  </si>
  <si>
    <t>Patio</t>
  </si>
  <si>
    <t>Escalier</t>
  </si>
  <si>
    <t>ME31</t>
  </si>
  <si>
    <t>Porte garage</t>
  </si>
  <si>
    <t>b: 3000 h: 3020</t>
  </si>
  <si>
    <t>RELEVER DES MENUISERIE : PALMIERS 5</t>
  </si>
  <si>
    <t>isolant+placo (mm)</t>
  </si>
  <si>
    <t>enduit (mm)</t>
  </si>
  <si>
    <t>verre (mm)</t>
  </si>
  <si>
    <t>Placo (mm)</t>
  </si>
  <si>
    <t>Refoulement</t>
  </si>
  <si>
    <t>Màj</t>
  </si>
  <si>
    <t>commande</t>
  </si>
  <si>
    <t>../../..</t>
  </si>
  <si>
    <t>hauteur talons</t>
  </si>
  <si>
    <t>Poseur</t>
  </si>
  <si>
    <t>FOURNITURE</t>
  </si>
  <si>
    <t>NOIR 2100 SABLE</t>
  </si>
  <si>
    <t>Equerres longeur</t>
  </si>
  <si>
    <t xml:space="preserve">Equerre hauteur </t>
  </si>
  <si>
    <t xml:space="preserve">Total </t>
  </si>
  <si>
    <t>Type</t>
  </si>
  <si>
    <t>type</t>
  </si>
  <si>
    <t>clameaux</t>
  </si>
  <si>
    <t>VANTAUX</t>
  </si>
  <si>
    <t>RAILS</t>
  </si>
  <si>
    <t>Galandage</t>
  </si>
  <si>
    <t>fixe</t>
  </si>
  <si>
    <t>ep Montant</t>
  </si>
  <si>
    <t xml:space="preserve">Coulissant </t>
  </si>
  <si>
    <t>Coulissant</t>
  </si>
  <si>
    <t xml:space="preserve">Galandage </t>
  </si>
  <si>
    <t>Allege</t>
  </si>
  <si>
    <t>Bande filante (mm)</t>
  </si>
  <si>
    <t>REF</t>
  </si>
  <si>
    <t>Griesser/VR</t>
  </si>
  <si>
    <t>Vis auto-perf 4,8x22</t>
  </si>
  <si>
    <t>Vix pentur 6,0x50</t>
  </si>
  <si>
    <t>IT 18021895-CP14GG</t>
  </si>
  <si>
    <t>Vis auto-perf 6,3x45</t>
  </si>
  <si>
    <t>Goujon 8x91</t>
  </si>
  <si>
    <t>Cheville 8x4</t>
  </si>
  <si>
    <t xml:space="preserve">Eq </t>
  </si>
  <si>
    <t>PG 0189</t>
  </si>
  <si>
    <t>BACS REFOULEMENT</t>
  </si>
  <si>
    <t>DIM BACS</t>
  </si>
  <si>
    <t>bac 1rail</t>
  </si>
  <si>
    <t>bac 1 rail</t>
  </si>
  <si>
    <t>bac 2 rails</t>
  </si>
  <si>
    <t>Bacs 2 rails</t>
  </si>
  <si>
    <t>Bac 2 rails</t>
  </si>
  <si>
    <t>hauteur Polycarbonate 4mm</t>
  </si>
  <si>
    <t>largeur Polycarbonate 4mm</t>
  </si>
  <si>
    <t>protection profil serrure 2mm</t>
  </si>
  <si>
    <t>VIS</t>
  </si>
  <si>
    <t>INTERIEUR</t>
  </si>
  <si>
    <t>EXTERIEUR</t>
  </si>
  <si>
    <t>Profils horizontauxhaut</t>
  </si>
  <si>
    <t>Profils horizontaux bas</t>
  </si>
  <si>
    <t>Profils Vericaux</t>
  </si>
  <si>
    <t>Profils Verticaux</t>
  </si>
  <si>
    <t>Oscilotbattant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</si>
</sst>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3" fillId="0" borderId="0" xfId="0" applyFont="1"/>
    <xf numFmtId="0" fontId="2" fillId="2" borderId="8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3" xfId="0" applyFill="1" applyBorder="1"/>
    <xf numFmtId="0" fontId="0" fillId="3" borderId="3" xfId="0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0" xfId="0" applyFill="1"/>
    <xf numFmtId="0" fontId="1" fillId="3" borderId="3" xfId="0" applyFont="1" applyFill="1" applyBorder="1" applyAlignment="1">
      <alignment horizontal="center"/>
    </xf>
    <xf numFmtId="14" fontId="0" fillId="3" borderId="3" xfId="0" applyNumberFormat="1" applyFill="1" applyBorder="1"/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4" xfId="0" applyFill="1" applyBorder="1" applyAlignment="1">
      <alignment horizontal="right"/>
    </xf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0" fontId="0" fillId="4" borderId="12" xfId="0" applyFill="1" applyBorder="1"/>
    <xf numFmtId="0" fontId="0" fillId="4" borderId="0" xfId="0" applyFill="1"/>
    <xf numFmtId="0" fontId="0" fillId="4" borderId="3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3" xfId="0" applyFill="1" applyBorder="1"/>
    <xf numFmtId="0" fontId="1" fillId="4" borderId="3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right"/>
    </xf>
    <xf numFmtId="0" fontId="0" fillId="4" borderId="6" xfId="0" applyFill="1" applyBorder="1" applyAlignment="1">
      <alignment horizontal="center"/>
    </xf>
    <xf numFmtId="0" fontId="0" fillId="4" borderId="6" xfId="0" applyFill="1" applyBorder="1"/>
    <xf numFmtId="14" fontId="0" fillId="4" borderId="3" xfId="0" applyNumberFormat="1" applyFill="1" applyBorder="1"/>
    <xf numFmtId="0" fontId="0" fillId="4" borderId="11" xfId="0" applyFill="1" applyBorder="1"/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0" fillId="4" borderId="10" xfId="0" applyFill="1" applyBorder="1"/>
    <xf numFmtId="0" fontId="0" fillId="4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0" fillId="4" borderId="15" xfId="0" applyNumberFormat="1" applyFill="1" applyBorder="1" applyAlignment="1">
      <alignment horizontal="center"/>
    </xf>
    <xf numFmtId="1" fontId="0" fillId="3" borderId="13" xfId="0" applyNumberFormat="1" applyFill="1" applyBorder="1" applyAlignment="1">
      <alignment horizontal="center"/>
    </xf>
    <xf numFmtId="1" fontId="0" fillId="4" borderId="13" xfId="0" applyNumberFormat="1" applyFill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0" fillId="4" borderId="16" xfId="0" applyFill="1" applyBorder="1" applyAlignment="1">
      <alignment horizontal="center"/>
    </xf>
    <xf numFmtId="0" fontId="0" fillId="4" borderId="16" xfId="0" applyNumberFormat="1" applyFill="1" applyBorder="1" applyAlignment="1">
      <alignment horizontal="right"/>
    </xf>
    <xf numFmtId="0" fontId="0" fillId="4" borderId="16" xfId="0" applyFill="1" applyBorder="1" applyAlignment="1">
      <alignment horizontal="right"/>
    </xf>
    <xf numFmtId="0" fontId="1" fillId="4" borderId="16" xfId="0" applyFont="1" applyFill="1" applyBorder="1" applyAlignment="1">
      <alignment horizontal="right"/>
    </xf>
    <xf numFmtId="0" fontId="0" fillId="0" borderId="16" xfId="0" applyFill="1" applyBorder="1" applyAlignment="1">
      <alignment horizontal="right"/>
    </xf>
    <xf numFmtId="0" fontId="0" fillId="4" borderId="16" xfId="0" applyFill="1" applyBorder="1" applyAlignment="1">
      <alignment horizontal="center" vertical="center"/>
    </xf>
    <xf numFmtId="0" fontId="0" fillId="4" borderId="16" xfId="0" applyFill="1" applyBorder="1"/>
    <xf numFmtId="0" fontId="2" fillId="4" borderId="16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 vertical="center"/>
    </xf>
    <xf numFmtId="0" fontId="2" fillId="4" borderId="16" xfId="0" applyFont="1" applyFill="1" applyBorder="1"/>
    <xf numFmtId="0" fontId="2" fillId="4" borderId="16" xfId="0" applyFont="1" applyFill="1" applyBorder="1" applyAlignment="1">
      <alignment horizontal="right"/>
    </xf>
    <xf numFmtId="1" fontId="2" fillId="4" borderId="16" xfId="0" applyNumberFormat="1" applyFont="1" applyFill="1" applyBorder="1" applyAlignment="1">
      <alignment horizontal="center"/>
    </xf>
    <xf numFmtId="1" fontId="0" fillId="4" borderId="16" xfId="0" applyNumberFormat="1" applyFill="1" applyBorder="1" applyAlignment="1">
      <alignment horizontal="center"/>
    </xf>
    <xf numFmtId="1" fontId="0" fillId="4" borderId="16" xfId="0" applyNumberFormat="1" applyFill="1" applyBorder="1" applyAlignment="1">
      <alignment horizontal="right"/>
    </xf>
    <xf numFmtId="0" fontId="0" fillId="4" borderId="16" xfId="0" applyFill="1" applyBorder="1" applyAlignment="1">
      <alignment horizontal="right" indent="1"/>
    </xf>
    <xf numFmtId="0" fontId="0" fillId="4" borderId="16" xfId="0" applyFill="1" applyBorder="1" applyAlignment="1">
      <alignment vertical="center"/>
    </xf>
    <xf numFmtId="1" fontId="0" fillId="4" borderId="16" xfId="0" applyNumberFormat="1" applyFill="1" applyBorder="1" applyAlignment="1">
      <alignment vertical="center"/>
    </xf>
    <xf numFmtId="0" fontId="0" fillId="4" borderId="16" xfId="0" applyFill="1" applyBorder="1" applyAlignment="1">
      <alignment horizontal="right" vertical="center" indent="1"/>
    </xf>
    <xf numFmtId="1" fontId="0" fillId="4" borderId="17" xfId="0" applyNumberFormat="1" applyFill="1" applyBorder="1" applyAlignment="1">
      <alignment horizontal="center" vertical="center"/>
    </xf>
    <xf numFmtId="0" fontId="0" fillId="4" borderId="17" xfId="0" applyFill="1" applyBorder="1" applyAlignment="1"/>
    <xf numFmtId="0" fontId="0" fillId="0" borderId="16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/>
    <xf numFmtId="0" fontId="0" fillId="0" borderId="16" xfId="0" applyFill="1" applyBorder="1" applyAlignment="1">
      <alignment vertical="center"/>
    </xf>
    <xf numFmtId="0" fontId="0" fillId="0" borderId="16" xfId="0" applyFill="1" applyBorder="1" applyAlignment="1">
      <alignment horizontal="right" vertical="center"/>
    </xf>
    <xf numFmtId="1" fontId="0" fillId="0" borderId="16" xfId="0" applyNumberFormat="1" applyFill="1" applyBorder="1" applyAlignment="1">
      <alignment horizontal="right" vertical="center"/>
    </xf>
    <xf numFmtId="0" fontId="0" fillId="0" borderId="16" xfId="0" applyFill="1" applyBorder="1" applyAlignment="1">
      <alignment horizontal="right" indent="1"/>
    </xf>
    <xf numFmtId="1" fontId="0" fillId="0" borderId="16" xfId="0" applyNumberFormat="1" applyFill="1" applyBorder="1" applyAlignment="1">
      <alignment horizontal="center"/>
    </xf>
    <xf numFmtId="0" fontId="0" fillId="0" borderId="0" xfId="0" applyFill="1"/>
    <xf numFmtId="1" fontId="0" fillId="0" borderId="16" xfId="0" applyNumberFormat="1" applyFill="1" applyBorder="1" applyAlignment="1">
      <alignment horizontal="right"/>
    </xf>
    <xf numFmtId="0" fontId="1" fillId="0" borderId="16" xfId="0" applyFont="1" applyFill="1" applyBorder="1" applyAlignment="1">
      <alignment horizontal="right"/>
    </xf>
    <xf numFmtId="1" fontId="0" fillId="0" borderId="16" xfId="0" applyNumberFormat="1" applyBorder="1"/>
    <xf numFmtId="0" fontId="0" fillId="0" borderId="16" xfId="0" applyBorder="1"/>
    <xf numFmtId="1" fontId="0" fillId="4" borderId="16" xfId="0" applyNumberFormat="1" applyFill="1" applyBorder="1"/>
    <xf numFmtId="0" fontId="2" fillId="2" borderId="8" xfId="0" applyFont="1" applyFill="1" applyBorder="1" applyAlignment="1">
      <alignment vertical="top" wrapText="1"/>
    </xf>
    <xf numFmtId="0" fontId="0" fillId="2" borderId="3" xfId="0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0" fillId="2" borderId="18" xfId="0" applyFill="1" applyBorder="1"/>
    <xf numFmtId="0" fontId="1" fillId="2" borderId="4" xfId="0" applyFont="1" applyFill="1" applyBorder="1" applyAlignment="1">
      <alignment horizontal="right"/>
    </xf>
    <xf numFmtId="0" fontId="2" fillId="4" borderId="21" xfId="0" applyFon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2" fillId="2" borderId="23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right" vertical="top"/>
    </xf>
    <xf numFmtId="0" fontId="2" fillId="2" borderId="20" xfId="0" applyFont="1" applyFill="1" applyBorder="1" applyAlignment="1">
      <alignment vertical="top" wrapText="1"/>
    </xf>
    <xf numFmtId="0" fontId="0" fillId="2" borderId="9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3" xfId="0" applyBorder="1"/>
    <xf numFmtId="1" fontId="0" fillId="2" borderId="24" xfId="0" applyNumberFormat="1" applyFill="1" applyBorder="1"/>
    <xf numFmtId="1" fontId="0" fillId="0" borderId="13" xfId="0" applyNumberFormat="1" applyBorder="1"/>
    <xf numFmtId="1" fontId="0" fillId="2" borderId="13" xfId="0" applyNumberFormat="1" applyFill="1" applyBorder="1"/>
    <xf numFmtId="1" fontId="0" fillId="2" borderId="14" xfId="0" applyNumberFormat="1" applyFill="1" applyBorder="1"/>
    <xf numFmtId="1" fontId="0" fillId="2" borderId="9" xfId="0" applyNumberFormat="1" applyFill="1" applyBorder="1"/>
    <xf numFmtId="0" fontId="0" fillId="5" borderId="9" xfId="0" applyFill="1" applyBorder="1"/>
    <xf numFmtId="1" fontId="0" fillId="5" borderId="9" xfId="0" applyNumberFormat="1" applyFill="1" applyBorder="1"/>
    <xf numFmtId="1" fontId="0" fillId="5" borderId="13" xfId="0" applyNumberFormat="1" applyFill="1" applyBorder="1"/>
    <xf numFmtId="0" fontId="0" fillId="2" borderId="2" xfId="0" applyFill="1" applyBorder="1"/>
    <xf numFmtId="1" fontId="0" fillId="2" borderId="2" xfId="0" applyNumberFormat="1" applyFill="1" applyBorder="1"/>
    <xf numFmtId="1" fontId="0" fillId="2" borderId="15" xfId="0" applyNumberFormat="1" applyFill="1" applyBorder="1"/>
    <xf numFmtId="1" fontId="0" fillId="2" borderId="18" xfId="0" applyNumberFormat="1" applyFill="1" applyBorder="1"/>
    <xf numFmtId="0" fontId="4" fillId="6" borderId="23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4" fillId="7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406FC-CF5A-445A-B120-C08E5492A1C0}">
  <sheetPr>
    <pageSetUpPr fitToPage="1"/>
  </sheetPr>
  <dimension ref="A1:U78"/>
  <sheetViews>
    <sheetView zoomScale="75" zoomScaleNormal="75" workbookViewId="0">
      <selection activeCell="B12" sqref="B12"/>
    </sheetView>
  </sheetViews>
  <sheetFormatPr baseColWidth="10" defaultRowHeight="15" x14ac:dyDescent="0.25"/>
  <cols>
    <col min="1" max="1" width="8.42578125" customWidth="1"/>
    <col min="2" max="2" width="24.85546875" customWidth="1"/>
    <col min="3" max="4" width="17.42578125" style="2" customWidth="1"/>
    <col min="5" max="5" width="14.7109375" customWidth="1"/>
    <col min="6" max="6" width="17" style="1" customWidth="1"/>
    <col min="7" max="7" width="22.5703125" style="55" customWidth="1"/>
    <col min="8" max="8" width="18.42578125" style="3" customWidth="1"/>
    <col min="9" max="9" width="20.28515625" style="3" customWidth="1"/>
    <col min="10" max="10" width="18.28515625" style="3" customWidth="1"/>
    <col min="11" max="11" width="17.28515625" style="1" customWidth="1"/>
    <col min="12" max="12" width="17.42578125" style="1" customWidth="1"/>
    <col min="13" max="13" width="17.7109375" style="1" customWidth="1"/>
    <col min="14" max="14" width="14.7109375" style="1" customWidth="1"/>
    <col min="15" max="15" width="14.28515625" style="1" customWidth="1"/>
    <col min="16" max="16" width="17.5703125" customWidth="1"/>
    <col min="17" max="17" width="12.5703125" style="1" customWidth="1"/>
    <col min="18" max="18" width="10.140625" customWidth="1"/>
  </cols>
  <sheetData>
    <row r="1" spans="1:21" ht="26.25" x14ac:dyDescent="0.4">
      <c r="A1" s="8" t="s">
        <v>77</v>
      </c>
      <c r="B1" s="8"/>
    </row>
    <row r="2" spans="1:21" ht="15.75" thickBot="1" x14ac:dyDescent="0.3"/>
    <row r="3" spans="1:21" ht="15.75" thickBot="1" x14ac:dyDescent="0.3">
      <c r="A3" s="4" t="s">
        <v>6</v>
      </c>
      <c r="B3" s="4" t="s">
        <v>3</v>
      </c>
      <c r="C3" s="5" t="s">
        <v>46</v>
      </c>
      <c r="D3" s="5" t="s">
        <v>4</v>
      </c>
      <c r="E3" s="4" t="s">
        <v>7</v>
      </c>
      <c r="F3" s="4" t="s">
        <v>55</v>
      </c>
      <c r="G3" s="56" t="s">
        <v>80</v>
      </c>
      <c r="H3" s="6" t="s">
        <v>9</v>
      </c>
      <c r="I3" s="6" t="s">
        <v>10</v>
      </c>
      <c r="J3" s="4" t="s">
        <v>86</v>
      </c>
      <c r="K3" s="4" t="s">
        <v>82</v>
      </c>
      <c r="L3" s="4" t="s">
        <v>79</v>
      </c>
      <c r="M3" s="4" t="s">
        <v>78</v>
      </c>
      <c r="N3" s="4" t="s">
        <v>81</v>
      </c>
      <c r="O3" s="4" t="s">
        <v>0</v>
      </c>
      <c r="P3" s="7" t="s">
        <v>11</v>
      </c>
      <c r="Q3" s="4" t="s">
        <v>1</v>
      </c>
      <c r="R3" s="4" t="s">
        <v>52</v>
      </c>
      <c r="S3" s="4" t="s">
        <v>83</v>
      </c>
      <c r="T3" s="9" t="s">
        <v>84</v>
      </c>
      <c r="U3" s="4" t="s">
        <v>87</v>
      </c>
    </row>
    <row r="4" spans="1:21" s="31" customFormat="1" x14ac:dyDescent="0.25">
      <c r="A4" s="43" t="s">
        <v>5</v>
      </c>
      <c r="B4" s="43" t="s">
        <v>2</v>
      </c>
      <c r="C4" s="44" t="s">
        <v>41</v>
      </c>
      <c r="D4" s="45" t="s">
        <v>47</v>
      </c>
      <c r="E4" s="51" t="s">
        <v>8</v>
      </c>
      <c r="F4" s="53" t="s">
        <v>89</v>
      </c>
      <c r="G4" s="57">
        <v>32</v>
      </c>
      <c r="H4" s="47">
        <v>943</v>
      </c>
      <c r="I4" s="48">
        <v>2410</v>
      </c>
      <c r="J4" s="48"/>
      <c r="K4" s="43" t="s">
        <v>65</v>
      </c>
      <c r="L4" s="48">
        <v>8</v>
      </c>
      <c r="M4" s="48">
        <v>200</v>
      </c>
      <c r="N4" s="48">
        <v>26</v>
      </c>
      <c r="O4" s="43" t="s">
        <v>43</v>
      </c>
      <c r="P4" s="49">
        <v>0</v>
      </c>
      <c r="Q4" s="50" t="s">
        <v>44</v>
      </c>
      <c r="R4" s="51">
        <v>1</v>
      </c>
      <c r="S4" s="46" t="s">
        <v>85</v>
      </c>
      <c r="T4" s="52" t="s">
        <v>85</v>
      </c>
      <c r="U4" s="46"/>
    </row>
    <row r="5" spans="1:21" s="20" customFormat="1" x14ac:dyDescent="0.25">
      <c r="A5" s="10" t="s">
        <v>12</v>
      </c>
      <c r="B5" s="10" t="s">
        <v>133</v>
      </c>
      <c r="C5" s="11" t="s">
        <v>41</v>
      </c>
      <c r="D5" s="12" t="s">
        <v>48</v>
      </c>
      <c r="E5" s="17" t="s">
        <v>8</v>
      </c>
      <c r="F5" s="54" t="s">
        <v>89</v>
      </c>
      <c r="G5" s="58">
        <v>32</v>
      </c>
      <c r="H5" s="14">
        <v>945</v>
      </c>
      <c r="I5" s="14">
        <v>1350</v>
      </c>
      <c r="J5" s="14"/>
      <c r="K5" s="10" t="s">
        <v>65</v>
      </c>
      <c r="L5" s="14">
        <v>8</v>
      </c>
      <c r="M5" s="14">
        <v>200</v>
      </c>
      <c r="N5" s="14">
        <v>26</v>
      </c>
      <c r="O5" s="10" t="s">
        <v>43</v>
      </c>
      <c r="P5" s="15">
        <v>1000</v>
      </c>
      <c r="Q5" s="16" t="s">
        <v>44</v>
      </c>
      <c r="R5" s="17">
        <v>2</v>
      </c>
      <c r="S5" s="18" t="s">
        <v>85</v>
      </c>
      <c r="T5" s="19" t="s">
        <v>85</v>
      </c>
      <c r="U5" s="13"/>
    </row>
    <row r="6" spans="1:21" s="31" customFormat="1" x14ac:dyDescent="0.25">
      <c r="A6" s="32" t="s">
        <v>13</v>
      </c>
      <c r="B6" s="32" t="s">
        <v>45</v>
      </c>
      <c r="C6" s="33" t="s">
        <v>49</v>
      </c>
      <c r="D6" s="34" t="s">
        <v>50</v>
      </c>
      <c r="E6" s="40" t="s">
        <v>8</v>
      </c>
      <c r="F6" s="32" t="s">
        <v>89</v>
      </c>
      <c r="G6" s="59">
        <v>36</v>
      </c>
      <c r="H6" s="38">
        <v>2710</v>
      </c>
      <c r="I6" s="38">
        <v>2625</v>
      </c>
      <c r="J6" s="38"/>
      <c r="K6" s="32" t="s">
        <v>65</v>
      </c>
      <c r="L6" s="38">
        <v>8</v>
      </c>
      <c r="M6" s="38">
        <v>250</v>
      </c>
      <c r="N6" s="38">
        <v>26</v>
      </c>
      <c r="O6" s="32" t="s">
        <v>51</v>
      </c>
      <c r="P6" s="35">
        <v>0</v>
      </c>
      <c r="Q6" s="39" t="s">
        <v>44</v>
      </c>
      <c r="R6" s="40">
        <v>3</v>
      </c>
      <c r="S6" s="41">
        <v>43236</v>
      </c>
      <c r="T6" s="42" t="s">
        <v>85</v>
      </c>
      <c r="U6" s="35"/>
    </row>
    <row r="7" spans="1:21" s="20" customFormat="1" x14ac:dyDescent="0.25">
      <c r="A7" s="10" t="s">
        <v>14</v>
      </c>
      <c r="B7" s="10" t="s">
        <v>2</v>
      </c>
      <c r="C7" s="11" t="s">
        <v>49</v>
      </c>
      <c r="D7" s="12" t="s">
        <v>53</v>
      </c>
      <c r="E7" s="17" t="s">
        <v>8</v>
      </c>
      <c r="F7" s="54" t="s">
        <v>89</v>
      </c>
      <c r="G7" s="58">
        <v>32</v>
      </c>
      <c r="H7" s="14">
        <v>915</v>
      </c>
      <c r="I7" s="14">
        <v>1510</v>
      </c>
      <c r="J7" s="14"/>
      <c r="K7" s="10"/>
      <c r="L7" s="14">
        <v>8</v>
      </c>
      <c r="M7" s="14">
        <v>200</v>
      </c>
      <c r="N7" s="14">
        <v>26</v>
      </c>
      <c r="O7" s="10" t="s">
        <v>51</v>
      </c>
      <c r="P7" s="13">
        <v>1000</v>
      </c>
      <c r="Q7" s="16" t="s">
        <v>54</v>
      </c>
      <c r="R7" s="17">
        <v>4</v>
      </c>
      <c r="S7" s="13" t="s">
        <v>85</v>
      </c>
      <c r="T7" s="19" t="s">
        <v>85</v>
      </c>
      <c r="U7" s="13"/>
    </row>
    <row r="8" spans="1:21" s="31" customFormat="1" x14ac:dyDescent="0.25">
      <c r="A8" s="32" t="s">
        <v>15</v>
      </c>
      <c r="B8" s="32" t="s">
        <v>42</v>
      </c>
      <c r="C8" s="33" t="s">
        <v>49</v>
      </c>
      <c r="D8" s="34" t="s">
        <v>56</v>
      </c>
      <c r="E8" s="40" t="s">
        <v>8</v>
      </c>
      <c r="F8" s="32" t="s">
        <v>89</v>
      </c>
      <c r="G8" s="59">
        <v>32</v>
      </c>
      <c r="H8" s="38">
        <v>620</v>
      </c>
      <c r="I8" s="38">
        <v>1510</v>
      </c>
      <c r="J8" s="38"/>
      <c r="K8" s="32" t="s">
        <v>65</v>
      </c>
      <c r="L8" s="38">
        <v>8</v>
      </c>
      <c r="M8" s="38">
        <v>200</v>
      </c>
      <c r="N8" s="38">
        <v>26</v>
      </c>
      <c r="O8" s="32" t="s">
        <v>51</v>
      </c>
      <c r="P8" s="35">
        <v>1000</v>
      </c>
      <c r="Q8" s="39" t="s">
        <v>44</v>
      </c>
      <c r="R8" s="40">
        <v>5</v>
      </c>
      <c r="S8" s="35" t="s">
        <v>85</v>
      </c>
      <c r="T8" s="42" t="s">
        <v>85</v>
      </c>
      <c r="U8" s="35"/>
    </row>
    <row r="9" spans="1:21" s="20" customFormat="1" x14ac:dyDescent="0.25">
      <c r="A9" s="10" t="s">
        <v>16</v>
      </c>
      <c r="B9" s="10" t="s">
        <v>42</v>
      </c>
      <c r="C9" s="11" t="s">
        <v>49</v>
      </c>
      <c r="D9" s="12" t="s">
        <v>57</v>
      </c>
      <c r="E9" s="17" t="s">
        <v>8</v>
      </c>
      <c r="F9" s="54" t="s">
        <v>89</v>
      </c>
      <c r="G9" s="58">
        <v>32</v>
      </c>
      <c r="H9" s="14">
        <v>620</v>
      </c>
      <c r="I9" s="15">
        <v>1510</v>
      </c>
      <c r="J9" s="15"/>
      <c r="K9" s="21" t="s">
        <v>65</v>
      </c>
      <c r="L9" s="14">
        <v>8</v>
      </c>
      <c r="M9" s="14">
        <v>200</v>
      </c>
      <c r="N9" s="14">
        <v>26</v>
      </c>
      <c r="O9" s="10" t="s">
        <v>51</v>
      </c>
      <c r="P9" s="13">
        <v>1000</v>
      </c>
      <c r="Q9" s="16" t="s">
        <v>44</v>
      </c>
      <c r="R9" s="17">
        <v>6</v>
      </c>
      <c r="S9" s="13" t="s">
        <v>85</v>
      </c>
      <c r="T9" s="19" t="s">
        <v>85</v>
      </c>
      <c r="U9" s="13"/>
    </row>
    <row r="10" spans="1:21" s="31" customFormat="1" x14ac:dyDescent="0.25">
      <c r="A10" s="32" t="s">
        <v>17</v>
      </c>
      <c r="B10" s="32" t="s">
        <v>2</v>
      </c>
      <c r="C10" s="33" t="s">
        <v>49</v>
      </c>
      <c r="D10" s="34" t="s">
        <v>58</v>
      </c>
      <c r="E10" s="40" t="s">
        <v>8</v>
      </c>
      <c r="F10" s="32" t="s">
        <v>89</v>
      </c>
      <c r="G10" s="59">
        <v>36</v>
      </c>
      <c r="H10" s="38">
        <v>1520</v>
      </c>
      <c r="I10" s="38">
        <v>2400</v>
      </c>
      <c r="J10" s="38"/>
      <c r="K10" s="32"/>
      <c r="L10" s="38">
        <v>8</v>
      </c>
      <c r="M10" s="38">
        <v>250</v>
      </c>
      <c r="N10" s="38">
        <v>26</v>
      </c>
      <c r="O10" s="32" t="s">
        <v>43</v>
      </c>
      <c r="P10" s="35">
        <v>0</v>
      </c>
      <c r="Q10" s="39" t="s">
        <v>54</v>
      </c>
      <c r="R10" s="40">
        <v>7</v>
      </c>
      <c r="S10" s="35" t="s">
        <v>85</v>
      </c>
      <c r="T10" s="42" t="s">
        <v>85</v>
      </c>
      <c r="U10" s="35"/>
    </row>
    <row r="11" spans="1:21" s="20" customFormat="1" x14ac:dyDescent="0.25">
      <c r="A11" s="10" t="s">
        <v>18</v>
      </c>
      <c r="B11" s="10" t="s">
        <v>133</v>
      </c>
      <c r="C11" s="11" t="s">
        <v>49</v>
      </c>
      <c r="D11" s="12" t="s">
        <v>58</v>
      </c>
      <c r="E11" s="17" t="s">
        <v>8</v>
      </c>
      <c r="F11" s="54" t="s">
        <v>89</v>
      </c>
      <c r="G11" s="58">
        <v>32</v>
      </c>
      <c r="H11" s="14">
        <v>620</v>
      </c>
      <c r="I11" s="14">
        <v>1510</v>
      </c>
      <c r="J11" s="14"/>
      <c r="K11" s="10" t="s">
        <v>65</v>
      </c>
      <c r="L11" s="14">
        <v>8</v>
      </c>
      <c r="M11" s="14">
        <v>250</v>
      </c>
      <c r="N11" s="14">
        <v>26</v>
      </c>
      <c r="O11" s="10" t="s">
        <v>51</v>
      </c>
      <c r="P11" s="13">
        <v>1000</v>
      </c>
      <c r="Q11" s="16" t="s">
        <v>54</v>
      </c>
      <c r="R11" s="17">
        <v>8</v>
      </c>
      <c r="S11" s="13" t="s">
        <v>85</v>
      </c>
      <c r="T11" s="19" t="s">
        <v>85</v>
      </c>
      <c r="U11" s="13"/>
    </row>
    <row r="12" spans="1:21" s="31" customFormat="1" x14ac:dyDescent="0.25">
      <c r="A12" s="32" t="s">
        <v>19</v>
      </c>
      <c r="B12" s="32" t="s">
        <v>133</v>
      </c>
      <c r="C12" s="33" t="s">
        <v>49</v>
      </c>
      <c r="D12" s="34" t="s">
        <v>59</v>
      </c>
      <c r="E12" s="40" t="s">
        <v>8</v>
      </c>
      <c r="F12" s="32" t="s">
        <v>89</v>
      </c>
      <c r="G12" s="59">
        <v>32</v>
      </c>
      <c r="H12" s="38">
        <v>620</v>
      </c>
      <c r="I12" s="38">
        <v>1510</v>
      </c>
      <c r="J12" s="38"/>
      <c r="K12" s="32" t="s">
        <v>65</v>
      </c>
      <c r="L12" s="38">
        <v>8</v>
      </c>
      <c r="M12" s="38">
        <v>200</v>
      </c>
      <c r="N12" s="38">
        <v>26</v>
      </c>
      <c r="O12" s="32" t="s">
        <v>43</v>
      </c>
      <c r="P12" s="35">
        <v>1000</v>
      </c>
      <c r="Q12" s="39" t="s">
        <v>44</v>
      </c>
      <c r="R12" s="40">
        <v>9</v>
      </c>
      <c r="S12" s="41">
        <v>43236</v>
      </c>
      <c r="T12" s="42" t="s">
        <v>85</v>
      </c>
      <c r="U12" s="35"/>
    </row>
    <row r="13" spans="1:21" s="20" customFormat="1" x14ac:dyDescent="0.25">
      <c r="A13" s="10" t="s">
        <v>20</v>
      </c>
      <c r="B13" s="10" t="s">
        <v>2</v>
      </c>
      <c r="C13" s="11" t="s">
        <v>49</v>
      </c>
      <c r="D13" s="12" t="s">
        <v>60</v>
      </c>
      <c r="E13" s="17" t="s">
        <v>8</v>
      </c>
      <c r="F13" s="54" t="s">
        <v>89</v>
      </c>
      <c r="G13" s="58">
        <v>36</v>
      </c>
      <c r="H13" s="14">
        <v>1620</v>
      </c>
      <c r="I13" s="14">
        <v>2490</v>
      </c>
      <c r="J13" s="14"/>
      <c r="K13" s="10"/>
      <c r="L13" s="14">
        <v>8</v>
      </c>
      <c r="M13" s="14">
        <v>250</v>
      </c>
      <c r="N13" s="14">
        <v>26</v>
      </c>
      <c r="O13" s="10" t="s">
        <v>43</v>
      </c>
      <c r="P13" s="13">
        <v>0</v>
      </c>
      <c r="Q13" s="16" t="s">
        <v>54</v>
      </c>
      <c r="R13" s="17">
        <v>10</v>
      </c>
      <c r="S13" s="13" t="s">
        <v>85</v>
      </c>
      <c r="T13" s="19" t="s">
        <v>85</v>
      </c>
      <c r="U13" s="13"/>
    </row>
    <row r="14" spans="1:21" s="31" customFormat="1" x14ac:dyDescent="0.25">
      <c r="A14" s="32" t="s">
        <v>21</v>
      </c>
      <c r="B14" s="32" t="s">
        <v>2</v>
      </c>
      <c r="C14" s="33" t="s">
        <v>49</v>
      </c>
      <c r="D14" s="34" t="s">
        <v>61</v>
      </c>
      <c r="E14" s="40" t="s">
        <v>8</v>
      </c>
      <c r="F14" s="32" t="s">
        <v>89</v>
      </c>
      <c r="G14" s="59">
        <v>36</v>
      </c>
      <c r="H14" s="38">
        <v>1520</v>
      </c>
      <c r="I14" s="38">
        <v>2410</v>
      </c>
      <c r="J14" s="38"/>
      <c r="K14" s="32"/>
      <c r="L14" s="38">
        <v>8</v>
      </c>
      <c r="M14" s="38">
        <v>250</v>
      </c>
      <c r="N14" s="38">
        <v>26</v>
      </c>
      <c r="O14" s="32" t="s">
        <v>51</v>
      </c>
      <c r="P14" s="35">
        <v>0</v>
      </c>
      <c r="Q14" s="39" t="s">
        <v>54</v>
      </c>
      <c r="R14" s="40">
        <v>11</v>
      </c>
      <c r="S14" s="41">
        <v>43236</v>
      </c>
      <c r="T14" s="42" t="s">
        <v>85</v>
      </c>
      <c r="U14" s="35"/>
    </row>
    <row r="15" spans="1:21" s="20" customFormat="1" x14ac:dyDescent="0.25">
      <c r="A15" s="10" t="s">
        <v>22</v>
      </c>
      <c r="B15" s="10" t="s">
        <v>2</v>
      </c>
      <c r="C15" s="11" t="s">
        <v>49</v>
      </c>
      <c r="D15" s="12" t="s">
        <v>62</v>
      </c>
      <c r="E15" s="17" t="s">
        <v>8</v>
      </c>
      <c r="F15" s="54" t="s">
        <v>89</v>
      </c>
      <c r="G15" s="58">
        <v>36</v>
      </c>
      <c r="H15" s="14">
        <v>1520</v>
      </c>
      <c r="I15" s="14">
        <v>2415</v>
      </c>
      <c r="J15" s="14"/>
      <c r="K15" s="10"/>
      <c r="L15" s="14">
        <v>8</v>
      </c>
      <c r="M15" s="14">
        <v>250</v>
      </c>
      <c r="N15" s="14">
        <v>26</v>
      </c>
      <c r="O15" s="10" t="s">
        <v>51</v>
      </c>
      <c r="P15" s="13">
        <v>0</v>
      </c>
      <c r="Q15" s="16" t="s">
        <v>54</v>
      </c>
      <c r="R15" s="17">
        <v>12</v>
      </c>
      <c r="S15" s="13" t="s">
        <v>85</v>
      </c>
      <c r="T15" s="19" t="s">
        <v>85</v>
      </c>
      <c r="U15" s="13"/>
    </row>
    <row r="16" spans="1:21" s="31" customFormat="1" x14ac:dyDescent="0.25">
      <c r="A16" s="32" t="s">
        <v>23</v>
      </c>
      <c r="B16" s="32" t="s">
        <v>2</v>
      </c>
      <c r="C16" s="33" t="s">
        <v>49</v>
      </c>
      <c r="D16" s="34" t="s">
        <v>62</v>
      </c>
      <c r="E16" s="40" t="s">
        <v>8</v>
      </c>
      <c r="F16" s="32" t="s">
        <v>89</v>
      </c>
      <c r="G16" s="59">
        <v>36</v>
      </c>
      <c r="H16" s="38">
        <v>1270</v>
      </c>
      <c r="I16" s="38">
        <v>2415</v>
      </c>
      <c r="J16" s="38"/>
      <c r="K16" s="32"/>
      <c r="L16" s="38">
        <v>8</v>
      </c>
      <c r="M16" s="38">
        <v>250</v>
      </c>
      <c r="N16" s="38">
        <v>26</v>
      </c>
      <c r="O16" s="32" t="s">
        <v>51</v>
      </c>
      <c r="P16" s="35">
        <v>0</v>
      </c>
      <c r="Q16" s="39" t="s">
        <v>54</v>
      </c>
      <c r="R16" s="40">
        <v>13</v>
      </c>
      <c r="S16" s="35" t="s">
        <v>85</v>
      </c>
      <c r="T16" s="42" t="s">
        <v>85</v>
      </c>
      <c r="U16" s="35"/>
    </row>
    <row r="17" spans="1:21" s="20" customFormat="1" x14ac:dyDescent="0.25">
      <c r="A17" s="10" t="s">
        <v>24</v>
      </c>
      <c r="B17" s="10" t="s">
        <v>2</v>
      </c>
      <c r="C17" s="11" t="s">
        <v>49</v>
      </c>
      <c r="D17" s="12" t="s">
        <v>62</v>
      </c>
      <c r="E17" s="17" t="s">
        <v>8</v>
      </c>
      <c r="F17" s="54" t="s">
        <v>89</v>
      </c>
      <c r="G17" s="58">
        <v>36</v>
      </c>
      <c r="H17" s="14">
        <v>1270</v>
      </c>
      <c r="I17" s="14">
        <v>2410</v>
      </c>
      <c r="J17" s="14"/>
      <c r="K17" s="10"/>
      <c r="L17" s="14">
        <v>8</v>
      </c>
      <c r="M17" s="14">
        <v>250</v>
      </c>
      <c r="N17" s="14">
        <v>26</v>
      </c>
      <c r="O17" s="10" t="s">
        <v>51</v>
      </c>
      <c r="P17" s="13">
        <v>0</v>
      </c>
      <c r="Q17" s="16" t="s">
        <v>54</v>
      </c>
      <c r="R17" s="17">
        <v>14</v>
      </c>
      <c r="S17" s="13" t="s">
        <v>85</v>
      </c>
      <c r="T17" s="19" t="s">
        <v>85</v>
      </c>
      <c r="U17" s="13"/>
    </row>
    <row r="18" spans="1:21" s="31" customFormat="1" x14ac:dyDescent="0.25">
      <c r="A18" s="32" t="s">
        <v>25</v>
      </c>
      <c r="B18" s="32" t="s">
        <v>63</v>
      </c>
      <c r="C18" s="33" t="s">
        <v>49</v>
      </c>
      <c r="D18" s="34" t="s">
        <v>64</v>
      </c>
      <c r="E18" s="40" t="s">
        <v>8</v>
      </c>
      <c r="F18" s="32" t="s">
        <v>89</v>
      </c>
      <c r="G18" s="59">
        <v>36</v>
      </c>
      <c r="H18" s="38">
        <v>1020</v>
      </c>
      <c r="I18" s="38">
        <v>2110</v>
      </c>
      <c r="J18" s="38"/>
      <c r="K18" s="32" t="s">
        <v>65</v>
      </c>
      <c r="L18" s="38">
        <v>8</v>
      </c>
      <c r="M18" s="38">
        <v>200</v>
      </c>
      <c r="N18" s="38">
        <v>26</v>
      </c>
      <c r="O18" s="32" t="s">
        <v>65</v>
      </c>
      <c r="P18" s="35">
        <v>1000</v>
      </c>
      <c r="Q18" s="39" t="s">
        <v>54</v>
      </c>
      <c r="R18" s="40">
        <v>15</v>
      </c>
      <c r="S18" s="35" t="s">
        <v>85</v>
      </c>
      <c r="T18" s="42" t="s">
        <v>85</v>
      </c>
      <c r="U18" s="35"/>
    </row>
    <row r="19" spans="1:21" s="20" customFormat="1" x14ac:dyDescent="0.25">
      <c r="A19" s="10" t="s">
        <v>26</v>
      </c>
      <c r="B19" s="10" t="s">
        <v>63</v>
      </c>
      <c r="C19" s="11" t="s">
        <v>49</v>
      </c>
      <c r="D19" s="12" t="s">
        <v>64</v>
      </c>
      <c r="E19" s="17" t="s">
        <v>8</v>
      </c>
      <c r="F19" s="54" t="s">
        <v>89</v>
      </c>
      <c r="G19" s="58">
        <v>36</v>
      </c>
      <c r="H19" s="14">
        <v>1020</v>
      </c>
      <c r="I19" s="14">
        <v>2165</v>
      </c>
      <c r="J19" s="14"/>
      <c r="K19" s="10" t="s">
        <v>65</v>
      </c>
      <c r="L19" s="14">
        <v>8</v>
      </c>
      <c r="M19" s="14">
        <v>200</v>
      </c>
      <c r="N19" s="14">
        <v>26</v>
      </c>
      <c r="O19" s="10" t="s">
        <v>65</v>
      </c>
      <c r="P19" s="13">
        <v>1000</v>
      </c>
      <c r="Q19" s="16" t="s">
        <v>54</v>
      </c>
      <c r="R19" s="17">
        <v>16</v>
      </c>
      <c r="S19" s="13" t="s">
        <v>85</v>
      </c>
      <c r="T19" s="19" t="s">
        <v>85</v>
      </c>
      <c r="U19" s="13"/>
    </row>
    <row r="20" spans="1:21" s="31" customFormat="1" x14ac:dyDescent="0.25">
      <c r="A20" s="32" t="s">
        <v>27</v>
      </c>
      <c r="B20" s="32" t="s">
        <v>67</v>
      </c>
      <c r="C20" s="33" t="s">
        <v>49</v>
      </c>
      <c r="D20" s="34" t="s">
        <v>66</v>
      </c>
      <c r="E20" s="40" t="s">
        <v>8</v>
      </c>
      <c r="F20" s="32" t="s">
        <v>89</v>
      </c>
      <c r="G20" s="59">
        <v>36</v>
      </c>
      <c r="H20" s="36">
        <v>8435</v>
      </c>
      <c r="I20" s="36">
        <v>2985</v>
      </c>
      <c r="J20" s="38"/>
      <c r="K20" s="32" t="s">
        <v>65</v>
      </c>
      <c r="L20" s="38">
        <v>8</v>
      </c>
      <c r="M20" s="38">
        <v>200</v>
      </c>
      <c r="N20" s="38">
        <v>26</v>
      </c>
      <c r="O20" s="32" t="s">
        <v>65</v>
      </c>
      <c r="P20" s="35">
        <v>0</v>
      </c>
      <c r="Q20" s="39" t="s">
        <v>44</v>
      </c>
      <c r="R20" s="40">
        <v>17</v>
      </c>
      <c r="S20" s="41">
        <v>43236</v>
      </c>
      <c r="T20" s="42" t="s">
        <v>85</v>
      </c>
      <c r="U20" s="35"/>
    </row>
    <row r="21" spans="1:21" s="20" customFormat="1" x14ac:dyDescent="0.25">
      <c r="A21" s="10" t="s">
        <v>28</v>
      </c>
      <c r="B21" s="10" t="s">
        <v>2</v>
      </c>
      <c r="C21" s="11" t="s">
        <v>49</v>
      </c>
      <c r="D21" s="12" t="s">
        <v>68</v>
      </c>
      <c r="E21" s="17" t="s">
        <v>8</v>
      </c>
      <c r="F21" s="54" t="s">
        <v>89</v>
      </c>
      <c r="G21" s="58">
        <v>36</v>
      </c>
      <c r="H21" s="14">
        <v>1820</v>
      </c>
      <c r="I21" s="15">
        <v>2410</v>
      </c>
      <c r="J21" s="15"/>
      <c r="K21" s="21"/>
      <c r="L21" s="14">
        <v>8</v>
      </c>
      <c r="M21" s="14">
        <v>250</v>
      </c>
      <c r="N21" s="14">
        <v>26</v>
      </c>
      <c r="O21" s="10" t="s">
        <v>43</v>
      </c>
      <c r="P21" s="13">
        <v>0</v>
      </c>
      <c r="Q21" s="16" t="s">
        <v>54</v>
      </c>
      <c r="R21" s="17">
        <v>18</v>
      </c>
      <c r="S21" s="13" t="s">
        <v>85</v>
      </c>
      <c r="T21" s="19" t="s">
        <v>85</v>
      </c>
      <c r="U21" s="13"/>
    </row>
    <row r="22" spans="1:21" s="31" customFormat="1" x14ac:dyDescent="0.25">
      <c r="A22" s="32" t="s">
        <v>29</v>
      </c>
      <c r="B22" s="32" t="s">
        <v>2</v>
      </c>
      <c r="C22" s="33" t="s">
        <v>49</v>
      </c>
      <c r="D22" s="34" t="s">
        <v>68</v>
      </c>
      <c r="E22" s="40" t="s">
        <v>8</v>
      </c>
      <c r="F22" s="32" t="s">
        <v>89</v>
      </c>
      <c r="G22" s="59">
        <v>32</v>
      </c>
      <c r="H22" s="38">
        <v>915</v>
      </c>
      <c r="I22" s="38">
        <v>1510</v>
      </c>
      <c r="J22" s="38"/>
      <c r="K22" s="32"/>
      <c r="L22" s="38">
        <v>8</v>
      </c>
      <c r="M22" s="38">
        <v>250</v>
      </c>
      <c r="N22" s="38">
        <v>26</v>
      </c>
      <c r="O22" s="32" t="s">
        <v>43</v>
      </c>
      <c r="P22" s="38">
        <v>1000</v>
      </c>
      <c r="Q22" s="39" t="s">
        <v>54</v>
      </c>
      <c r="R22" s="40">
        <v>19</v>
      </c>
      <c r="S22" s="35" t="s">
        <v>85</v>
      </c>
      <c r="T22" s="42" t="s">
        <v>85</v>
      </c>
      <c r="U22" s="35"/>
    </row>
    <row r="23" spans="1:21" s="20" customFormat="1" x14ac:dyDescent="0.25">
      <c r="A23" s="10" t="s">
        <v>30</v>
      </c>
      <c r="B23" s="10" t="s">
        <v>2</v>
      </c>
      <c r="C23" s="11" t="s">
        <v>49</v>
      </c>
      <c r="D23" s="12" t="s">
        <v>69</v>
      </c>
      <c r="E23" s="17" t="s">
        <v>8</v>
      </c>
      <c r="F23" s="54" t="s">
        <v>89</v>
      </c>
      <c r="G23" s="58">
        <v>36</v>
      </c>
      <c r="H23" s="14">
        <v>1520</v>
      </c>
      <c r="I23" s="14">
        <v>2415</v>
      </c>
      <c r="J23" s="14"/>
      <c r="K23" s="10"/>
      <c r="L23" s="14">
        <v>8</v>
      </c>
      <c r="M23" s="14">
        <v>250</v>
      </c>
      <c r="N23" s="14">
        <v>26</v>
      </c>
      <c r="O23" s="10" t="s">
        <v>43</v>
      </c>
      <c r="P23" s="14">
        <v>0</v>
      </c>
      <c r="Q23" s="16" t="s">
        <v>54</v>
      </c>
      <c r="R23" s="17">
        <v>20</v>
      </c>
      <c r="S23" s="13" t="s">
        <v>85</v>
      </c>
      <c r="T23" s="19" t="s">
        <v>85</v>
      </c>
      <c r="U23" s="13"/>
    </row>
    <row r="24" spans="1:21" s="31" customFormat="1" x14ac:dyDescent="0.25">
      <c r="A24" s="32" t="s">
        <v>31</v>
      </c>
      <c r="B24" s="32" t="s">
        <v>2</v>
      </c>
      <c r="C24" s="33" t="s">
        <v>49</v>
      </c>
      <c r="D24" s="34" t="s">
        <v>70</v>
      </c>
      <c r="E24" s="40" t="s">
        <v>8</v>
      </c>
      <c r="F24" s="32" t="s">
        <v>89</v>
      </c>
      <c r="G24" s="59">
        <v>36</v>
      </c>
      <c r="H24" s="38">
        <v>1620</v>
      </c>
      <c r="I24" s="38">
        <v>2530</v>
      </c>
      <c r="J24" s="38"/>
      <c r="K24" s="32"/>
      <c r="L24" s="38">
        <v>8</v>
      </c>
      <c r="M24" s="38">
        <v>250</v>
      </c>
      <c r="N24" s="38">
        <v>26</v>
      </c>
      <c r="O24" s="32" t="s">
        <v>43</v>
      </c>
      <c r="P24" s="38">
        <v>0</v>
      </c>
      <c r="Q24" s="39" t="s">
        <v>54</v>
      </c>
      <c r="R24" s="40">
        <v>21</v>
      </c>
      <c r="S24" s="35" t="s">
        <v>85</v>
      </c>
      <c r="T24" s="42" t="s">
        <v>85</v>
      </c>
      <c r="U24" s="35"/>
    </row>
    <row r="25" spans="1:21" s="20" customFormat="1" x14ac:dyDescent="0.25">
      <c r="A25" s="10" t="s">
        <v>32</v>
      </c>
      <c r="B25" s="10" t="s">
        <v>42</v>
      </c>
      <c r="C25" s="11" t="s">
        <v>49</v>
      </c>
      <c r="D25" s="12" t="s">
        <v>71</v>
      </c>
      <c r="E25" s="17" t="s">
        <v>8</v>
      </c>
      <c r="F25" s="54" t="s">
        <v>89</v>
      </c>
      <c r="G25" s="58">
        <v>32</v>
      </c>
      <c r="H25" s="14">
        <v>820</v>
      </c>
      <c r="I25" s="14">
        <v>1510</v>
      </c>
      <c r="J25" s="14"/>
      <c r="K25" s="10" t="s">
        <v>65</v>
      </c>
      <c r="L25" s="14">
        <v>8</v>
      </c>
      <c r="M25" s="14">
        <v>0</v>
      </c>
      <c r="N25" s="14">
        <v>26</v>
      </c>
      <c r="O25" s="10" t="s">
        <v>43</v>
      </c>
      <c r="P25" s="14">
        <v>1000</v>
      </c>
      <c r="Q25" s="16" t="s">
        <v>44</v>
      </c>
      <c r="R25" s="17">
        <v>22</v>
      </c>
      <c r="S25" s="13" t="s">
        <v>85</v>
      </c>
      <c r="T25" s="19" t="s">
        <v>85</v>
      </c>
      <c r="U25" s="13"/>
    </row>
    <row r="26" spans="1:21" s="31" customFormat="1" x14ac:dyDescent="0.25">
      <c r="A26" s="32" t="s">
        <v>33</v>
      </c>
      <c r="B26" s="32" t="s">
        <v>63</v>
      </c>
      <c r="C26" s="33" t="s">
        <v>49</v>
      </c>
      <c r="D26" s="34" t="s">
        <v>73</v>
      </c>
      <c r="E26" s="40" t="s">
        <v>8</v>
      </c>
      <c r="F26" s="32" t="s">
        <v>89</v>
      </c>
      <c r="G26" s="59">
        <v>32</v>
      </c>
      <c r="H26" s="38">
        <v>920</v>
      </c>
      <c r="I26" s="38">
        <v>1510</v>
      </c>
      <c r="J26" s="38"/>
      <c r="K26" s="32" t="s">
        <v>65</v>
      </c>
      <c r="L26" s="38">
        <v>8</v>
      </c>
      <c r="M26" s="38">
        <v>200</v>
      </c>
      <c r="N26" s="38">
        <v>26</v>
      </c>
      <c r="O26" s="32" t="s">
        <v>65</v>
      </c>
      <c r="P26" s="38">
        <v>0</v>
      </c>
      <c r="Q26" s="39" t="s">
        <v>44</v>
      </c>
      <c r="R26" s="40">
        <v>23</v>
      </c>
      <c r="S26" s="41">
        <v>43236</v>
      </c>
      <c r="T26" s="42" t="s">
        <v>85</v>
      </c>
      <c r="U26" s="35"/>
    </row>
    <row r="27" spans="1:21" s="20" customFormat="1" x14ac:dyDescent="0.25">
      <c r="A27" s="10" t="s">
        <v>34</v>
      </c>
      <c r="B27" s="10" t="s">
        <v>63</v>
      </c>
      <c r="C27" s="11" t="s">
        <v>49</v>
      </c>
      <c r="D27" s="12" t="s">
        <v>72</v>
      </c>
      <c r="E27" s="17" t="s">
        <v>8</v>
      </c>
      <c r="F27" s="54" t="s">
        <v>89</v>
      </c>
      <c r="G27" s="58">
        <v>36</v>
      </c>
      <c r="H27" s="14">
        <v>2460</v>
      </c>
      <c r="I27" s="14">
        <v>2590</v>
      </c>
      <c r="J27" s="14"/>
      <c r="K27" s="10" t="s">
        <v>65</v>
      </c>
      <c r="L27" s="14">
        <v>8</v>
      </c>
      <c r="M27" s="14">
        <v>200</v>
      </c>
      <c r="N27" s="14">
        <v>26</v>
      </c>
      <c r="O27" s="10" t="s">
        <v>65</v>
      </c>
      <c r="P27" s="14">
        <v>0</v>
      </c>
      <c r="Q27" s="16" t="s">
        <v>44</v>
      </c>
      <c r="R27" s="17">
        <v>24</v>
      </c>
      <c r="S27" s="13" t="s">
        <v>85</v>
      </c>
      <c r="T27" s="19" t="s">
        <v>85</v>
      </c>
      <c r="U27" s="13"/>
    </row>
    <row r="28" spans="1:21" s="31" customFormat="1" x14ac:dyDescent="0.25">
      <c r="A28" s="32" t="s">
        <v>35</v>
      </c>
      <c r="B28" s="32" t="s">
        <v>63</v>
      </c>
      <c r="C28" s="33" t="s">
        <v>49</v>
      </c>
      <c r="D28" s="34" t="s">
        <v>72</v>
      </c>
      <c r="E28" s="40" t="s">
        <v>8</v>
      </c>
      <c r="F28" s="32" t="s">
        <v>89</v>
      </c>
      <c r="G28" s="59">
        <v>36</v>
      </c>
      <c r="H28" s="38">
        <v>2420</v>
      </c>
      <c r="I28" s="38">
        <v>2590</v>
      </c>
      <c r="J28" s="38"/>
      <c r="K28" s="32" t="s">
        <v>65</v>
      </c>
      <c r="L28" s="38">
        <v>8</v>
      </c>
      <c r="M28" s="38">
        <v>200</v>
      </c>
      <c r="N28" s="38">
        <v>26</v>
      </c>
      <c r="O28" s="32" t="s">
        <v>65</v>
      </c>
      <c r="P28" s="38">
        <v>0</v>
      </c>
      <c r="Q28" s="39" t="s">
        <v>44</v>
      </c>
      <c r="R28" s="40">
        <v>25</v>
      </c>
      <c r="S28" s="35" t="s">
        <v>85</v>
      </c>
      <c r="T28" s="42" t="s">
        <v>85</v>
      </c>
      <c r="U28" s="35"/>
    </row>
    <row r="29" spans="1:21" s="20" customFormat="1" x14ac:dyDescent="0.25">
      <c r="A29" s="10" t="s">
        <v>36</v>
      </c>
      <c r="B29" s="10" t="s">
        <v>63</v>
      </c>
      <c r="C29" s="11" t="s">
        <v>49</v>
      </c>
      <c r="D29" s="12" t="s">
        <v>72</v>
      </c>
      <c r="E29" s="17" t="s">
        <v>8</v>
      </c>
      <c r="F29" s="54" t="s">
        <v>89</v>
      </c>
      <c r="G29" s="58">
        <v>36</v>
      </c>
      <c r="H29" s="14">
        <v>2420</v>
      </c>
      <c r="I29" s="14">
        <v>2590</v>
      </c>
      <c r="J29" s="14"/>
      <c r="K29" s="10" t="s">
        <v>65</v>
      </c>
      <c r="L29" s="14">
        <v>8</v>
      </c>
      <c r="M29" s="14">
        <v>200</v>
      </c>
      <c r="N29" s="14">
        <v>26</v>
      </c>
      <c r="O29" s="10" t="s">
        <v>65</v>
      </c>
      <c r="P29" s="14">
        <v>0</v>
      </c>
      <c r="Q29" s="16" t="s">
        <v>44</v>
      </c>
      <c r="R29" s="17">
        <v>26</v>
      </c>
      <c r="S29" s="13" t="s">
        <v>85</v>
      </c>
      <c r="T29" s="19" t="s">
        <v>85</v>
      </c>
      <c r="U29" s="13"/>
    </row>
    <row r="30" spans="1:21" s="31" customFormat="1" x14ac:dyDescent="0.25">
      <c r="A30" s="32" t="s">
        <v>37</v>
      </c>
      <c r="B30" s="32" t="s">
        <v>67</v>
      </c>
      <c r="C30" s="33" t="s">
        <v>49</v>
      </c>
      <c r="D30" s="34" t="s">
        <v>72</v>
      </c>
      <c r="E30" s="40" t="s">
        <v>8</v>
      </c>
      <c r="F30" s="32" t="s">
        <v>89</v>
      </c>
      <c r="G30" s="59">
        <v>36</v>
      </c>
      <c r="H30" s="38">
        <v>8895</v>
      </c>
      <c r="I30" s="38">
        <v>2595</v>
      </c>
      <c r="J30" s="38"/>
      <c r="K30" s="32" t="s">
        <v>65</v>
      </c>
      <c r="L30" s="38">
        <v>8</v>
      </c>
      <c r="M30" s="38">
        <v>200</v>
      </c>
      <c r="N30" s="38">
        <v>26</v>
      </c>
      <c r="O30" s="32" t="s">
        <v>65</v>
      </c>
      <c r="P30" s="38">
        <v>0</v>
      </c>
      <c r="Q30" s="39" t="s">
        <v>44</v>
      </c>
      <c r="R30" s="40">
        <v>27</v>
      </c>
      <c r="S30" s="35" t="s">
        <v>85</v>
      </c>
      <c r="T30" s="42" t="s">
        <v>85</v>
      </c>
      <c r="U30" s="35"/>
    </row>
    <row r="31" spans="1:21" s="20" customFormat="1" x14ac:dyDescent="0.25">
      <c r="A31" s="10" t="s">
        <v>38</v>
      </c>
      <c r="B31" s="10" t="s">
        <v>63</v>
      </c>
      <c r="C31" s="11" t="s">
        <v>49</v>
      </c>
      <c r="D31" s="12" t="s">
        <v>72</v>
      </c>
      <c r="E31" s="17" t="s">
        <v>8</v>
      </c>
      <c r="F31" s="54" t="s">
        <v>89</v>
      </c>
      <c r="G31" s="58">
        <v>36</v>
      </c>
      <c r="H31" s="14">
        <v>2445</v>
      </c>
      <c r="I31" s="14">
        <v>2595</v>
      </c>
      <c r="J31" s="14"/>
      <c r="K31" s="10" t="s">
        <v>65</v>
      </c>
      <c r="L31" s="14">
        <v>8</v>
      </c>
      <c r="M31" s="14">
        <v>200</v>
      </c>
      <c r="N31" s="14">
        <v>26</v>
      </c>
      <c r="O31" s="10" t="s">
        <v>65</v>
      </c>
      <c r="P31" s="14">
        <v>0</v>
      </c>
      <c r="Q31" s="16" t="s">
        <v>44</v>
      </c>
      <c r="R31" s="17">
        <v>30</v>
      </c>
      <c r="S31" s="22">
        <v>43236</v>
      </c>
      <c r="T31" s="19" t="s">
        <v>85</v>
      </c>
      <c r="U31" s="13"/>
    </row>
    <row r="32" spans="1:21" s="31" customFormat="1" x14ac:dyDescent="0.25">
      <c r="A32" s="32" t="s">
        <v>39</v>
      </c>
      <c r="B32" s="32" t="s">
        <v>63</v>
      </c>
      <c r="C32" s="33" t="s">
        <v>49</v>
      </c>
      <c r="D32" s="34" t="s">
        <v>72</v>
      </c>
      <c r="E32" s="40" t="s">
        <v>8</v>
      </c>
      <c r="F32" s="32" t="s">
        <v>89</v>
      </c>
      <c r="G32" s="59">
        <v>36</v>
      </c>
      <c r="H32" s="38">
        <v>2430</v>
      </c>
      <c r="I32" s="38">
        <v>2595</v>
      </c>
      <c r="J32" s="38"/>
      <c r="K32" s="32" t="s">
        <v>65</v>
      </c>
      <c r="L32" s="38">
        <v>8</v>
      </c>
      <c r="M32" s="38">
        <v>200</v>
      </c>
      <c r="N32" s="38">
        <v>26</v>
      </c>
      <c r="O32" s="32" t="s">
        <v>65</v>
      </c>
      <c r="P32" s="38">
        <v>0</v>
      </c>
      <c r="Q32" s="39" t="s">
        <v>44</v>
      </c>
      <c r="R32" s="40">
        <v>31</v>
      </c>
      <c r="S32" s="35" t="s">
        <v>85</v>
      </c>
      <c r="T32" s="42" t="s">
        <v>85</v>
      </c>
      <c r="U32" s="35"/>
    </row>
    <row r="33" spans="1:21" s="20" customFormat="1" x14ac:dyDescent="0.25">
      <c r="A33" s="10" t="s">
        <v>40</v>
      </c>
      <c r="B33" s="10" t="s">
        <v>63</v>
      </c>
      <c r="C33" s="11" t="s">
        <v>49</v>
      </c>
      <c r="D33" s="12" t="s">
        <v>72</v>
      </c>
      <c r="E33" s="17" t="s">
        <v>8</v>
      </c>
      <c r="F33" s="54" t="s">
        <v>89</v>
      </c>
      <c r="G33" s="58">
        <v>36</v>
      </c>
      <c r="H33" s="14">
        <v>2445</v>
      </c>
      <c r="I33" s="14">
        <v>2595</v>
      </c>
      <c r="J33" s="14"/>
      <c r="K33" s="10" t="s">
        <v>65</v>
      </c>
      <c r="L33" s="14">
        <v>8</v>
      </c>
      <c r="M33" s="14">
        <v>200</v>
      </c>
      <c r="N33" s="14">
        <v>26</v>
      </c>
      <c r="O33" s="10" t="s">
        <v>65</v>
      </c>
      <c r="P33" s="14">
        <v>0</v>
      </c>
      <c r="Q33" s="16" t="s">
        <v>44</v>
      </c>
      <c r="R33" s="17">
        <v>32</v>
      </c>
      <c r="S33" s="13" t="s">
        <v>85</v>
      </c>
      <c r="T33" s="19" t="s">
        <v>85</v>
      </c>
      <c r="U33" s="13"/>
    </row>
    <row r="34" spans="1:21" s="31" customFormat="1" x14ac:dyDescent="0.25">
      <c r="A34" s="32" t="s">
        <v>74</v>
      </c>
      <c r="B34" s="32" t="s">
        <v>67</v>
      </c>
      <c r="C34" s="33" t="s">
        <v>49</v>
      </c>
      <c r="D34" s="34" t="s">
        <v>72</v>
      </c>
      <c r="E34" s="40" t="s">
        <v>8</v>
      </c>
      <c r="F34" s="32" t="s">
        <v>89</v>
      </c>
      <c r="G34" s="59">
        <v>36</v>
      </c>
      <c r="H34" s="36">
        <v>8438</v>
      </c>
      <c r="I34" s="36">
        <v>2985</v>
      </c>
      <c r="J34" s="36"/>
      <c r="K34" s="37" t="s">
        <v>65</v>
      </c>
      <c r="L34" s="38">
        <v>8</v>
      </c>
      <c r="M34" s="38">
        <v>200</v>
      </c>
      <c r="N34" s="38">
        <v>26</v>
      </c>
      <c r="O34" s="32" t="s">
        <v>65</v>
      </c>
      <c r="P34" s="38">
        <v>0</v>
      </c>
      <c r="Q34" s="39" t="s">
        <v>44</v>
      </c>
      <c r="R34" s="40">
        <v>33</v>
      </c>
      <c r="S34" s="41">
        <v>43236</v>
      </c>
      <c r="T34" s="42" t="s">
        <v>85</v>
      </c>
      <c r="U34" s="35"/>
    </row>
    <row r="35" spans="1:21" s="20" customFormat="1" x14ac:dyDescent="0.25">
      <c r="A35" s="10"/>
      <c r="B35" s="10" t="s">
        <v>75</v>
      </c>
      <c r="C35" s="11" t="s">
        <v>49</v>
      </c>
      <c r="D35" s="12" t="s">
        <v>71</v>
      </c>
      <c r="E35" s="17" t="s">
        <v>8</v>
      </c>
      <c r="F35" s="54" t="s">
        <v>89</v>
      </c>
      <c r="G35" s="58" t="s">
        <v>65</v>
      </c>
      <c r="H35" s="14" t="s">
        <v>76</v>
      </c>
      <c r="I35" s="14">
        <v>2460</v>
      </c>
      <c r="J35" s="14"/>
      <c r="K35" s="10" t="s">
        <v>65</v>
      </c>
      <c r="L35" s="14">
        <v>8</v>
      </c>
      <c r="M35" s="10" t="s">
        <v>65</v>
      </c>
      <c r="N35" s="10" t="s">
        <v>65</v>
      </c>
      <c r="O35" s="10" t="s">
        <v>65</v>
      </c>
      <c r="P35" s="14">
        <v>0</v>
      </c>
      <c r="Q35" s="16" t="s">
        <v>44</v>
      </c>
      <c r="R35" s="17">
        <v>34</v>
      </c>
      <c r="S35" s="13" t="s">
        <v>85</v>
      </c>
      <c r="T35" s="19" t="s">
        <v>85</v>
      </c>
      <c r="U35" s="13"/>
    </row>
    <row r="36" spans="1:21" s="31" customFormat="1" ht="15.75" thickBot="1" x14ac:dyDescent="0.3">
      <c r="A36" s="23"/>
      <c r="B36" s="23" t="s">
        <v>75</v>
      </c>
      <c r="C36" s="24" t="s">
        <v>49</v>
      </c>
      <c r="D36" s="25" t="s">
        <v>71</v>
      </c>
      <c r="E36" s="29" t="s">
        <v>8</v>
      </c>
      <c r="F36" s="23" t="s">
        <v>89</v>
      </c>
      <c r="G36" s="60" t="s">
        <v>65</v>
      </c>
      <c r="H36" s="27">
        <v>3010</v>
      </c>
      <c r="I36" s="27">
        <v>2465</v>
      </c>
      <c r="J36" s="27"/>
      <c r="K36" s="23" t="s">
        <v>65</v>
      </c>
      <c r="L36" s="27">
        <v>8</v>
      </c>
      <c r="M36" s="23" t="s">
        <v>65</v>
      </c>
      <c r="N36" s="23" t="s">
        <v>65</v>
      </c>
      <c r="O36" s="23" t="s">
        <v>65</v>
      </c>
      <c r="P36" s="27">
        <v>0</v>
      </c>
      <c r="Q36" s="28" t="s">
        <v>44</v>
      </c>
      <c r="R36" s="29">
        <v>35</v>
      </c>
      <c r="S36" s="26" t="s">
        <v>85</v>
      </c>
      <c r="T36" s="30" t="s">
        <v>85</v>
      </c>
      <c r="U36" s="26"/>
    </row>
    <row r="41" spans="1:21" s="31" customFormat="1" x14ac:dyDescent="0.25"/>
    <row r="42" spans="1:21" s="31" customFormat="1" x14ac:dyDescent="0.25"/>
    <row r="44" spans="1:21" s="31" customFormat="1" x14ac:dyDescent="0.25"/>
    <row r="45" spans="1:21" s="31" customFormat="1" x14ac:dyDescent="0.25"/>
    <row r="46" spans="1:21" s="31" customFormat="1" x14ac:dyDescent="0.25"/>
    <row r="48" spans="1:21" s="31" customFormat="1" x14ac:dyDescent="0.25"/>
    <row r="50" s="31" customFormat="1" x14ac:dyDescent="0.25"/>
    <row r="52" s="31" customFormat="1" x14ac:dyDescent="0.25"/>
    <row r="54" s="31" customFormat="1" x14ac:dyDescent="0.25"/>
    <row r="56" s="31" customFormat="1" x14ac:dyDescent="0.25"/>
    <row r="58" s="31" customFormat="1" x14ac:dyDescent="0.25"/>
    <row r="60" s="31" customFormat="1" x14ac:dyDescent="0.25"/>
    <row r="62" s="31" customFormat="1" x14ac:dyDescent="0.25"/>
    <row r="64" s="31" customFormat="1" x14ac:dyDescent="0.25"/>
    <row r="66" spans="6:18" s="31" customFormat="1" x14ac:dyDescent="0.25"/>
    <row r="68" spans="6:18" s="31" customFormat="1" x14ac:dyDescent="0.25"/>
    <row r="70" spans="6:18" s="31" customFormat="1" x14ac:dyDescent="0.25"/>
    <row r="72" spans="6:18" s="31" customFormat="1" x14ac:dyDescent="0.25"/>
    <row r="74" spans="6:18" s="31" customFormat="1" x14ac:dyDescent="0.25"/>
    <row r="76" spans="6:18" s="31" customFormat="1" x14ac:dyDescent="0.25"/>
    <row r="78" spans="6:18" x14ac:dyDescent="0.25">
      <c r="F78"/>
      <c r="G78" s="1"/>
      <c r="H78" s="55"/>
      <c r="K78" s="3"/>
      <c r="P78" s="1"/>
      <c r="Q78"/>
      <c r="R78" s="1"/>
    </row>
  </sheetData>
  <pageMargins left="0.23622047244094491" right="0.23622047244094491" top="0.74803149606299213" bottom="0.74803149606299213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F470-0FB7-48ED-91D5-AB788EB4DB34}">
  <dimension ref="A1:AA37"/>
  <sheetViews>
    <sheetView workbookViewId="0">
      <selection activeCell="B25" sqref="B25"/>
    </sheetView>
  </sheetViews>
  <sheetFormatPr baseColWidth="10" defaultRowHeight="15" x14ac:dyDescent="0.25"/>
  <cols>
    <col min="2" max="2" width="21.7109375" customWidth="1"/>
    <col min="7" max="7" width="18" customWidth="1"/>
    <col min="8" max="8" width="19.42578125" customWidth="1"/>
    <col min="9" max="9" width="15.85546875" customWidth="1"/>
    <col min="12" max="12" width="16.7109375" customWidth="1"/>
    <col min="13" max="13" width="17.140625" customWidth="1"/>
    <col min="15" max="15" width="19.42578125" customWidth="1"/>
    <col min="16" max="16" width="21" style="3" customWidth="1"/>
    <col min="17" max="17" width="23" customWidth="1"/>
    <col min="19" max="19" width="20.140625" customWidth="1"/>
    <col min="20" max="20" width="19.28515625" customWidth="1"/>
    <col min="21" max="21" width="16.7109375" customWidth="1"/>
    <col min="22" max="22" width="19.28515625" customWidth="1"/>
    <col min="25" max="25" width="14.5703125" customWidth="1"/>
    <col min="26" max="26" width="19.140625" customWidth="1"/>
  </cols>
  <sheetData>
    <row r="1" spans="1:27" ht="26.25" x14ac:dyDescent="0.4">
      <c r="A1" s="8" t="s">
        <v>88</v>
      </c>
      <c r="C1" s="2"/>
      <c r="D1" s="2"/>
      <c r="F1" s="1"/>
      <c r="G1" s="55"/>
      <c r="H1" s="3"/>
      <c r="I1" s="3"/>
      <c r="J1" s="3"/>
      <c r="K1" s="1"/>
      <c r="L1" s="1"/>
      <c r="M1" s="1"/>
      <c r="N1" s="1"/>
      <c r="O1" s="1"/>
      <c r="Q1" s="1"/>
    </row>
    <row r="2" spans="1:27" x14ac:dyDescent="0.25">
      <c r="C2" s="2"/>
      <c r="D2" s="2"/>
      <c r="F2" s="1"/>
      <c r="G2" s="55"/>
      <c r="H2" s="3"/>
      <c r="I2" s="3"/>
      <c r="J2" s="3"/>
      <c r="K2" s="1"/>
      <c r="L2" s="1"/>
      <c r="M2" s="1"/>
      <c r="N2" s="1"/>
      <c r="O2" s="1"/>
      <c r="Q2" s="1"/>
    </row>
    <row r="3" spans="1:27" x14ac:dyDescent="0.25">
      <c r="A3" s="69" t="s">
        <v>6</v>
      </c>
      <c r="B3" s="69" t="s">
        <v>3</v>
      </c>
      <c r="C3" s="70" t="s">
        <v>96</v>
      </c>
      <c r="D3" s="70" t="s">
        <v>97</v>
      </c>
      <c r="E3" s="69" t="s">
        <v>106</v>
      </c>
      <c r="F3" s="71" t="s">
        <v>100</v>
      </c>
      <c r="G3" s="72" t="s">
        <v>9</v>
      </c>
      <c r="H3" s="72" t="s">
        <v>10</v>
      </c>
      <c r="I3" s="72" t="s">
        <v>82</v>
      </c>
      <c r="J3" s="69" t="s">
        <v>104</v>
      </c>
      <c r="K3" s="69" t="s">
        <v>107</v>
      </c>
      <c r="L3" s="73" t="s">
        <v>90</v>
      </c>
      <c r="M3" s="72" t="s">
        <v>91</v>
      </c>
      <c r="N3" s="72" t="s">
        <v>92</v>
      </c>
      <c r="O3" s="72" t="s">
        <v>93</v>
      </c>
      <c r="P3" s="72" t="s">
        <v>105</v>
      </c>
      <c r="Q3" s="69" t="s">
        <v>94</v>
      </c>
      <c r="R3" s="69" t="s">
        <v>95</v>
      </c>
      <c r="S3" s="69" t="s">
        <v>93</v>
      </c>
      <c r="T3" s="69" t="s">
        <v>108</v>
      </c>
      <c r="U3" s="69" t="s">
        <v>109</v>
      </c>
      <c r="V3" s="69" t="s">
        <v>111</v>
      </c>
      <c r="W3" s="69" t="s">
        <v>112</v>
      </c>
      <c r="X3" s="69" t="s">
        <v>113</v>
      </c>
      <c r="Y3" s="69" t="s">
        <v>117</v>
      </c>
      <c r="Z3" s="69" t="s">
        <v>116</v>
      </c>
      <c r="AA3" s="69" t="s">
        <v>3</v>
      </c>
    </row>
    <row r="4" spans="1:27" x14ac:dyDescent="0.25">
      <c r="A4" s="62" t="str">
        <f>RELEVER!A4</f>
        <v>ME01</v>
      </c>
      <c r="B4" s="62" t="s">
        <v>98</v>
      </c>
      <c r="C4" s="67">
        <v>1</v>
      </c>
      <c r="D4" s="67">
        <v>1</v>
      </c>
      <c r="E4" s="68"/>
      <c r="F4" s="68">
        <v>54.4</v>
      </c>
      <c r="G4" s="63">
        <f>RELEVER!H4</f>
        <v>943</v>
      </c>
      <c r="H4" s="64">
        <f>RELEVER!I4</f>
        <v>2410</v>
      </c>
      <c r="I4" s="64">
        <f>G4+15</f>
        <v>958</v>
      </c>
      <c r="J4" s="64">
        <v>0</v>
      </c>
      <c r="K4" s="62" t="s">
        <v>44</v>
      </c>
      <c r="L4" s="74">
        <f>IF(K4="oui",(G4+I4/2-300)/800,(G4+I4-300)/800+2)</f>
        <v>4.0012500000000006</v>
      </c>
      <c r="M4" s="75">
        <f>(H4-500)/800+2*2</f>
        <v>6.3875000000000002</v>
      </c>
      <c r="N4" s="75">
        <f t="shared" ref="N4:N36" si="0">L4+M4</f>
        <v>10.388750000000002</v>
      </c>
      <c r="O4" s="64"/>
      <c r="P4" s="76" t="str">
        <f t="shared" ref="P4:P36" si="1">IF(J4=0,"0",G4+I4)</f>
        <v>0</v>
      </c>
      <c r="Q4" s="62"/>
      <c r="R4" s="74">
        <f t="shared" ref="R4:R36" si="2">N4</f>
        <v>10.388750000000002</v>
      </c>
      <c r="S4" s="74" t="s">
        <v>110</v>
      </c>
      <c r="T4" s="74">
        <f>L4+M4</f>
        <v>10.388750000000002</v>
      </c>
      <c r="U4" s="95">
        <f>L4+M4</f>
        <v>10.388750000000002</v>
      </c>
      <c r="V4" s="68">
        <v>0</v>
      </c>
      <c r="W4" s="68">
        <v>0</v>
      </c>
      <c r="X4" s="95">
        <f>U4</f>
        <v>10.388750000000002</v>
      </c>
      <c r="Y4" s="68">
        <f>G4</f>
        <v>943</v>
      </c>
      <c r="Z4" s="68">
        <f>I4+50</f>
        <v>1008</v>
      </c>
      <c r="AA4" s="68" t="s">
        <v>118</v>
      </c>
    </row>
    <row r="5" spans="1:27" s="90" customFormat="1" x14ac:dyDescent="0.25">
      <c r="A5" s="82" t="str">
        <f>RELEVER!A5</f>
        <v>ME02</v>
      </c>
      <c r="B5" s="82" t="s">
        <v>133</v>
      </c>
      <c r="C5" s="83">
        <v>1</v>
      </c>
      <c r="D5" s="83">
        <v>0</v>
      </c>
      <c r="E5" s="84"/>
      <c r="F5" s="84">
        <v>70</v>
      </c>
      <c r="G5" s="85">
        <f>RELEVER!H5</f>
        <v>945</v>
      </c>
      <c r="H5" s="85">
        <f>RELEVER!I5</f>
        <v>1350</v>
      </c>
      <c r="I5" s="86">
        <v>0</v>
      </c>
      <c r="J5" s="66">
        <f>RELEVER!P5</f>
        <v>1000</v>
      </c>
      <c r="K5" s="83" t="s">
        <v>44</v>
      </c>
      <c r="L5" s="89">
        <f t="shared" ref="L5:L36" si="3">IF(K5="oui",(G5+I5/2-300)/800,(G5+I5-300)/800+2)</f>
        <v>2.8062499999999999</v>
      </c>
      <c r="M5" s="91">
        <f t="shared" ref="M5:M36" si="4">(H5-500)/800+2*2</f>
        <v>5.0625</v>
      </c>
      <c r="N5" s="87">
        <f t="shared" si="0"/>
        <v>7.8687500000000004</v>
      </c>
      <c r="O5" s="66"/>
      <c r="P5" s="88">
        <f t="shared" si="1"/>
        <v>945</v>
      </c>
      <c r="Q5" s="82"/>
      <c r="R5" s="89">
        <f t="shared" si="2"/>
        <v>7.8687500000000004</v>
      </c>
      <c r="S5" s="89" t="s">
        <v>110</v>
      </c>
      <c r="T5" s="89">
        <f t="shared" ref="T5:T34" si="5">L5+M5</f>
        <v>7.8687500000000004</v>
      </c>
      <c r="U5" s="93">
        <f t="shared" ref="U5:U36" si="6">L5+M5</f>
        <v>7.8687500000000004</v>
      </c>
      <c r="V5" s="84">
        <v>0</v>
      </c>
      <c r="W5" s="84">
        <v>0</v>
      </c>
      <c r="X5" s="93">
        <f t="shared" ref="X5:X36" si="7">U5</f>
        <v>7.8687500000000004</v>
      </c>
      <c r="Y5" s="94"/>
      <c r="Z5" s="94"/>
      <c r="AA5" s="84"/>
    </row>
    <row r="6" spans="1:27" x14ac:dyDescent="0.25">
      <c r="A6" s="62" t="str">
        <f>RELEVER!A6</f>
        <v>ME03</v>
      </c>
      <c r="B6" s="62" t="s">
        <v>99</v>
      </c>
      <c r="C6" s="67">
        <v>1</v>
      </c>
      <c r="D6" s="67">
        <v>0</v>
      </c>
      <c r="E6" s="68"/>
      <c r="F6" s="68">
        <v>70</v>
      </c>
      <c r="G6" s="77">
        <f>RELEVER!H6</f>
        <v>2710</v>
      </c>
      <c r="H6" s="77">
        <f>RELEVER!I6</f>
        <v>2625</v>
      </c>
      <c r="I6" s="77">
        <v>0</v>
      </c>
      <c r="J6" s="77">
        <v>0</v>
      </c>
      <c r="K6" s="77" t="s">
        <v>44</v>
      </c>
      <c r="L6" s="74">
        <f t="shared" si="3"/>
        <v>5.0125000000000002</v>
      </c>
      <c r="M6" s="75">
        <f t="shared" si="4"/>
        <v>6.65625</v>
      </c>
      <c r="N6" s="78">
        <f t="shared" si="0"/>
        <v>11.668749999999999</v>
      </c>
      <c r="O6" s="77"/>
      <c r="P6" s="79" t="str">
        <f t="shared" si="1"/>
        <v>0</v>
      </c>
      <c r="Q6" s="81"/>
      <c r="R6" s="80">
        <f t="shared" si="2"/>
        <v>11.668749999999999</v>
      </c>
      <c r="S6" s="74" t="s">
        <v>110</v>
      </c>
      <c r="T6" s="74">
        <f t="shared" si="5"/>
        <v>11.668749999999999</v>
      </c>
      <c r="U6" s="95">
        <f t="shared" si="6"/>
        <v>11.668749999999999</v>
      </c>
      <c r="V6" s="68">
        <v>0</v>
      </c>
      <c r="W6" s="68">
        <v>0</v>
      </c>
      <c r="X6" s="95">
        <f t="shared" si="7"/>
        <v>11.668749999999999</v>
      </c>
      <c r="Y6" s="68"/>
      <c r="Z6" s="68"/>
      <c r="AA6" s="68"/>
    </row>
    <row r="7" spans="1:27" s="90" customFormat="1" x14ac:dyDescent="0.25">
      <c r="A7" s="82" t="str">
        <f>RELEVER!A7</f>
        <v>ME04</v>
      </c>
      <c r="B7" s="82" t="s">
        <v>98</v>
      </c>
      <c r="C7" s="83">
        <v>1</v>
      </c>
      <c r="D7" s="83">
        <v>0</v>
      </c>
      <c r="E7" s="84"/>
      <c r="F7" s="84">
        <v>54.4</v>
      </c>
      <c r="G7" s="66">
        <f>RELEVER!H7</f>
        <v>915</v>
      </c>
      <c r="H7" s="66">
        <f>RELEVER!I7</f>
        <v>1510</v>
      </c>
      <c r="I7" s="66">
        <f>G7+15</f>
        <v>930</v>
      </c>
      <c r="J7" s="66">
        <f>RELEVER!P7</f>
        <v>1000</v>
      </c>
      <c r="K7" s="82" t="s">
        <v>54</v>
      </c>
      <c r="L7" s="89">
        <f t="shared" si="3"/>
        <v>1.35</v>
      </c>
      <c r="M7" s="91">
        <f t="shared" si="4"/>
        <v>5.2625000000000002</v>
      </c>
      <c r="N7" s="91">
        <f t="shared" si="0"/>
        <v>6.6125000000000007</v>
      </c>
      <c r="O7" s="66" t="s">
        <v>114</v>
      </c>
      <c r="P7" s="88">
        <f t="shared" si="1"/>
        <v>1845</v>
      </c>
      <c r="Q7" s="82"/>
      <c r="R7" s="89">
        <f t="shared" si="2"/>
        <v>6.6125000000000007</v>
      </c>
      <c r="S7" s="89" t="s">
        <v>110</v>
      </c>
      <c r="T7" s="89">
        <f t="shared" si="5"/>
        <v>6.6125000000000007</v>
      </c>
      <c r="U7" s="93">
        <f t="shared" si="6"/>
        <v>6.6125000000000007</v>
      </c>
      <c r="V7" s="84">
        <v>0</v>
      </c>
      <c r="W7" s="84">
        <v>0</v>
      </c>
      <c r="X7" s="93">
        <f t="shared" si="7"/>
        <v>6.6125000000000007</v>
      </c>
      <c r="Y7" s="94">
        <f t="shared" ref="Y7:Y34" si="8">G7</f>
        <v>915</v>
      </c>
      <c r="Z7" s="94">
        <f t="shared" ref="Z7:Z24" si="9">I7+50</f>
        <v>980</v>
      </c>
      <c r="AA7" s="84" t="s">
        <v>118</v>
      </c>
    </row>
    <row r="8" spans="1:27" x14ac:dyDescent="0.25">
      <c r="A8" s="62" t="str">
        <f>RELEVER!A8</f>
        <v>ME05</v>
      </c>
      <c r="B8" s="62" t="s">
        <v>133</v>
      </c>
      <c r="C8" s="67">
        <v>1</v>
      </c>
      <c r="D8" s="67">
        <v>0</v>
      </c>
      <c r="E8" s="68"/>
      <c r="F8" s="68">
        <v>70</v>
      </c>
      <c r="G8" s="64">
        <f>RELEVER!H8</f>
        <v>620</v>
      </c>
      <c r="H8" s="64">
        <f>RELEVER!I8</f>
        <v>1510</v>
      </c>
      <c r="I8" s="64">
        <v>0</v>
      </c>
      <c r="J8" s="64">
        <f>RELEVER!P8</f>
        <v>1000</v>
      </c>
      <c r="K8" s="62" t="s">
        <v>44</v>
      </c>
      <c r="L8" s="74">
        <f t="shared" si="3"/>
        <v>2.4</v>
      </c>
      <c r="M8" s="75">
        <f t="shared" si="4"/>
        <v>5.2625000000000002</v>
      </c>
      <c r="N8" s="75">
        <f t="shared" si="0"/>
        <v>7.6624999999999996</v>
      </c>
      <c r="O8" s="64"/>
      <c r="P8" s="76">
        <f t="shared" si="1"/>
        <v>620</v>
      </c>
      <c r="Q8" s="62"/>
      <c r="R8" s="74">
        <f t="shared" si="2"/>
        <v>7.6624999999999996</v>
      </c>
      <c r="S8" s="74" t="s">
        <v>110</v>
      </c>
      <c r="T8" s="74">
        <f t="shared" si="5"/>
        <v>7.6624999999999996</v>
      </c>
      <c r="U8" s="95">
        <f t="shared" si="6"/>
        <v>7.6624999999999996</v>
      </c>
      <c r="V8" s="68">
        <v>0</v>
      </c>
      <c r="W8" s="68">
        <v>0</v>
      </c>
      <c r="X8" s="95">
        <f t="shared" si="7"/>
        <v>7.6624999999999996</v>
      </c>
      <c r="Y8" s="68"/>
      <c r="Z8" s="68"/>
      <c r="AA8" s="68"/>
    </row>
    <row r="9" spans="1:27" s="90" customFormat="1" x14ac:dyDescent="0.25">
      <c r="A9" s="82" t="str">
        <f>RELEVER!A9</f>
        <v>ME06</v>
      </c>
      <c r="B9" s="82" t="s">
        <v>133</v>
      </c>
      <c r="C9" s="83">
        <v>1</v>
      </c>
      <c r="D9" s="83">
        <v>1</v>
      </c>
      <c r="E9" s="84"/>
      <c r="F9" s="84">
        <v>70</v>
      </c>
      <c r="G9" s="66">
        <f>RELEVER!H9</f>
        <v>620</v>
      </c>
      <c r="H9" s="92">
        <f>RELEVER!I9</f>
        <v>1510</v>
      </c>
      <c r="I9" s="92">
        <v>0</v>
      </c>
      <c r="J9" s="66">
        <f>RELEVER!P9</f>
        <v>1000</v>
      </c>
      <c r="K9" s="82" t="s">
        <v>44</v>
      </c>
      <c r="L9" s="89">
        <f t="shared" si="3"/>
        <v>2.4</v>
      </c>
      <c r="M9" s="91">
        <f t="shared" si="4"/>
        <v>5.2625000000000002</v>
      </c>
      <c r="N9" s="91">
        <f t="shared" si="0"/>
        <v>7.6624999999999996</v>
      </c>
      <c r="O9" s="66"/>
      <c r="P9" s="88">
        <f t="shared" si="1"/>
        <v>620</v>
      </c>
      <c r="Q9" s="82"/>
      <c r="R9" s="89">
        <f t="shared" si="2"/>
        <v>7.6624999999999996</v>
      </c>
      <c r="S9" s="89" t="s">
        <v>110</v>
      </c>
      <c r="T9" s="89">
        <f t="shared" si="5"/>
        <v>7.6624999999999996</v>
      </c>
      <c r="U9" s="93">
        <f t="shared" si="6"/>
        <v>7.6624999999999996</v>
      </c>
      <c r="V9" s="84">
        <v>0</v>
      </c>
      <c r="W9" s="84">
        <v>0</v>
      </c>
      <c r="X9" s="93">
        <f t="shared" si="7"/>
        <v>7.6624999999999996</v>
      </c>
      <c r="Y9" s="94"/>
      <c r="Z9" s="94"/>
      <c r="AA9" s="84"/>
    </row>
    <row r="10" spans="1:27" x14ac:dyDescent="0.25">
      <c r="A10" s="62" t="str">
        <f>RELEVER!A10</f>
        <v>ME07</v>
      </c>
      <c r="B10" s="62" t="s">
        <v>98</v>
      </c>
      <c r="C10" s="67">
        <v>1</v>
      </c>
      <c r="D10" s="67">
        <v>1</v>
      </c>
      <c r="E10" s="68"/>
      <c r="F10" s="68">
        <v>54.4</v>
      </c>
      <c r="G10" s="64">
        <f>RELEVER!H10</f>
        <v>1520</v>
      </c>
      <c r="H10" s="64">
        <f>RELEVER!I10</f>
        <v>2400</v>
      </c>
      <c r="I10" s="64">
        <f>G10+15</f>
        <v>1535</v>
      </c>
      <c r="J10" s="64">
        <f>RELEVER!P10</f>
        <v>0</v>
      </c>
      <c r="K10" s="62" t="s">
        <v>54</v>
      </c>
      <c r="L10" s="74">
        <f t="shared" si="3"/>
        <v>2.484375</v>
      </c>
      <c r="M10" s="75">
        <f t="shared" si="4"/>
        <v>6.375</v>
      </c>
      <c r="N10" s="75">
        <f t="shared" si="0"/>
        <v>8.859375</v>
      </c>
      <c r="O10" s="64"/>
      <c r="P10" s="76" t="str">
        <f t="shared" si="1"/>
        <v>0</v>
      </c>
      <c r="Q10" s="62"/>
      <c r="R10" s="74">
        <f t="shared" si="2"/>
        <v>8.859375</v>
      </c>
      <c r="S10" s="74" t="s">
        <v>110</v>
      </c>
      <c r="T10" s="74">
        <f t="shared" si="5"/>
        <v>8.859375</v>
      </c>
      <c r="U10" s="95">
        <f t="shared" si="6"/>
        <v>8.859375</v>
      </c>
      <c r="V10" s="68">
        <v>0</v>
      </c>
      <c r="W10" s="68">
        <v>0</v>
      </c>
      <c r="X10" s="95">
        <f t="shared" si="7"/>
        <v>8.859375</v>
      </c>
      <c r="Y10" s="68">
        <f t="shared" si="8"/>
        <v>1520</v>
      </c>
      <c r="Z10" s="68">
        <f t="shared" si="9"/>
        <v>1585</v>
      </c>
      <c r="AA10" s="68" t="s">
        <v>119</v>
      </c>
    </row>
    <row r="11" spans="1:27" s="90" customFormat="1" x14ac:dyDescent="0.25">
      <c r="A11" s="82" t="str">
        <f>RELEVER!A11</f>
        <v>ME08</v>
      </c>
      <c r="B11" s="82" t="s">
        <v>133</v>
      </c>
      <c r="C11" s="83">
        <v>1</v>
      </c>
      <c r="D11" s="83">
        <v>0</v>
      </c>
      <c r="E11" s="84"/>
      <c r="F11" s="84">
        <v>70</v>
      </c>
      <c r="G11" s="66">
        <f>RELEVER!H11</f>
        <v>620</v>
      </c>
      <c r="H11" s="66">
        <f>RELEVER!I11</f>
        <v>1510</v>
      </c>
      <c r="I11" s="66">
        <v>0</v>
      </c>
      <c r="J11" s="66">
        <f>RELEVER!P11</f>
        <v>1000</v>
      </c>
      <c r="K11" s="82" t="s">
        <v>54</v>
      </c>
      <c r="L11" s="89">
        <f t="shared" si="3"/>
        <v>0.4</v>
      </c>
      <c r="M11" s="91">
        <f t="shared" si="4"/>
        <v>5.2625000000000002</v>
      </c>
      <c r="N11" s="91">
        <f t="shared" si="0"/>
        <v>5.6625000000000005</v>
      </c>
      <c r="O11" s="66"/>
      <c r="P11" s="88">
        <f t="shared" si="1"/>
        <v>620</v>
      </c>
      <c r="Q11" s="82"/>
      <c r="R11" s="89">
        <f t="shared" si="2"/>
        <v>5.6625000000000005</v>
      </c>
      <c r="S11" s="89" t="s">
        <v>110</v>
      </c>
      <c r="T11" s="89">
        <f t="shared" si="5"/>
        <v>5.6625000000000005</v>
      </c>
      <c r="U11" s="93">
        <f t="shared" si="6"/>
        <v>5.6625000000000005</v>
      </c>
      <c r="V11" s="84">
        <v>0</v>
      </c>
      <c r="W11" s="84">
        <v>0</v>
      </c>
      <c r="X11" s="93">
        <f t="shared" si="7"/>
        <v>5.6625000000000005</v>
      </c>
      <c r="Y11" s="94"/>
      <c r="Z11" s="94"/>
      <c r="AA11" s="84"/>
    </row>
    <row r="12" spans="1:27" x14ac:dyDescent="0.25">
      <c r="A12" s="62" t="str">
        <f>RELEVER!A12</f>
        <v>ME09</v>
      </c>
      <c r="B12" s="62" t="s">
        <v>133</v>
      </c>
      <c r="C12" s="67">
        <v>1</v>
      </c>
      <c r="D12" s="67">
        <v>0</v>
      </c>
      <c r="E12" s="68"/>
      <c r="F12" s="68">
        <v>70</v>
      </c>
      <c r="G12" s="64">
        <f>RELEVER!H12</f>
        <v>620</v>
      </c>
      <c r="H12" s="64">
        <f>RELEVER!I12</f>
        <v>1510</v>
      </c>
      <c r="I12" s="64">
        <v>0</v>
      </c>
      <c r="J12" s="64">
        <f>RELEVER!P12</f>
        <v>1000</v>
      </c>
      <c r="K12" s="62" t="s">
        <v>44</v>
      </c>
      <c r="L12" s="74">
        <f t="shared" si="3"/>
        <v>2.4</v>
      </c>
      <c r="M12" s="75">
        <f t="shared" si="4"/>
        <v>5.2625000000000002</v>
      </c>
      <c r="N12" s="75">
        <f t="shared" si="0"/>
        <v>7.6624999999999996</v>
      </c>
      <c r="O12" s="64"/>
      <c r="P12" s="76">
        <f t="shared" si="1"/>
        <v>620</v>
      </c>
      <c r="Q12" s="62"/>
      <c r="R12" s="74">
        <f t="shared" si="2"/>
        <v>7.6624999999999996</v>
      </c>
      <c r="S12" s="74" t="s">
        <v>110</v>
      </c>
      <c r="T12" s="74">
        <f t="shared" si="5"/>
        <v>7.6624999999999996</v>
      </c>
      <c r="U12" s="95">
        <f t="shared" si="6"/>
        <v>7.6624999999999996</v>
      </c>
      <c r="V12" s="68">
        <v>0</v>
      </c>
      <c r="W12" s="68">
        <v>0</v>
      </c>
      <c r="X12" s="95">
        <f t="shared" si="7"/>
        <v>7.6624999999999996</v>
      </c>
      <c r="Y12" s="68"/>
      <c r="Z12" s="68"/>
      <c r="AA12" s="68"/>
    </row>
    <row r="13" spans="1:27" s="90" customFormat="1" x14ac:dyDescent="0.25">
      <c r="A13" s="82" t="str">
        <f>RELEVER!A13</f>
        <v>ME10</v>
      </c>
      <c r="B13" s="82" t="s">
        <v>103</v>
      </c>
      <c r="C13" s="83">
        <v>1</v>
      </c>
      <c r="D13" s="83">
        <v>1</v>
      </c>
      <c r="E13" s="84"/>
      <c r="F13" s="84">
        <v>54.4</v>
      </c>
      <c r="G13" s="66">
        <f>RELEVER!H13</f>
        <v>1620</v>
      </c>
      <c r="H13" s="66">
        <f>RELEVER!I13</f>
        <v>2490</v>
      </c>
      <c r="I13" s="66">
        <f>G13+15</f>
        <v>1635</v>
      </c>
      <c r="J13" s="66">
        <f>RELEVER!P13</f>
        <v>0</v>
      </c>
      <c r="K13" s="82" t="s">
        <v>54</v>
      </c>
      <c r="L13" s="89">
        <f t="shared" si="3"/>
        <v>2.671875</v>
      </c>
      <c r="M13" s="91">
        <f t="shared" si="4"/>
        <v>6.4874999999999998</v>
      </c>
      <c r="N13" s="91">
        <f t="shared" si="0"/>
        <v>9.1593750000000007</v>
      </c>
      <c r="O13" s="66"/>
      <c r="P13" s="88" t="str">
        <f t="shared" si="1"/>
        <v>0</v>
      </c>
      <c r="Q13" s="82"/>
      <c r="R13" s="89">
        <f t="shared" si="2"/>
        <v>9.1593750000000007</v>
      </c>
      <c r="S13" s="89" t="s">
        <v>110</v>
      </c>
      <c r="T13" s="89">
        <f t="shared" si="5"/>
        <v>9.1593750000000007</v>
      </c>
      <c r="U13" s="93">
        <f t="shared" si="6"/>
        <v>9.1593750000000007</v>
      </c>
      <c r="V13" s="84">
        <v>0</v>
      </c>
      <c r="W13" s="84">
        <v>0</v>
      </c>
      <c r="X13" s="93">
        <f t="shared" si="7"/>
        <v>9.1593750000000007</v>
      </c>
      <c r="Y13" s="94">
        <f t="shared" si="8"/>
        <v>1620</v>
      </c>
      <c r="Z13" s="94">
        <f t="shared" si="9"/>
        <v>1685</v>
      </c>
      <c r="AA13" s="84" t="s">
        <v>119</v>
      </c>
    </row>
    <row r="14" spans="1:27" x14ac:dyDescent="0.25">
      <c r="A14" s="62" t="str">
        <f>RELEVER!A14</f>
        <v>ME11</v>
      </c>
      <c r="B14" s="62" t="s">
        <v>103</v>
      </c>
      <c r="C14" s="67">
        <v>1</v>
      </c>
      <c r="D14" s="67">
        <v>1</v>
      </c>
      <c r="E14" s="68"/>
      <c r="F14" s="68">
        <v>54.4</v>
      </c>
      <c r="G14" s="64">
        <f>RELEVER!H14</f>
        <v>1520</v>
      </c>
      <c r="H14" s="64">
        <f>RELEVER!I14</f>
        <v>2410</v>
      </c>
      <c r="I14" s="64">
        <f>G14+15</f>
        <v>1535</v>
      </c>
      <c r="J14" s="64">
        <f>RELEVER!P14</f>
        <v>0</v>
      </c>
      <c r="K14" s="62" t="s">
        <v>54</v>
      </c>
      <c r="L14" s="74">
        <f t="shared" si="3"/>
        <v>2.484375</v>
      </c>
      <c r="M14" s="75">
        <f t="shared" si="4"/>
        <v>6.3875000000000002</v>
      </c>
      <c r="N14" s="75">
        <f t="shared" si="0"/>
        <v>8.8718749999999993</v>
      </c>
      <c r="O14" s="64"/>
      <c r="P14" s="76" t="str">
        <f t="shared" si="1"/>
        <v>0</v>
      </c>
      <c r="Q14" s="62"/>
      <c r="R14" s="74">
        <f t="shared" si="2"/>
        <v>8.8718749999999993</v>
      </c>
      <c r="S14" s="74" t="s">
        <v>110</v>
      </c>
      <c r="T14" s="74">
        <f t="shared" si="5"/>
        <v>8.8718749999999993</v>
      </c>
      <c r="U14" s="95">
        <f t="shared" si="6"/>
        <v>8.8718749999999993</v>
      </c>
      <c r="V14" s="68">
        <v>0</v>
      </c>
      <c r="W14" s="68">
        <v>0</v>
      </c>
      <c r="X14" s="95">
        <f t="shared" si="7"/>
        <v>8.8718749999999993</v>
      </c>
      <c r="Y14" s="68">
        <f t="shared" si="8"/>
        <v>1520</v>
      </c>
      <c r="Z14" s="68">
        <f t="shared" si="9"/>
        <v>1585</v>
      </c>
      <c r="AA14" s="68" t="s">
        <v>119</v>
      </c>
    </row>
    <row r="15" spans="1:27" s="90" customFormat="1" x14ac:dyDescent="0.25">
      <c r="A15" s="82" t="str">
        <f>RELEVER!A15</f>
        <v>ME12</v>
      </c>
      <c r="B15" s="82" t="s">
        <v>98</v>
      </c>
      <c r="C15" s="83">
        <v>1</v>
      </c>
      <c r="D15" s="83">
        <v>1</v>
      </c>
      <c r="E15" s="84"/>
      <c r="F15" s="84">
        <v>54.4</v>
      </c>
      <c r="G15" s="66">
        <f>RELEVER!H15</f>
        <v>1520</v>
      </c>
      <c r="H15" s="66">
        <f>RELEVER!I15</f>
        <v>2415</v>
      </c>
      <c r="I15" s="66">
        <f>G15+15</f>
        <v>1535</v>
      </c>
      <c r="J15" s="66">
        <f>RELEVER!P15</f>
        <v>0</v>
      </c>
      <c r="K15" s="82" t="s">
        <v>54</v>
      </c>
      <c r="L15" s="89">
        <f t="shared" si="3"/>
        <v>2.484375</v>
      </c>
      <c r="M15" s="91">
        <f t="shared" si="4"/>
        <v>6.3937499999999998</v>
      </c>
      <c r="N15" s="91">
        <f t="shared" si="0"/>
        <v>8.8781250000000007</v>
      </c>
      <c r="O15" s="66"/>
      <c r="P15" s="88" t="str">
        <f t="shared" si="1"/>
        <v>0</v>
      </c>
      <c r="Q15" s="82"/>
      <c r="R15" s="89">
        <f t="shared" si="2"/>
        <v>8.8781250000000007</v>
      </c>
      <c r="S15" s="89" t="s">
        <v>110</v>
      </c>
      <c r="T15" s="89">
        <f t="shared" si="5"/>
        <v>8.8781250000000007</v>
      </c>
      <c r="U15" s="93">
        <f t="shared" si="6"/>
        <v>8.8781250000000007</v>
      </c>
      <c r="V15" s="84">
        <v>0</v>
      </c>
      <c r="W15" s="84">
        <v>0</v>
      </c>
      <c r="X15" s="93">
        <f t="shared" si="7"/>
        <v>8.8781250000000007</v>
      </c>
      <c r="Y15" s="94">
        <f t="shared" si="8"/>
        <v>1520</v>
      </c>
      <c r="Z15" s="94">
        <f t="shared" si="9"/>
        <v>1585</v>
      </c>
      <c r="AA15" s="84" t="s">
        <v>119</v>
      </c>
    </row>
    <row r="16" spans="1:27" x14ac:dyDescent="0.25">
      <c r="A16" s="62" t="str">
        <f>RELEVER!A16</f>
        <v>ME13</v>
      </c>
      <c r="B16" s="62" t="s">
        <v>103</v>
      </c>
      <c r="C16" s="67">
        <v>1</v>
      </c>
      <c r="D16" s="67">
        <v>1</v>
      </c>
      <c r="E16" s="68"/>
      <c r="F16" s="68">
        <v>54.4</v>
      </c>
      <c r="G16" s="64">
        <f>RELEVER!H16</f>
        <v>1270</v>
      </c>
      <c r="H16" s="64">
        <f>RELEVER!I16</f>
        <v>2415</v>
      </c>
      <c r="I16" s="64">
        <f>G16+15</f>
        <v>1285</v>
      </c>
      <c r="J16" s="64">
        <f>RELEVER!P16</f>
        <v>0</v>
      </c>
      <c r="K16" s="62" t="s">
        <v>54</v>
      </c>
      <c r="L16" s="74">
        <f t="shared" si="3"/>
        <v>2.015625</v>
      </c>
      <c r="M16" s="75">
        <f t="shared" si="4"/>
        <v>6.3937499999999998</v>
      </c>
      <c r="N16" s="75">
        <f t="shared" si="0"/>
        <v>8.4093750000000007</v>
      </c>
      <c r="O16" s="64"/>
      <c r="P16" s="76" t="str">
        <f t="shared" si="1"/>
        <v>0</v>
      </c>
      <c r="Q16" s="62"/>
      <c r="R16" s="74">
        <f t="shared" si="2"/>
        <v>8.4093750000000007</v>
      </c>
      <c r="S16" s="74" t="s">
        <v>110</v>
      </c>
      <c r="T16" s="74">
        <f t="shared" si="5"/>
        <v>8.4093750000000007</v>
      </c>
      <c r="U16" s="95">
        <f t="shared" si="6"/>
        <v>8.4093750000000007</v>
      </c>
      <c r="V16" s="68">
        <v>0</v>
      </c>
      <c r="W16" s="68">
        <v>0</v>
      </c>
      <c r="X16" s="95">
        <f t="shared" si="7"/>
        <v>8.4093750000000007</v>
      </c>
      <c r="Y16" s="68">
        <f t="shared" si="8"/>
        <v>1270</v>
      </c>
      <c r="Z16" s="68">
        <f t="shared" si="9"/>
        <v>1335</v>
      </c>
      <c r="AA16" s="68" t="s">
        <v>119</v>
      </c>
    </row>
    <row r="17" spans="1:27" s="90" customFormat="1" x14ac:dyDescent="0.25">
      <c r="A17" s="82" t="str">
        <f>RELEVER!A17</f>
        <v>ME14</v>
      </c>
      <c r="B17" s="82" t="s">
        <v>98</v>
      </c>
      <c r="C17" s="83">
        <v>1</v>
      </c>
      <c r="D17" s="83">
        <v>1</v>
      </c>
      <c r="E17" s="84"/>
      <c r="F17" s="84">
        <v>54.4</v>
      </c>
      <c r="G17" s="66">
        <f>RELEVER!H17</f>
        <v>1270</v>
      </c>
      <c r="H17" s="66">
        <f>RELEVER!I17</f>
        <v>2410</v>
      </c>
      <c r="I17" s="66">
        <f>G17+15</f>
        <v>1285</v>
      </c>
      <c r="J17" s="66">
        <f>RELEVER!P17</f>
        <v>0</v>
      </c>
      <c r="K17" s="82" t="s">
        <v>54</v>
      </c>
      <c r="L17" s="89">
        <f t="shared" si="3"/>
        <v>2.015625</v>
      </c>
      <c r="M17" s="91">
        <f t="shared" si="4"/>
        <v>6.3875000000000002</v>
      </c>
      <c r="N17" s="91">
        <f t="shared" si="0"/>
        <v>8.4031249999999993</v>
      </c>
      <c r="O17" s="66"/>
      <c r="P17" s="88" t="str">
        <f t="shared" si="1"/>
        <v>0</v>
      </c>
      <c r="Q17" s="82"/>
      <c r="R17" s="89">
        <f t="shared" si="2"/>
        <v>8.4031249999999993</v>
      </c>
      <c r="S17" s="89" t="s">
        <v>110</v>
      </c>
      <c r="T17" s="89">
        <f t="shared" si="5"/>
        <v>8.4031249999999993</v>
      </c>
      <c r="U17" s="93">
        <f t="shared" si="6"/>
        <v>8.4031249999999993</v>
      </c>
      <c r="V17" s="84">
        <v>0</v>
      </c>
      <c r="W17" s="84">
        <v>0</v>
      </c>
      <c r="X17" s="93">
        <f t="shared" si="7"/>
        <v>8.4031249999999993</v>
      </c>
      <c r="Y17" s="94">
        <f t="shared" si="8"/>
        <v>1270</v>
      </c>
      <c r="Z17" s="94">
        <f t="shared" si="9"/>
        <v>1335</v>
      </c>
      <c r="AA17" s="84" t="s">
        <v>119</v>
      </c>
    </row>
    <row r="18" spans="1:27" x14ac:dyDescent="0.25">
      <c r="A18" s="62" t="str">
        <f>RELEVER!A18</f>
        <v>ME15</v>
      </c>
      <c r="B18" s="62" t="s">
        <v>63</v>
      </c>
      <c r="C18" s="67">
        <v>1</v>
      </c>
      <c r="D18" s="67">
        <v>1</v>
      </c>
      <c r="E18" s="68"/>
      <c r="F18" s="68">
        <v>70</v>
      </c>
      <c r="G18" s="64">
        <f>RELEVER!H18</f>
        <v>1020</v>
      </c>
      <c r="H18" s="64">
        <f>RELEVER!I18</f>
        <v>2110</v>
      </c>
      <c r="I18" s="64">
        <v>0</v>
      </c>
      <c r="J18" s="64">
        <f>RELEVER!P18</f>
        <v>1000</v>
      </c>
      <c r="K18" s="62" t="s">
        <v>54</v>
      </c>
      <c r="L18" s="74">
        <f t="shared" si="3"/>
        <v>0.9</v>
      </c>
      <c r="M18" s="75">
        <f t="shared" si="4"/>
        <v>6.0125000000000002</v>
      </c>
      <c r="N18" s="75">
        <f t="shared" si="0"/>
        <v>6.9125000000000005</v>
      </c>
      <c r="O18" s="64"/>
      <c r="P18" s="76">
        <f t="shared" si="1"/>
        <v>1020</v>
      </c>
      <c r="Q18" s="62"/>
      <c r="R18" s="74">
        <f t="shared" si="2"/>
        <v>6.9125000000000005</v>
      </c>
      <c r="S18" s="74" t="s">
        <v>110</v>
      </c>
      <c r="T18" s="74">
        <f t="shared" si="5"/>
        <v>6.9125000000000005</v>
      </c>
      <c r="U18" s="95">
        <f t="shared" si="6"/>
        <v>6.9125000000000005</v>
      </c>
      <c r="V18" s="68">
        <v>0</v>
      </c>
      <c r="W18" s="68">
        <v>0</v>
      </c>
      <c r="X18" s="95">
        <f t="shared" si="7"/>
        <v>6.9125000000000005</v>
      </c>
      <c r="Y18" s="68"/>
      <c r="Z18" s="68"/>
      <c r="AA18" s="68"/>
    </row>
    <row r="19" spans="1:27" s="90" customFormat="1" x14ac:dyDescent="0.25">
      <c r="A19" s="82" t="str">
        <f>RELEVER!A19</f>
        <v>ME16</v>
      </c>
      <c r="B19" s="82" t="s">
        <v>63</v>
      </c>
      <c r="C19" s="83">
        <v>1</v>
      </c>
      <c r="D19" s="83">
        <v>1</v>
      </c>
      <c r="E19" s="84"/>
      <c r="F19" s="84">
        <v>70</v>
      </c>
      <c r="G19" s="66">
        <f>RELEVER!H19</f>
        <v>1020</v>
      </c>
      <c r="H19" s="66">
        <f>RELEVER!I19</f>
        <v>2165</v>
      </c>
      <c r="I19" s="66">
        <v>0</v>
      </c>
      <c r="J19" s="66">
        <f>RELEVER!P19</f>
        <v>1000</v>
      </c>
      <c r="K19" s="82" t="s">
        <v>54</v>
      </c>
      <c r="L19" s="89">
        <f t="shared" si="3"/>
        <v>0.9</v>
      </c>
      <c r="M19" s="91">
        <f t="shared" si="4"/>
        <v>6.0812499999999998</v>
      </c>
      <c r="N19" s="91">
        <f t="shared" si="0"/>
        <v>6.9812500000000002</v>
      </c>
      <c r="O19" s="66"/>
      <c r="P19" s="88">
        <f t="shared" si="1"/>
        <v>1020</v>
      </c>
      <c r="Q19" s="82"/>
      <c r="R19" s="89">
        <f t="shared" si="2"/>
        <v>6.9812500000000002</v>
      </c>
      <c r="S19" s="89" t="s">
        <v>110</v>
      </c>
      <c r="T19" s="89">
        <f t="shared" si="5"/>
        <v>6.9812500000000002</v>
      </c>
      <c r="U19" s="93">
        <f t="shared" si="6"/>
        <v>6.9812500000000002</v>
      </c>
      <c r="V19" s="84">
        <v>0</v>
      </c>
      <c r="W19" s="84">
        <v>0</v>
      </c>
      <c r="X19" s="93">
        <f t="shared" si="7"/>
        <v>6.9812500000000002</v>
      </c>
      <c r="Y19" s="94"/>
      <c r="Z19" s="94"/>
      <c r="AA19" s="84"/>
    </row>
    <row r="20" spans="1:27" x14ac:dyDescent="0.25">
      <c r="A20" s="62" t="str">
        <f>RELEVER!A20</f>
        <v>ME17</v>
      </c>
      <c r="B20" s="62" t="s">
        <v>102</v>
      </c>
      <c r="C20" s="67">
        <v>4</v>
      </c>
      <c r="D20" s="67">
        <v>2</v>
      </c>
      <c r="E20" s="68"/>
      <c r="F20" s="68">
        <v>125.4</v>
      </c>
      <c r="G20" s="65">
        <f>RELEVER!H20</f>
        <v>8435</v>
      </c>
      <c r="H20" s="65">
        <f>RELEVER!I20</f>
        <v>2985</v>
      </c>
      <c r="I20" s="64">
        <v>0</v>
      </c>
      <c r="J20" s="64">
        <f>RELEVER!P20</f>
        <v>0</v>
      </c>
      <c r="K20" s="62" t="s">
        <v>44</v>
      </c>
      <c r="L20" s="74">
        <f t="shared" si="3"/>
        <v>12.168749999999999</v>
      </c>
      <c r="M20" s="75">
        <f t="shared" si="4"/>
        <v>7.1062500000000002</v>
      </c>
      <c r="N20" s="75">
        <f t="shared" si="0"/>
        <v>19.274999999999999</v>
      </c>
      <c r="O20" s="64" t="s">
        <v>115</v>
      </c>
      <c r="P20" s="76" t="str">
        <f t="shared" si="1"/>
        <v>0</v>
      </c>
      <c r="Q20" s="62"/>
      <c r="R20" s="74">
        <f t="shared" si="2"/>
        <v>19.274999999999999</v>
      </c>
      <c r="S20" s="74" t="s">
        <v>110</v>
      </c>
      <c r="T20" s="74">
        <f t="shared" si="5"/>
        <v>19.274999999999999</v>
      </c>
      <c r="U20" s="95">
        <f t="shared" si="6"/>
        <v>19.274999999999999</v>
      </c>
      <c r="V20" s="68">
        <v>0</v>
      </c>
      <c r="W20" s="68">
        <v>0</v>
      </c>
      <c r="X20" s="95">
        <f t="shared" si="7"/>
        <v>19.274999999999999</v>
      </c>
      <c r="Y20" s="68">
        <f t="shared" si="8"/>
        <v>8435</v>
      </c>
      <c r="Z20" s="68"/>
      <c r="AA20" s="68" t="s">
        <v>122</v>
      </c>
    </row>
    <row r="21" spans="1:27" s="90" customFormat="1" x14ac:dyDescent="0.25">
      <c r="A21" s="82" t="str">
        <f>RELEVER!A21</f>
        <v>ME18</v>
      </c>
      <c r="B21" s="82" t="s">
        <v>103</v>
      </c>
      <c r="C21" s="83">
        <v>1</v>
      </c>
      <c r="D21" s="83">
        <v>1</v>
      </c>
      <c r="E21" s="84"/>
      <c r="F21" s="84">
        <v>54.4</v>
      </c>
      <c r="G21" s="66">
        <f>RELEVER!H21</f>
        <v>1820</v>
      </c>
      <c r="H21" s="92">
        <f>RELEVER!I21</f>
        <v>2410</v>
      </c>
      <c r="I21" s="92">
        <f>G21+15</f>
        <v>1835</v>
      </c>
      <c r="J21" s="66">
        <f>RELEVER!P21</f>
        <v>0</v>
      </c>
      <c r="K21" s="82" t="s">
        <v>54</v>
      </c>
      <c r="L21" s="89">
        <f t="shared" si="3"/>
        <v>3.046875</v>
      </c>
      <c r="M21" s="91">
        <f t="shared" si="4"/>
        <v>6.3875000000000002</v>
      </c>
      <c r="N21" s="91">
        <f t="shared" si="0"/>
        <v>9.4343749999999993</v>
      </c>
      <c r="O21" s="66"/>
      <c r="P21" s="88" t="str">
        <f t="shared" si="1"/>
        <v>0</v>
      </c>
      <c r="Q21" s="82"/>
      <c r="R21" s="89">
        <f t="shared" si="2"/>
        <v>9.4343749999999993</v>
      </c>
      <c r="S21" s="89" t="s">
        <v>110</v>
      </c>
      <c r="T21" s="89">
        <f t="shared" si="5"/>
        <v>9.4343749999999993</v>
      </c>
      <c r="U21" s="93">
        <f t="shared" si="6"/>
        <v>9.4343749999999993</v>
      </c>
      <c r="V21" s="84">
        <v>0</v>
      </c>
      <c r="W21" s="84">
        <v>0</v>
      </c>
      <c r="X21" s="93">
        <f t="shared" si="7"/>
        <v>9.4343749999999993</v>
      </c>
      <c r="Y21" s="94">
        <f t="shared" si="8"/>
        <v>1820</v>
      </c>
      <c r="Z21" s="94">
        <f t="shared" si="9"/>
        <v>1885</v>
      </c>
      <c r="AA21" s="84" t="s">
        <v>119</v>
      </c>
    </row>
    <row r="22" spans="1:27" x14ac:dyDescent="0.25">
      <c r="A22" s="62" t="str">
        <f>RELEVER!A22</f>
        <v>ME19</v>
      </c>
      <c r="B22" s="62" t="s">
        <v>98</v>
      </c>
      <c r="C22" s="67">
        <v>1</v>
      </c>
      <c r="D22" s="67">
        <v>1</v>
      </c>
      <c r="E22" s="68"/>
      <c r="F22" s="68">
        <v>54.4</v>
      </c>
      <c r="G22" s="64">
        <f>RELEVER!H22</f>
        <v>915</v>
      </c>
      <c r="H22" s="64">
        <f>RELEVER!I22</f>
        <v>1510</v>
      </c>
      <c r="I22" s="64">
        <f>G22+15</f>
        <v>930</v>
      </c>
      <c r="J22" s="64">
        <f>RELEVER!P22</f>
        <v>1000</v>
      </c>
      <c r="K22" s="62" t="s">
        <v>54</v>
      </c>
      <c r="L22" s="74">
        <f t="shared" si="3"/>
        <v>1.35</v>
      </c>
      <c r="M22" s="75">
        <f t="shared" si="4"/>
        <v>5.2625000000000002</v>
      </c>
      <c r="N22" s="75">
        <f t="shared" si="0"/>
        <v>6.6125000000000007</v>
      </c>
      <c r="O22" s="64"/>
      <c r="P22" s="76">
        <f t="shared" si="1"/>
        <v>1845</v>
      </c>
      <c r="Q22" s="62"/>
      <c r="R22" s="74">
        <f t="shared" si="2"/>
        <v>6.6125000000000007</v>
      </c>
      <c r="S22" s="74" t="s">
        <v>110</v>
      </c>
      <c r="T22" s="74">
        <f t="shared" si="5"/>
        <v>6.6125000000000007</v>
      </c>
      <c r="U22" s="95">
        <f t="shared" si="6"/>
        <v>6.6125000000000007</v>
      </c>
      <c r="V22" s="68">
        <v>0</v>
      </c>
      <c r="W22" s="68">
        <v>0</v>
      </c>
      <c r="X22" s="95">
        <f t="shared" si="7"/>
        <v>6.6125000000000007</v>
      </c>
      <c r="Y22" s="68">
        <f t="shared" si="8"/>
        <v>915</v>
      </c>
      <c r="Z22" s="68">
        <f t="shared" si="9"/>
        <v>980</v>
      </c>
      <c r="AA22" s="68" t="s">
        <v>119</v>
      </c>
    </row>
    <row r="23" spans="1:27" s="90" customFormat="1" x14ac:dyDescent="0.25">
      <c r="A23" s="82" t="str">
        <f>RELEVER!A23</f>
        <v>ME20</v>
      </c>
      <c r="B23" s="82" t="s">
        <v>98</v>
      </c>
      <c r="C23" s="83">
        <v>1</v>
      </c>
      <c r="D23" s="83">
        <v>1</v>
      </c>
      <c r="E23" s="84"/>
      <c r="F23" s="84">
        <v>54.4</v>
      </c>
      <c r="G23" s="66">
        <f>RELEVER!H23</f>
        <v>1520</v>
      </c>
      <c r="H23" s="66">
        <f>RELEVER!I23</f>
        <v>2415</v>
      </c>
      <c r="I23" s="66">
        <f>G23+15</f>
        <v>1535</v>
      </c>
      <c r="J23" s="66">
        <f>RELEVER!P23</f>
        <v>0</v>
      </c>
      <c r="K23" s="82" t="s">
        <v>54</v>
      </c>
      <c r="L23" s="89">
        <f t="shared" si="3"/>
        <v>2.484375</v>
      </c>
      <c r="M23" s="91">
        <f t="shared" si="4"/>
        <v>6.3937499999999998</v>
      </c>
      <c r="N23" s="91">
        <f t="shared" si="0"/>
        <v>8.8781250000000007</v>
      </c>
      <c r="O23" s="66"/>
      <c r="P23" s="88" t="str">
        <f t="shared" si="1"/>
        <v>0</v>
      </c>
      <c r="Q23" s="82"/>
      <c r="R23" s="89">
        <f t="shared" si="2"/>
        <v>8.8781250000000007</v>
      </c>
      <c r="S23" s="89" t="s">
        <v>110</v>
      </c>
      <c r="T23" s="89">
        <f t="shared" si="5"/>
        <v>8.8781250000000007</v>
      </c>
      <c r="U23" s="93">
        <f t="shared" si="6"/>
        <v>8.8781250000000007</v>
      </c>
      <c r="V23" s="84">
        <v>0</v>
      </c>
      <c r="W23" s="84">
        <v>0</v>
      </c>
      <c r="X23" s="93">
        <f t="shared" si="7"/>
        <v>8.8781250000000007</v>
      </c>
      <c r="Y23" s="94">
        <f t="shared" si="8"/>
        <v>1520</v>
      </c>
      <c r="Z23" s="94">
        <f t="shared" si="9"/>
        <v>1585</v>
      </c>
      <c r="AA23" s="84" t="s">
        <v>119</v>
      </c>
    </row>
    <row r="24" spans="1:27" x14ac:dyDescent="0.25">
      <c r="A24" s="62" t="str">
        <f>RELEVER!A24</f>
        <v>ME21</v>
      </c>
      <c r="B24" s="62" t="s">
        <v>103</v>
      </c>
      <c r="C24" s="67">
        <v>1</v>
      </c>
      <c r="D24" s="67">
        <v>1</v>
      </c>
      <c r="E24" s="68"/>
      <c r="F24" s="68">
        <v>54.4</v>
      </c>
      <c r="G24" s="64">
        <f>RELEVER!H24</f>
        <v>1620</v>
      </c>
      <c r="H24" s="64">
        <f>RELEVER!I24</f>
        <v>2530</v>
      </c>
      <c r="I24" s="64">
        <f>G24+15</f>
        <v>1635</v>
      </c>
      <c r="J24" s="64">
        <f>RELEVER!P24</f>
        <v>0</v>
      </c>
      <c r="K24" s="62" t="s">
        <v>54</v>
      </c>
      <c r="L24" s="74">
        <f t="shared" si="3"/>
        <v>2.671875</v>
      </c>
      <c r="M24" s="75">
        <f t="shared" si="4"/>
        <v>6.5374999999999996</v>
      </c>
      <c r="N24" s="75">
        <f t="shared" si="0"/>
        <v>9.2093749999999996</v>
      </c>
      <c r="O24" s="64"/>
      <c r="P24" s="76" t="str">
        <f t="shared" si="1"/>
        <v>0</v>
      </c>
      <c r="Q24" s="62"/>
      <c r="R24" s="74">
        <f t="shared" si="2"/>
        <v>9.2093749999999996</v>
      </c>
      <c r="S24" s="74" t="s">
        <v>110</v>
      </c>
      <c r="T24" s="74">
        <f t="shared" si="5"/>
        <v>9.2093749999999996</v>
      </c>
      <c r="U24" s="95">
        <f t="shared" si="6"/>
        <v>9.2093749999999996</v>
      </c>
      <c r="V24" s="68">
        <v>0</v>
      </c>
      <c r="W24" s="68">
        <v>0</v>
      </c>
      <c r="X24" s="95">
        <f t="shared" si="7"/>
        <v>9.2093749999999996</v>
      </c>
      <c r="Y24" s="68">
        <f t="shared" si="8"/>
        <v>1620</v>
      </c>
      <c r="Z24" s="68">
        <f t="shared" si="9"/>
        <v>1685</v>
      </c>
      <c r="AA24" s="68" t="s">
        <v>119</v>
      </c>
    </row>
    <row r="25" spans="1:27" s="90" customFormat="1" x14ac:dyDescent="0.25">
      <c r="A25" s="82" t="str">
        <f>RELEVER!A25</f>
        <v>ME22</v>
      </c>
      <c r="B25" s="82" t="s">
        <v>133</v>
      </c>
      <c r="C25" s="83">
        <v>1</v>
      </c>
      <c r="D25" s="83">
        <v>0</v>
      </c>
      <c r="E25" s="84"/>
      <c r="F25" s="84">
        <v>70</v>
      </c>
      <c r="G25" s="66">
        <f>RELEVER!H25</f>
        <v>820</v>
      </c>
      <c r="H25" s="66">
        <f>RELEVER!I25</f>
        <v>1510</v>
      </c>
      <c r="I25" s="66">
        <v>0</v>
      </c>
      <c r="J25" s="66">
        <f>RELEVER!P25</f>
        <v>1000</v>
      </c>
      <c r="K25" s="82" t="s">
        <v>44</v>
      </c>
      <c r="L25" s="89">
        <f t="shared" si="3"/>
        <v>2.65</v>
      </c>
      <c r="M25" s="91">
        <f t="shared" si="4"/>
        <v>5.2625000000000002</v>
      </c>
      <c r="N25" s="91">
        <f t="shared" si="0"/>
        <v>7.9124999999999996</v>
      </c>
      <c r="O25" s="66"/>
      <c r="P25" s="88">
        <f t="shared" si="1"/>
        <v>820</v>
      </c>
      <c r="Q25" s="82"/>
      <c r="R25" s="89">
        <f t="shared" si="2"/>
        <v>7.9124999999999996</v>
      </c>
      <c r="S25" s="89" t="s">
        <v>110</v>
      </c>
      <c r="T25" s="89">
        <f t="shared" si="5"/>
        <v>7.9124999999999996</v>
      </c>
      <c r="U25" s="93">
        <f t="shared" si="6"/>
        <v>7.9124999999999996</v>
      </c>
      <c r="V25" s="84">
        <v>0</v>
      </c>
      <c r="W25" s="84">
        <v>0</v>
      </c>
      <c r="X25" s="93">
        <f t="shared" si="7"/>
        <v>7.9124999999999996</v>
      </c>
      <c r="Y25" s="94"/>
      <c r="Z25" s="94"/>
      <c r="AA25" s="84"/>
    </row>
    <row r="26" spans="1:27" x14ac:dyDescent="0.25">
      <c r="A26" s="62" t="str">
        <f>RELEVER!A26</f>
        <v>ME23</v>
      </c>
      <c r="B26" s="62" t="s">
        <v>63</v>
      </c>
      <c r="C26" s="67">
        <v>1</v>
      </c>
      <c r="D26" s="67">
        <v>0</v>
      </c>
      <c r="E26" s="68"/>
      <c r="F26" s="68">
        <v>70</v>
      </c>
      <c r="G26" s="64">
        <f>RELEVER!H26</f>
        <v>920</v>
      </c>
      <c r="H26" s="64">
        <f>RELEVER!I26</f>
        <v>1510</v>
      </c>
      <c r="I26" s="64">
        <v>0</v>
      </c>
      <c r="J26" s="64">
        <f>RELEVER!P26</f>
        <v>0</v>
      </c>
      <c r="K26" s="62" t="s">
        <v>44</v>
      </c>
      <c r="L26" s="74">
        <f t="shared" si="3"/>
        <v>2.7749999999999999</v>
      </c>
      <c r="M26" s="75">
        <f t="shared" si="4"/>
        <v>5.2625000000000002</v>
      </c>
      <c r="N26" s="75">
        <f t="shared" si="0"/>
        <v>8.0374999999999996</v>
      </c>
      <c r="O26" s="64"/>
      <c r="P26" s="76" t="str">
        <f t="shared" si="1"/>
        <v>0</v>
      </c>
      <c r="Q26" s="62"/>
      <c r="R26" s="74">
        <f t="shared" si="2"/>
        <v>8.0374999999999996</v>
      </c>
      <c r="S26" s="74" t="s">
        <v>110</v>
      </c>
      <c r="T26" s="74">
        <f t="shared" si="5"/>
        <v>8.0374999999999996</v>
      </c>
      <c r="U26" s="95">
        <f t="shared" si="6"/>
        <v>8.0374999999999996</v>
      </c>
      <c r="V26" s="68">
        <v>0</v>
      </c>
      <c r="W26" s="68">
        <v>0</v>
      </c>
      <c r="X26" s="95">
        <f t="shared" si="7"/>
        <v>8.0374999999999996</v>
      </c>
      <c r="Y26" s="68"/>
      <c r="Z26" s="68"/>
      <c r="AA26" s="68"/>
    </row>
    <row r="27" spans="1:27" s="90" customFormat="1" x14ac:dyDescent="0.25">
      <c r="A27" s="82" t="str">
        <f>RELEVER!A27</f>
        <v>ME24</v>
      </c>
      <c r="B27" s="82" t="s">
        <v>63</v>
      </c>
      <c r="C27" s="83">
        <v>1</v>
      </c>
      <c r="D27" s="83">
        <v>0</v>
      </c>
      <c r="E27" s="84"/>
      <c r="F27" s="84">
        <v>70</v>
      </c>
      <c r="G27" s="66">
        <f>RELEVER!H27</f>
        <v>2460</v>
      </c>
      <c r="H27" s="66">
        <f>RELEVER!I27</f>
        <v>2590</v>
      </c>
      <c r="I27" s="66">
        <v>0</v>
      </c>
      <c r="J27" s="66">
        <f>RELEVER!P27</f>
        <v>0</v>
      </c>
      <c r="K27" s="82" t="s">
        <v>44</v>
      </c>
      <c r="L27" s="89">
        <f t="shared" si="3"/>
        <v>4.7</v>
      </c>
      <c r="M27" s="91">
        <f t="shared" si="4"/>
        <v>6.6124999999999998</v>
      </c>
      <c r="N27" s="91">
        <f t="shared" si="0"/>
        <v>11.3125</v>
      </c>
      <c r="O27" s="66"/>
      <c r="P27" s="88" t="str">
        <f t="shared" si="1"/>
        <v>0</v>
      </c>
      <c r="Q27" s="82"/>
      <c r="R27" s="89">
        <f t="shared" si="2"/>
        <v>11.3125</v>
      </c>
      <c r="S27" s="89" t="s">
        <v>110</v>
      </c>
      <c r="T27" s="89">
        <f t="shared" si="5"/>
        <v>11.3125</v>
      </c>
      <c r="U27" s="93">
        <f t="shared" si="6"/>
        <v>11.3125</v>
      </c>
      <c r="V27" s="84">
        <v>0</v>
      </c>
      <c r="W27" s="84">
        <v>0</v>
      </c>
      <c r="X27" s="93">
        <f t="shared" si="7"/>
        <v>11.3125</v>
      </c>
      <c r="Y27" s="94"/>
      <c r="Z27" s="94"/>
      <c r="AA27" s="84"/>
    </row>
    <row r="28" spans="1:27" x14ac:dyDescent="0.25">
      <c r="A28" s="62" t="str">
        <f>RELEVER!A28</f>
        <v>ME25</v>
      </c>
      <c r="B28" s="62" t="s">
        <v>63</v>
      </c>
      <c r="C28" s="67">
        <v>1</v>
      </c>
      <c r="D28" s="67">
        <v>0</v>
      </c>
      <c r="E28" s="68"/>
      <c r="F28" s="68">
        <v>70</v>
      </c>
      <c r="G28" s="64">
        <f>RELEVER!H28</f>
        <v>2420</v>
      </c>
      <c r="H28" s="64">
        <f>RELEVER!I28</f>
        <v>2590</v>
      </c>
      <c r="I28" s="64">
        <v>0</v>
      </c>
      <c r="J28" s="64">
        <f>RELEVER!P28</f>
        <v>0</v>
      </c>
      <c r="K28" s="62" t="s">
        <v>44</v>
      </c>
      <c r="L28" s="74">
        <f t="shared" si="3"/>
        <v>4.6500000000000004</v>
      </c>
      <c r="M28" s="75">
        <f t="shared" si="4"/>
        <v>6.6124999999999998</v>
      </c>
      <c r="N28" s="75">
        <f t="shared" si="0"/>
        <v>11.262499999999999</v>
      </c>
      <c r="O28" s="64"/>
      <c r="P28" s="76" t="str">
        <f t="shared" si="1"/>
        <v>0</v>
      </c>
      <c r="Q28" s="62"/>
      <c r="R28" s="74">
        <f t="shared" si="2"/>
        <v>11.262499999999999</v>
      </c>
      <c r="S28" s="74" t="s">
        <v>110</v>
      </c>
      <c r="T28" s="74">
        <f t="shared" si="5"/>
        <v>11.262499999999999</v>
      </c>
      <c r="U28" s="95">
        <f t="shared" si="6"/>
        <v>11.262499999999999</v>
      </c>
      <c r="V28" s="68">
        <v>0</v>
      </c>
      <c r="W28" s="68">
        <v>0</v>
      </c>
      <c r="X28" s="95">
        <f t="shared" si="7"/>
        <v>11.262499999999999</v>
      </c>
      <c r="Y28" s="68"/>
      <c r="Z28" s="68"/>
      <c r="AA28" s="68"/>
    </row>
    <row r="29" spans="1:27" s="90" customFormat="1" x14ac:dyDescent="0.25">
      <c r="A29" s="82" t="str">
        <f>RELEVER!A29</f>
        <v>ME26</v>
      </c>
      <c r="B29" s="82" t="s">
        <v>63</v>
      </c>
      <c r="C29" s="83">
        <v>1</v>
      </c>
      <c r="D29" s="83">
        <v>0</v>
      </c>
      <c r="E29" s="84"/>
      <c r="F29" s="84">
        <v>70</v>
      </c>
      <c r="G29" s="66">
        <f>RELEVER!H29</f>
        <v>2420</v>
      </c>
      <c r="H29" s="66">
        <f>RELEVER!I29</f>
        <v>2590</v>
      </c>
      <c r="I29" s="66">
        <v>0</v>
      </c>
      <c r="J29" s="66">
        <f>RELEVER!P29</f>
        <v>0</v>
      </c>
      <c r="K29" s="82" t="s">
        <v>44</v>
      </c>
      <c r="L29" s="89">
        <f t="shared" si="3"/>
        <v>4.6500000000000004</v>
      </c>
      <c r="M29" s="91">
        <f t="shared" si="4"/>
        <v>6.6124999999999998</v>
      </c>
      <c r="N29" s="91">
        <f t="shared" si="0"/>
        <v>11.262499999999999</v>
      </c>
      <c r="O29" s="66"/>
      <c r="P29" s="88" t="str">
        <f t="shared" si="1"/>
        <v>0</v>
      </c>
      <c r="Q29" s="82"/>
      <c r="R29" s="89">
        <f t="shared" si="2"/>
        <v>11.262499999999999</v>
      </c>
      <c r="S29" s="89" t="s">
        <v>110</v>
      </c>
      <c r="T29" s="89">
        <f t="shared" si="5"/>
        <v>11.262499999999999</v>
      </c>
      <c r="U29" s="93">
        <f t="shared" si="6"/>
        <v>11.262499999999999</v>
      </c>
      <c r="V29" s="84">
        <v>0</v>
      </c>
      <c r="W29" s="84">
        <v>0</v>
      </c>
      <c r="X29" s="93">
        <f t="shared" si="7"/>
        <v>11.262499999999999</v>
      </c>
      <c r="Y29" s="94"/>
      <c r="Z29" s="94"/>
      <c r="AA29" s="84"/>
    </row>
    <row r="30" spans="1:27" x14ac:dyDescent="0.25">
      <c r="A30" s="62" t="str">
        <f>RELEVER!A30</f>
        <v>ME27</v>
      </c>
      <c r="B30" s="62" t="s">
        <v>102</v>
      </c>
      <c r="C30" s="67">
        <v>4</v>
      </c>
      <c r="D30" s="67">
        <v>2</v>
      </c>
      <c r="E30" s="68"/>
      <c r="F30" s="68">
        <v>125.4</v>
      </c>
      <c r="G30" s="64">
        <f>RELEVER!H30</f>
        <v>8895</v>
      </c>
      <c r="H30" s="64">
        <f>RELEVER!I30</f>
        <v>2595</v>
      </c>
      <c r="I30" s="64">
        <v>0</v>
      </c>
      <c r="J30" s="64">
        <f>RELEVER!P30</f>
        <v>0</v>
      </c>
      <c r="K30" s="62" t="s">
        <v>44</v>
      </c>
      <c r="L30" s="74">
        <f t="shared" si="3"/>
        <v>12.74375</v>
      </c>
      <c r="M30" s="75">
        <f t="shared" si="4"/>
        <v>6.6187500000000004</v>
      </c>
      <c r="N30" s="75">
        <f t="shared" si="0"/>
        <v>19.362500000000001</v>
      </c>
      <c r="O30" s="64" t="s">
        <v>115</v>
      </c>
      <c r="P30" s="76" t="str">
        <f t="shared" si="1"/>
        <v>0</v>
      </c>
      <c r="Q30" s="62"/>
      <c r="R30" s="74">
        <f t="shared" si="2"/>
        <v>19.362500000000001</v>
      </c>
      <c r="S30" s="74" t="s">
        <v>110</v>
      </c>
      <c r="T30" s="74">
        <f t="shared" si="5"/>
        <v>19.362500000000001</v>
      </c>
      <c r="U30" s="95">
        <f t="shared" si="6"/>
        <v>19.362500000000001</v>
      </c>
      <c r="V30" s="68">
        <v>0</v>
      </c>
      <c r="W30" s="68">
        <v>0</v>
      </c>
      <c r="X30" s="95">
        <f t="shared" si="7"/>
        <v>19.362500000000001</v>
      </c>
      <c r="Y30" s="68">
        <f t="shared" si="8"/>
        <v>8895</v>
      </c>
      <c r="Z30" s="68"/>
      <c r="AA30" s="68" t="s">
        <v>120</v>
      </c>
    </row>
    <row r="31" spans="1:27" s="90" customFormat="1" x14ac:dyDescent="0.25">
      <c r="A31" s="82" t="str">
        <f>RELEVER!A31</f>
        <v>ME28</v>
      </c>
      <c r="B31" s="82" t="s">
        <v>63</v>
      </c>
      <c r="C31" s="83">
        <v>1</v>
      </c>
      <c r="D31" s="83">
        <v>1</v>
      </c>
      <c r="E31" s="84"/>
      <c r="F31" s="84">
        <v>70</v>
      </c>
      <c r="G31" s="66">
        <f>RELEVER!H31</f>
        <v>2445</v>
      </c>
      <c r="H31" s="66">
        <f>RELEVER!I31</f>
        <v>2595</v>
      </c>
      <c r="I31" s="66">
        <v>0</v>
      </c>
      <c r="J31" s="66">
        <f>RELEVER!P31</f>
        <v>0</v>
      </c>
      <c r="K31" s="82" t="s">
        <v>44</v>
      </c>
      <c r="L31" s="89">
        <f t="shared" si="3"/>
        <v>4.6812500000000004</v>
      </c>
      <c r="M31" s="91">
        <f t="shared" si="4"/>
        <v>6.6187500000000004</v>
      </c>
      <c r="N31" s="91">
        <f t="shared" si="0"/>
        <v>11.3</v>
      </c>
      <c r="O31" s="66"/>
      <c r="P31" s="88" t="str">
        <f t="shared" si="1"/>
        <v>0</v>
      </c>
      <c r="Q31" s="82"/>
      <c r="R31" s="89">
        <f t="shared" si="2"/>
        <v>11.3</v>
      </c>
      <c r="S31" s="89" t="s">
        <v>110</v>
      </c>
      <c r="T31" s="89">
        <f t="shared" si="5"/>
        <v>11.3</v>
      </c>
      <c r="U31" s="93">
        <f t="shared" si="6"/>
        <v>11.3</v>
      </c>
      <c r="V31" s="84">
        <v>0</v>
      </c>
      <c r="W31" s="84">
        <v>0</v>
      </c>
      <c r="X31" s="93">
        <f t="shared" si="7"/>
        <v>11.3</v>
      </c>
      <c r="Y31" s="94"/>
      <c r="Z31" s="94"/>
      <c r="AA31" s="84"/>
    </row>
    <row r="32" spans="1:27" x14ac:dyDescent="0.25">
      <c r="A32" s="62" t="str">
        <f>RELEVER!A32</f>
        <v>ME29</v>
      </c>
      <c r="B32" s="62" t="s">
        <v>63</v>
      </c>
      <c r="C32" s="67">
        <v>1</v>
      </c>
      <c r="D32" s="67">
        <v>1</v>
      </c>
      <c r="E32" s="68"/>
      <c r="F32" s="68">
        <v>70</v>
      </c>
      <c r="G32" s="64">
        <f>RELEVER!H32</f>
        <v>2430</v>
      </c>
      <c r="H32" s="64">
        <f>RELEVER!I32</f>
        <v>2595</v>
      </c>
      <c r="I32" s="64">
        <v>0</v>
      </c>
      <c r="J32" s="64">
        <f>RELEVER!P32</f>
        <v>0</v>
      </c>
      <c r="K32" s="62" t="s">
        <v>44</v>
      </c>
      <c r="L32" s="74">
        <f t="shared" si="3"/>
        <v>4.6624999999999996</v>
      </c>
      <c r="M32" s="75">
        <f t="shared" si="4"/>
        <v>6.6187500000000004</v>
      </c>
      <c r="N32" s="75">
        <f t="shared" si="0"/>
        <v>11.28125</v>
      </c>
      <c r="O32" s="64"/>
      <c r="P32" s="76" t="str">
        <f t="shared" si="1"/>
        <v>0</v>
      </c>
      <c r="Q32" s="62"/>
      <c r="R32" s="74">
        <f t="shared" si="2"/>
        <v>11.28125</v>
      </c>
      <c r="S32" s="74" t="s">
        <v>110</v>
      </c>
      <c r="T32" s="74">
        <f t="shared" si="5"/>
        <v>11.28125</v>
      </c>
      <c r="U32" s="95">
        <f t="shared" si="6"/>
        <v>11.28125</v>
      </c>
      <c r="V32" s="68">
        <v>0</v>
      </c>
      <c r="W32" s="68">
        <v>0</v>
      </c>
      <c r="X32" s="95">
        <f t="shared" si="7"/>
        <v>11.28125</v>
      </c>
      <c r="Y32" s="68"/>
      <c r="Z32" s="68"/>
      <c r="AA32" s="68"/>
    </row>
    <row r="33" spans="1:27" s="90" customFormat="1" x14ac:dyDescent="0.25">
      <c r="A33" s="82" t="str">
        <f>RELEVER!A33</f>
        <v>ME30</v>
      </c>
      <c r="B33" s="82" t="s">
        <v>63</v>
      </c>
      <c r="C33" s="83">
        <v>1</v>
      </c>
      <c r="D33" s="83">
        <v>1</v>
      </c>
      <c r="E33" s="84"/>
      <c r="F33" s="84">
        <v>70</v>
      </c>
      <c r="G33" s="66">
        <f>RELEVER!H33</f>
        <v>2445</v>
      </c>
      <c r="H33" s="66">
        <f>RELEVER!I33</f>
        <v>2595</v>
      </c>
      <c r="I33" s="66">
        <v>0</v>
      </c>
      <c r="J33" s="66">
        <f>RELEVER!P33</f>
        <v>0</v>
      </c>
      <c r="K33" s="82" t="s">
        <v>44</v>
      </c>
      <c r="L33" s="89">
        <f t="shared" si="3"/>
        <v>4.6812500000000004</v>
      </c>
      <c r="M33" s="91">
        <f t="shared" si="4"/>
        <v>6.6187500000000004</v>
      </c>
      <c r="N33" s="91">
        <f t="shared" si="0"/>
        <v>11.3</v>
      </c>
      <c r="O33" s="66"/>
      <c r="P33" s="88" t="str">
        <f t="shared" si="1"/>
        <v>0</v>
      </c>
      <c r="Q33" s="82"/>
      <c r="R33" s="89">
        <f t="shared" si="2"/>
        <v>11.3</v>
      </c>
      <c r="S33" s="89" t="s">
        <v>110</v>
      </c>
      <c r="T33" s="89">
        <f t="shared" si="5"/>
        <v>11.3</v>
      </c>
      <c r="U33" s="93">
        <f t="shared" si="6"/>
        <v>11.3</v>
      </c>
      <c r="V33" s="84">
        <v>0</v>
      </c>
      <c r="W33" s="84">
        <v>0</v>
      </c>
      <c r="X33" s="93">
        <f t="shared" si="7"/>
        <v>11.3</v>
      </c>
      <c r="Y33" s="94"/>
      <c r="Z33" s="94"/>
      <c r="AA33" s="84"/>
    </row>
    <row r="34" spans="1:27" x14ac:dyDescent="0.25">
      <c r="A34" s="62" t="str">
        <f>RELEVER!A34</f>
        <v>ME31</v>
      </c>
      <c r="B34" s="62" t="s">
        <v>101</v>
      </c>
      <c r="C34" s="67">
        <v>4</v>
      </c>
      <c r="D34" s="67">
        <v>2</v>
      </c>
      <c r="E34" s="68"/>
      <c r="F34" s="68">
        <v>125.4</v>
      </c>
      <c r="G34" s="65">
        <f>RELEVER!H34</f>
        <v>8438</v>
      </c>
      <c r="H34" s="65">
        <f>RELEVER!I34</f>
        <v>2985</v>
      </c>
      <c r="I34" s="65">
        <v>0</v>
      </c>
      <c r="J34" s="64">
        <f>RELEVER!P34</f>
        <v>0</v>
      </c>
      <c r="K34" s="62" t="s">
        <v>44</v>
      </c>
      <c r="L34" s="74">
        <f t="shared" si="3"/>
        <v>12.172499999999999</v>
      </c>
      <c r="M34" s="75">
        <f t="shared" si="4"/>
        <v>7.1062500000000002</v>
      </c>
      <c r="N34" s="75">
        <f t="shared" si="0"/>
        <v>19.278749999999999</v>
      </c>
      <c r="O34" s="64" t="s">
        <v>115</v>
      </c>
      <c r="P34" s="76" t="str">
        <f t="shared" si="1"/>
        <v>0</v>
      </c>
      <c r="Q34" s="62"/>
      <c r="R34" s="74">
        <f t="shared" si="2"/>
        <v>19.278749999999999</v>
      </c>
      <c r="S34" s="74" t="s">
        <v>110</v>
      </c>
      <c r="T34" s="74">
        <f t="shared" si="5"/>
        <v>19.278749999999999</v>
      </c>
      <c r="U34" s="95">
        <f t="shared" si="6"/>
        <v>19.278749999999999</v>
      </c>
      <c r="V34" s="68">
        <v>0</v>
      </c>
      <c r="W34" s="68">
        <v>0</v>
      </c>
      <c r="X34" s="95">
        <f t="shared" si="7"/>
        <v>19.278749999999999</v>
      </c>
      <c r="Y34" s="68">
        <f t="shared" si="8"/>
        <v>8438</v>
      </c>
      <c r="Z34" s="68"/>
      <c r="AA34" s="68" t="s">
        <v>121</v>
      </c>
    </row>
    <row r="35" spans="1:27" s="90" customFormat="1" x14ac:dyDescent="0.25">
      <c r="A35" s="82">
        <f>RELEVER!A35</f>
        <v>0</v>
      </c>
      <c r="B35" s="82" t="s">
        <v>75</v>
      </c>
      <c r="C35" s="83">
        <v>1</v>
      </c>
      <c r="D35" s="83">
        <v>0</v>
      </c>
      <c r="E35" s="84"/>
      <c r="F35" s="84"/>
      <c r="G35" s="66">
        <v>3010</v>
      </c>
      <c r="H35" s="66">
        <f>RELEVER!I35</f>
        <v>2460</v>
      </c>
      <c r="I35" s="66">
        <v>0</v>
      </c>
      <c r="J35" s="66">
        <f>RELEVER!P35</f>
        <v>0</v>
      </c>
      <c r="K35" s="82" t="s">
        <v>65</v>
      </c>
      <c r="L35" s="89">
        <f t="shared" si="3"/>
        <v>5.3875000000000002</v>
      </c>
      <c r="M35" s="91">
        <f t="shared" si="4"/>
        <v>6.45</v>
      </c>
      <c r="N35" s="91">
        <f t="shared" si="0"/>
        <v>11.8375</v>
      </c>
      <c r="O35" s="66"/>
      <c r="P35" s="88" t="str">
        <f t="shared" si="1"/>
        <v>0</v>
      </c>
      <c r="Q35" s="82"/>
      <c r="R35" s="89">
        <f t="shared" si="2"/>
        <v>11.8375</v>
      </c>
      <c r="S35" s="89"/>
      <c r="T35" s="82"/>
      <c r="U35" s="93">
        <f t="shared" si="6"/>
        <v>11.8375</v>
      </c>
      <c r="V35" s="84">
        <v>0</v>
      </c>
      <c r="W35" s="84">
        <v>0</v>
      </c>
      <c r="X35" s="93">
        <f t="shared" si="7"/>
        <v>11.8375</v>
      </c>
      <c r="Y35" s="94"/>
      <c r="Z35" s="94"/>
      <c r="AA35" s="84"/>
    </row>
    <row r="36" spans="1:27" x14ac:dyDescent="0.25">
      <c r="A36" s="62">
        <f>RELEVER!A36</f>
        <v>0</v>
      </c>
      <c r="B36" s="62" t="s">
        <v>75</v>
      </c>
      <c r="C36" s="67">
        <v>1</v>
      </c>
      <c r="D36" s="67">
        <v>0</v>
      </c>
      <c r="E36" s="68"/>
      <c r="F36" s="68"/>
      <c r="G36" s="64">
        <f>RELEVER!H36</f>
        <v>3010</v>
      </c>
      <c r="H36" s="64">
        <f>RELEVER!I36</f>
        <v>2465</v>
      </c>
      <c r="I36" s="64">
        <v>0</v>
      </c>
      <c r="J36" s="64">
        <f>RELEVER!P36</f>
        <v>0</v>
      </c>
      <c r="K36" s="62" t="s">
        <v>65</v>
      </c>
      <c r="L36" s="74">
        <f t="shared" si="3"/>
        <v>5.3875000000000002</v>
      </c>
      <c r="M36" s="75">
        <f t="shared" si="4"/>
        <v>6.4562499999999998</v>
      </c>
      <c r="N36" s="75">
        <f t="shared" si="0"/>
        <v>11.84375</v>
      </c>
      <c r="O36" s="64"/>
      <c r="P36" s="76" t="str">
        <f t="shared" si="1"/>
        <v>0</v>
      </c>
      <c r="Q36" s="62"/>
      <c r="R36" s="74">
        <f t="shared" si="2"/>
        <v>11.84375</v>
      </c>
      <c r="S36" s="74"/>
      <c r="T36" s="62"/>
      <c r="U36" s="95">
        <f t="shared" si="6"/>
        <v>11.84375</v>
      </c>
      <c r="V36" s="68">
        <v>0</v>
      </c>
      <c r="W36" s="68">
        <v>0</v>
      </c>
      <c r="X36" s="95">
        <f t="shared" si="7"/>
        <v>11.84375</v>
      </c>
      <c r="Y36" s="68"/>
      <c r="Z36" s="68"/>
      <c r="AA36" s="68"/>
    </row>
    <row r="37" spans="1:27" ht="26.25" x14ac:dyDescent="0.4">
      <c r="A37" s="62">
        <f>RELEVER!A37</f>
        <v>0</v>
      </c>
      <c r="C37" s="2"/>
      <c r="D37" s="2"/>
      <c r="G37" s="1"/>
      <c r="H37" s="55"/>
      <c r="I37" s="3"/>
      <c r="J37" s="3"/>
      <c r="K37" s="3"/>
      <c r="L37" s="1"/>
      <c r="M37" s="1"/>
      <c r="N37" s="55">
        <f>SUM(N4:N36)</f>
        <v>331.06437499999998</v>
      </c>
      <c r="O37" s="1"/>
      <c r="P37" s="61">
        <f>ROUNDUP(SUM(P4:P36)/3000,0)</f>
        <v>4</v>
      </c>
      <c r="R37" s="55">
        <f>SUM(R4:R36)</f>
        <v>331.06437499999998</v>
      </c>
      <c r="S3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BDE2B-A48A-45FD-9BA8-BA6B09DAE876}">
  <sheetPr>
    <pageSetUpPr fitToPage="1"/>
  </sheetPr>
  <dimension ref="A1:S34"/>
  <sheetViews>
    <sheetView tabSelected="1" workbookViewId="0">
      <selection activeCell="D5" sqref="D5"/>
    </sheetView>
  </sheetViews>
  <sheetFormatPr baseColWidth="10" defaultRowHeight="15" x14ac:dyDescent="0.25"/>
  <cols>
    <col min="2" max="2" width="15.42578125" customWidth="1"/>
    <col min="4" max="4" width="18.85546875" customWidth="1"/>
    <col min="5" max="5" width="18.7109375" customWidth="1"/>
    <col min="6" max="7" width="11.5703125" customWidth="1"/>
    <col min="8" max="8" width="11.7109375" customWidth="1"/>
    <col min="9" max="9" width="15.7109375" customWidth="1"/>
    <col min="10" max="10" width="14.28515625" customWidth="1"/>
    <col min="11" max="11" width="14.140625" customWidth="1"/>
    <col min="17" max="17" width="14.85546875" customWidth="1"/>
  </cols>
  <sheetData>
    <row r="1" spans="1:19" ht="15.75" thickBot="1" x14ac:dyDescent="0.3"/>
    <row r="2" spans="1:19" ht="15.75" thickBot="1" x14ac:dyDescent="0.3">
      <c r="F2" s="134" t="s">
        <v>127</v>
      </c>
      <c r="G2" s="135"/>
      <c r="H2" s="135"/>
      <c r="I2" s="135"/>
      <c r="J2" s="135"/>
      <c r="K2" s="135"/>
      <c r="L2" s="136"/>
      <c r="M2" s="137" t="s">
        <v>128</v>
      </c>
      <c r="N2" s="138"/>
      <c r="O2" s="138"/>
      <c r="P2" s="138"/>
      <c r="Q2" s="138"/>
      <c r="R2" s="138"/>
      <c r="S2" s="139"/>
    </row>
    <row r="3" spans="1:19" ht="45.75" customHeight="1" thickBot="1" x14ac:dyDescent="0.3">
      <c r="A3" s="101" t="s">
        <v>6</v>
      </c>
      <c r="B3" s="114" t="s">
        <v>3</v>
      </c>
      <c r="C3" s="115" t="s">
        <v>96</v>
      </c>
      <c r="D3" s="116" t="s">
        <v>9</v>
      </c>
      <c r="E3" s="116" t="s">
        <v>10</v>
      </c>
      <c r="F3" s="96" t="s">
        <v>129</v>
      </c>
      <c r="G3" s="96" t="s">
        <v>130</v>
      </c>
      <c r="H3" s="96" t="s">
        <v>131</v>
      </c>
      <c r="I3" s="96" t="s">
        <v>123</v>
      </c>
      <c r="J3" s="96" t="s">
        <v>124</v>
      </c>
      <c r="K3" s="96" t="s">
        <v>125</v>
      </c>
      <c r="L3" s="117" t="s">
        <v>126</v>
      </c>
      <c r="M3" s="96" t="s">
        <v>129</v>
      </c>
      <c r="N3" s="96" t="s">
        <v>130</v>
      </c>
      <c r="O3" s="96" t="s">
        <v>132</v>
      </c>
      <c r="P3" s="96" t="s">
        <v>123</v>
      </c>
      <c r="Q3" s="96" t="s">
        <v>124</v>
      </c>
      <c r="R3" s="96" t="s">
        <v>125</v>
      </c>
      <c r="S3" s="117" t="s">
        <v>126</v>
      </c>
    </row>
    <row r="4" spans="1:19" x14ac:dyDescent="0.25">
      <c r="A4" s="102" t="str">
        <f>RELEVER!A4</f>
        <v>ME01</v>
      </c>
      <c r="B4" s="110" t="s">
        <v>98</v>
      </c>
      <c r="C4" s="111">
        <v>1</v>
      </c>
      <c r="D4" s="112">
        <v>943</v>
      </c>
      <c r="E4" s="113">
        <v>2410</v>
      </c>
      <c r="F4" s="118">
        <f>IF(B4="galandage",D4-(RELEVER!L4*2)-2,IF(AND(B4="Oscilotbattant",D4-(RELEVER!L4*2)-30),IF(AND(B4="Fixe",D4-(2*RELEVER!L4)-60),IF(AND(B4="Coulissant",D4-(RELEVER!L4*2)-2-((C4-1)*25)),""))))</f>
        <v>925</v>
      </c>
      <c r="G4" s="118">
        <f>D4-(RELEVER!L4*2)-2</f>
        <v>925</v>
      </c>
      <c r="H4" s="118">
        <f>E4-(RELEVER!L4*2)-2</f>
        <v>2392</v>
      </c>
      <c r="I4" s="118">
        <f>E4-(RELEVER!L4*2)-30</f>
        <v>2364</v>
      </c>
      <c r="J4" s="118">
        <f>D4-(RELEVER!L4*2)-52</f>
        <v>875</v>
      </c>
      <c r="K4" s="118">
        <f>E4</f>
        <v>2410</v>
      </c>
      <c r="L4" s="122">
        <f>(I4+J4)*2/600+4</f>
        <v>14.796666666666667</v>
      </c>
      <c r="M4" s="130">
        <f>D4-(RELEVER!L4*2)-26</f>
        <v>901</v>
      </c>
      <c r="N4" s="130">
        <f>D4-(RELEVER!L4*2)-26</f>
        <v>901</v>
      </c>
      <c r="O4" s="131">
        <f>E4-RELEVER!L4-26</f>
        <v>2376</v>
      </c>
      <c r="P4" s="131">
        <f>O4</f>
        <v>2376</v>
      </c>
      <c r="Q4" s="130">
        <f>N4</f>
        <v>901</v>
      </c>
      <c r="R4" s="131">
        <f>P4</f>
        <v>2376</v>
      </c>
      <c r="S4" s="132">
        <f>(P4+Q4)*2/600+4</f>
        <v>14.923333333333334</v>
      </c>
    </row>
    <row r="5" spans="1:19" x14ac:dyDescent="0.25">
      <c r="A5" s="103" t="str">
        <f>RELEVER!A5</f>
        <v>ME02</v>
      </c>
      <c r="B5" s="105" t="s">
        <v>133</v>
      </c>
      <c r="C5" s="108">
        <v>1</v>
      </c>
      <c r="D5" s="14">
        <v>945</v>
      </c>
      <c r="E5" s="14">
        <v>1350</v>
      </c>
      <c r="F5" s="118" t="b">
        <f>IF(B5="galandage",D5-(RELEVER!L5*2)-2,IF(AND(B5="Oscilotbattant",D5-(RELEVER!L5*2)-30),IF(AND(B5="Fixe",D5-(2*RELEVER!L5)-60),IF(AND(B5="Coulissant",D5-(RELEVER!L5*2)-2-((C5-1)*25)),""))))</f>
        <v>0</v>
      </c>
      <c r="G5" s="121">
        <f>D5-(RELEVER!L5*2)-52</f>
        <v>877</v>
      </c>
      <c r="H5" s="121">
        <f>E5-(RELEVER!L5*2)-30</f>
        <v>1304</v>
      </c>
      <c r="I5" s="121">
        <f>E5-(RELEVER!L5*2)-30</f>
        <v>1304</v>
      </c>
      <c r="J5" s="121">
        <f>D5-(RELEVER!L5*2)-52</f>
        <v>877</v>
      </c>
      <c r="K5" s="121">
        <f t="shared" ref="K5:K34" si="0">E5</f>
        <v>1350</v>
      </c>
      <c r="L5" s="123">
        <f t="shared" ref="L5:L34" si="1">(I5+J5)*2/600+4</f>
        <v>11.27</v>
      </c>
      <c r="M5" s="127">
        <f>D5-(RELEVER!L5*2)-2</f>
        <v>927</v>
      </c>
      <c r="N5" s="127">
        <f>D5-(RELEVER!L5*2)-26</f>
        <v>903</v>
      </c>
      <c r="O5" s="128">
        <f>E5-RELEVER!L5-26</f>
        <v>1316</v>
      </c>
      <c r="P5" s="128">
        <f t="shared" ref="P5:P34" si="2">O5</f>
        <v>1316</v>
      </c>
      <c r="Q5" s="127">
        <f t="shared" ref="Q5:Q34" si="3">N5</f>
        <v>903</v>
      </c>
      <c r="R5" s="128">
        <f t="shared" ref="R5:R34" si="4">P5</f>
        <v>1316</v>
      </c>
      <c r="S5" s="129">
        <f t="shared" ref="S5:S34" si="5">(P5+Q5)*2/600+4</f>
        <v>11.396666666666667</v>
      </c>
    </row>
    <row r="6" spans="1:19" x14ac:dyDescent="0.25">
      <c r="A6" s="102" t="str">
        <f>RELEVER!A6</f>
        <v>ME03</v>
      </c>
      <c r="B6" s="104" t="s">
        <v>99</v>
      </c>
      <c r="C6" s="107">
        <v>1</v>
      </c>
      <c r="D6" s="97">
        <v>2710</v>
      </c>
      <c r="E6" s="97">
        <v>2625</v>
      </c>
      <c r="F6" s="118" t="b">
        <f>IF(B6="galandage",D6-(RELEVER!L6*2)-2,IF(AND(B6="Oscilotbattant",D6-(RELEVER!L6*2)-30),IF(AND(B6="Fixe",D6-(2*RELEVER!L6)-60),IF(AND(B6="Coulissant",D6-(RELEVER!L6*2)-2-((C6-1)*25)),""))))</f>
        <v>0</v>
      </c>
      <c r="G6" s="119">
        <f>D6-(RELEVER!L6*2)-52</f>
        <v>2642</v>
      </c>
      <c r="H6" s="119">
        <f>E6-(RELEVER!L6*2)-30</f>
        <v>2579</v>
      </c>
      <c r="I6" s="119">
        <f>E6-(RELEVER!L6*2)-30</f>
        <v>2579</v>
      </c>
      <c r="J6" s="119">
        <f>D6-(RELEVER!L6*2)-52</f>
        <v>2642</v>
      </c>
      <c r="K6" s="119">
        <f t="shared" si="0"/>
        <v>2625</v>
      </c>
      <c r="L6" s="124">
        <f t="shared" si="1"/>
        <v>21.403333333333332</v>
      </c>
      <c r="M6" s="118">
        <f>D6-(RELEVER!L6*2)-2</f>
        <v>2692</v>
      </c>
      <c r="N6" s="118">
        <f>D6-(RELEVER!L6*2)-26</f>
        <v>2668</v>
      </c>
      <c r="O6" s="126">
        <f>E6-RELEVER!L6-26</f>
        <v>2591</v>
      </c>
      <c r="P6" s="126">
        <f t="shared" si="2"/>
        <v>2591</v>
      </c>
      <c r="Q6" s="118">
        <f t="shared" si="3"/>
        <v>2668</v>
      </c>
      <c r="R6" s="126">
        <f t="shared" si="4"/>
        <v>2591</v>
      </c>
      <c r="S6" s="124">
        <f t="shared" si="5"/>
        <v>21.53</v>
      </c>
    </row>
    <row r="7" spans="1:19" x14ac:dyDescent="0.25">
      <c r="A7" s="103" t="str">
        <f>RELEVER!A7</f>
        <v>ME04</v>
      </c>
      <c r="B7" s="105" t="s">
        <v>98</v>
      </c>
      <c r="C7" s="108">
        <v>1</v>
      </c>
      <c r="D7" s="14">
        <v>915</v>
      </c>
      <c r="E7" s="14">
        <v>1510</v>
      </c>
      <c r="F7" s="118">
        <f>IF(B7="galandage",D7-(RELEVER!L7*2)-2,IF(AND(B7="Oscilotbattant",D7-(RELEVER!L7*2)-30),IF(AND(B7="Fixe",D7-(2*RELEVER!L7)-60),IF(AND(B7="Coulissant",D7-(RELEVER!L7*2)-2-((C7-1)*25)),""))))</f>
        <v>897</v>
      </c>
      <c r="G7" s="121">
        <f>D7-(RELEVER!L7*2)-52</f>
        <v>847</v>
      </c>
      <c r="H7" s="121">
        <f>E7-(RELEVER!L7*2)-30</f>
        <v>1464</v>
      </c>
      <c r="I7" s="121">
        <f>E7-(RELEVER!L7*2)-30</f>
        <v>1464</v>
      </c>
      <c r="J7" s="121">
        <f>D7-(RELEVER!L7*2)-52</f>
        <v>847</v>
      </c>
      <c r="K7" s="121">
        <f t="shared" si="0"/>
        <v>1510</v>
      </c>
      <c r="L7" s="123">
        <f t="shared" si="1"/>
        <v>11.703333333333333</v>
      </c>
      <c r="M7" s="127">
        <f>D7-(RELEVER!L7*2)-2</f>
        <v>897</v>
      </c>
      <c r="N7" s="127">
        <f>D7-(RELEVER!L7*2)-26</f>
        <v>873</v>
      </c>
      <c r="O7" s="128">
        <f>E7-RELEVER!L7-26</f>
        <v>1476</v>
      </c>
      <c r="P7" s="128">
        <f t="shared" si="2"/>
        <v>1476</v>
      </c>
      <c r="Q7" s="127">
        <f t="shared" si="3"/>
        <v>873</v>
      </c>
      <c r="R7" s="128">
        <f t="shared" si="4"/>
        <v>1476</v>
      </c>
      <c r="S7" s="129">
        <f t="shared" si="5"/>
        <v>11.83</v>
      </c>
    </row>
    <row r="8" spans="1:19" x14ac:dyDescent="0.25">
      <c r="A8" s="102" t="str">
        <f>RELEVER!A8</f>
        <v>ME05</v>
      </c>
      <c r="B8" s="104" t="s">
        <v>42</v>
      </c>
      <c r="C8" s="107">
        <v>1</v>
      </c>
      <c r="D8" s="97">
        <v>620</v>
      </c>
      <c r="E8" s="97">
        <v>1510</v>
      </c>
      <c r="F8" s="118" t="b">
        <f>IF(B8="galandage",D8-(RELEVER!L8*2)-2,IF(AND(B8="Oscilotbattant",D8-(RELEVER!L8*2)-30),IF(AND(B8="Fixe",D8-(2*RELEVER!L8)-60),IF(AND(B8="Coulissant",D8-(RELEVER!L8*2)-2-((C8-1)*25)),""))))</f>
        <v>0</v>
      </c>
      <c r="G8" s="119">
        <f>D8-(RELEVER!L8*2)-52</f>
        <v>552</v>
      </c>
      <c r="H8" s="119">
        <f>E8-(RELEVER!L8*2)-30</f>
        <v>1464</v>
      </c>
      <c r="I8" s="119">
        <f>E8-(RELEVER!L8*2)-30</f>
        <v>1464</v>
      </c>
      <c r="J8" s="119">
        <f>D8-(RELEVER!L8*2)-52</f>
        <v>552</v>
      </c>
      <c r="K8" s="119">
        <f t="shared" si="0"/>
        <v>1510</v>
      </c>
      <c r="L8" s="124">
        <f t="shared" si="1"/>
        <v>10.719999999999999</v>
      </c>
      <c r="M8" s="118">
        <f>D8-(RELEVER!L8*2)-2</f>
        <v>602</v>
      </c>
      <c r="N8" s="118">
        <f>D8-(RELEVER!L8*2)-26</f>
        <v>578</v>
      </c>
      <c r="O8" s="126">
        <f>E8-RELEVER!L8-26</f>
        <v>1476</v>
      </c>
      <c r="P8" s="126">
        <f t="shared" si="2"/>
        <v>1476</v>
      </c>
      <c r="Q8" s="118">
        <f t="shared" si="3"/>
        <v>578</v>
      </c>
      <c r="R8" s="126">
        <f t="shared" si="4"/>
        <v>1476</v>
      </c>
      <c r="S8" s="124">
        <f t="shared" si="5"/>
        <v>10.846666666666668</v>
      </c>
    </row>
    <row r="9" spans="1:19" x14ac:dyDescent="0.25">
      <c r="A9" s="103" t="str">
        <f>RELEVER!A9</f>
        <v>ME06</v>
      </c>
      <c r="B9" s="105" t="s">
        <v>42</v>
      </c>
      <c r="C9" s="108">
        <v>1</v>
      </c>
      <c r="D9" s="14">
        <v>620</v>
      </c>
      <c r="E9" s="15">
        <v>1510</v>
      </c>
      <c r="F9" s="118" t="b">
        <f>IF(B9="galandage",D9-(RELEVER!L9*2)-2,IF(AND(B9="Oscilotbattant",D9-(RELEVER!L9*2)-30),IF(AND(B9="Fixe",D9-(2*RELEVER!L9)-60),IF(AND(B9="Coulissant",D9-(RELEVER!L9*2)-2-((C9-1)*25)),""))))</f>
        <v>0</v>
      </c>
      <c r="G9" s="121">
        <f>D9-(RELEVER!L9*2)-52</f>
        <v>552</v>
      </c>
      <c r="H9" s="121">
        <f>E9-(RELEVER!L9*2)-30</f>
        <v>1464</v>
      </c>
      <c r="I9" s="121">
        <f>E9-(RELEVER!L9*2)-30</f>
        <v>1464</v>
      </c>
      <c r="J9" s="121">
        <f>D9-(RELEVER!L9*2)-52</f>
        <v>552</v>
      </c>
      <c r="K9" s="121">
        <f t="shared" si="0"/>
        <v>1510</v>
      </c>
      <c r="L9" s="123">
        <f t="shared" si="1"/>
        <v>10.719999999999999</v>
      </c>
      <c r="M9" s="127">
        <f>D9-(RELEVER!L9*2)-2</f>
        <v>602</v>
      </c>
      <c r="N9" s="127">
        <f>D9-(RELEVER!L9*2)-26</f>
        <v>578</v>
      </c>
      <c r="O9" s="128">
        <f>E9-RELEVER!L9-26</f>
        <v>1476</v>
      </c>
      <c r="P9" s="128">
        <f t="shared" si="2"/>
        <v>1476</v>
      </c>
      <c r="Q9" s="127">
        <f t="shared" si="3"/>
        <v>578</v>
      </c>
      <c r="R9" s="128">
        <f t="shared" si="4"/>
        <v>1476</v>
      </c>
      <c r="S9" s="123">
        <f t="shared" si="5"/>
        <v>10.846666666666668</v>
      </c>
    </row>
    <row r="10" spans="1:19" x14ac:dyDescent="0.25">
      <c r="A10" s="102" t="str">
        <f>RELEVER!A10</f>
        <v>ME07</v>
      </c>
      <c r="B10" s="104" t="s">
        <v>98</v>
      </c>
      <c r="C10" s="107">
        <v>1</v>
      </c>
      <c r="D10" s="97">
        <v>1520</v>
      </c>
      <c r="E10" s="97">
        <v>2400</v>
      </c>
      <c r="F10" s="118">
        <f>IF(B10="galandage",D10-(RELEVER!L10*2)-2,IF(AND(B10="Oscilotbattant",D10-(RELEVER!L10*2)-30),IF(AND(B10="Fixe",D10-(2*RELEVER!L10)-60),IF(AND(B10="Coulissant",D10-(RELEVER!L10*2)-2-((C10-1)*25)),""))))</f>
        <v>1502</v>
      </c>
      <c r="G10" s="119">
        <f>D10-(RELEVER!L10*2)-52</f>
        <v>1452</v>
      </c>
      <c r="H10" s="119">
        <f>E10-(RELEVER!L10*2)-30</f>
        <v>2354</v>
      </c>
      <c r="I10" s="119">
        <f>E10-(RELEVER!L10*2)-30</f>
        <v>2354</v>
      </c>
      <c r="J10" s="119">
        <f>D10-(RELEVER!L10*2)-52</f>
        <v>1452</v>
      </c>
      <c r="K10" s="119">
        <f t="shared" si="0"/>
        <v>2400</v>
      </c>
      <c r="L10" s="124">
        <f t="shared" si="1"/>
        <v>16.686666666666667</v>
      </c>
      <c r="M10" s="118">
        <f>D10-(RELEVER!L10*2)-2</f>
        <v>1502</v>
      </c>
      <c r="N10" s="118">
        <f>D10-(RELEVER!L10*2)-26</f>
        <v>1478</v>
      </c>
      <c r="O10" s="126">
        <f>E10-RELEVER!L10-26</f>
        <v>2366</v>
      </c>
      <c r="P10" s="126">
        <f t="shared" si="2"/>
        <v>2366</v>
      </c>
      <c r="Q10" s="118">
        <f t="shared" si="3"/>
        <v>1478</v>
      </c>
      <c r="R10" s="126">
        <f t="shared" si="4"/>
        <v>2366</v>
      </c>
      <c r="S10" s="124">
        <f t="shared" si="5"/>
        <v>16.813333333333333</v>
      </c>
    </row>
    <row r="11" spans="1:19" x14ac:dyDescent="0.25">
      <c r="A11" s="103" t="str">
        <f>RELEVER!A11</f>
        <v>ME08</v>
      </c>
      <c r="B11" s="105" t="s">
        <v>42</v>
      </c>
      <c r="C11" s="108">
        <v>1</v>
      </c>
      <c r="D11" s="14">
        <v>620</v>
      </c>
      <c r="E11" s="14">
        <v>1510</v>
      </c>
      <c r="F11" s="118" t="b">
        <f>IF(B11="galandage",D11-(RELEVER!L11*2)-2,IF(AND(B11="Oscilotbattant",D11-(RELEVER!L11*2)-30),IF(AND(B11="Fixe",D11-(2*RELEVER!L11)-60),IF(AND(B11="Coulissant",D11-(RELEVER!L11*2)-2-((C11-1)*25)),""))))</f>
        <v>0</v>
      </c>
      <c r="G11" s="121">
        <f>D11-(RELEVER!L11*2)-52</f>
        <v>552</v>
      </c>
      <c r="H11" s="121">
        <f>E11-(RELEVER!L11*2)-30</f>
        <v>1464</v>
      </c>
      <c r="I11" s="121">
        <f>E11-(RELEVER!L11*2)-30</f>
        <v>1464</v>
      </c>
      <c r="J11" s="121">
        <f>D11-(RELEVER!L11*2)-52</f>
        <v>552</v>
      </c>
      <c r="K11" s="121">
        <f t="shared" si="0"/>
        <v>1510</v>
      </c>
      <c r="L11" s="123">
        <f t="shared" si="1"/>
        <v>10.719999999999999</v>
      </c>
      <c r="M11" s="127">
        <f>D11-(RELEVER!L11*2)-2</f>
        <v>602</v>
      </c>
      <c r="N11" s="127">
        <f>D11-(RELEVER!L11*2)-26</f>
        <v>578</v>
      </c>
      <c r="O11" s="128">
        <f>E11-RELEVER!L11-26</f>
        <v>1476</v>
      </c>
      <c r="P11" s="128">
        <f t="shared" si="2"/>
        <v>1476</v>
      </c>
      <c r="Q11" s="127">
        <f t="shared" si="3"/>
        <v>578</v>
      </c>
      <c r="R11" s="128">
        <f t="shared" si="4"/>
        <v>1476</v>
      </c>
      <c r="S11" s="123">
        <f t="shared" si="5"/>
        <v>10.846666666666668</v>
      </c>
    </row>
    <row r="12" spans="1:19" x14ac:dyDescent="0.25">
      <c r="A12" s="102" t="str">
        <f>RELEVER!A12</f>
        <v>ME09</v>
      </c>
      <c r="B12" s="104" t="s">
        <v>42</v>
      </c>
      <c r="C12" s="107">
        <v>1</v>
      </c>
      <c r="D12" s="97">
        <v>620</v>
      </c>
      <c r="E12" s="97">
        <v>1510</v>
      </c>
      <c r="F12" s="118" t="b">
        <f>IF(B12="galandage",D12-(RELEVER!L12*2)-2,IF(AND(B12="Oscilotbattant",D12-(RELEVER!L12*2)-30),IF(AND(B12="Fixe",D12-(2*RELEVER!L12)-60),IF(AND(B12="Coulissant",D12-(RELEVER!L12*2)-2-((C12-1)*25)),""))))</f>
        <v>0</v>
      </c>
      <c r="G12" s="119">
        <f>D12-(RELEVER!L12*2)-52</f>
        <v>552</v>
      </c>
      <c r="H12" s="119">
        <f>E12-(RELEVER!L12*2)-30</f>
        <v>1464</v>
      </c>
      <c r="I12" s="119">
        <f>E12-(RELEVER!L12*2)-30</f>
        <v>1464</v>
      </c>
      <c r="J12" s="119">
        <f>D12-(RELEVER!L12*2)-52</f>
        <v>552</v>
      </c>
      <c r="K12" s="119">
        <f t="shared" si="0"/>
        <v>1510</v>
      </c>
      <c r="L12" s="124">
        <f t="shared" si="1"/>
        <v>10.719999999999999</v>
      </c>
      <c r="M12" s="118">
        <f>D12-(RELEVER!L12*2)-2</f>
        <v>602</v>
      </c>
      <c r="N12" s="118">
        <f>D12-(RELEVER!L12*2)-26</f>
        <v>578</v>
      </c>
      <c r="O12" s="126">
        <f>E12-RELEVER!L12-26</f>
        <v>1476</v>
      </c>
      <c r="P12" s="126">
        <f t="shared" si="2"/>
        <v>1476</v>
      </c>
      <c r="Q12" s="118">
        <f t="shared" si="3"/>
        <v>578</v>
      </c>
      <c r="R12" s="126">
        <f t="shared" si="4"/>
        <v>1476</v>
      </c>
      <c r="S12" s="124">
        <f t="shared" si="5"/>
        <v>10.846666666666668</v>
      </c>
    </row>
    <row r="13" spans="1:19" x14ac:dyDescent="0.25">
      <c r="A13" s="103" t="str">
        <f>RELEVER!A13</f>
        <v>ME10</v>
      </c>
      <c r="B13" s="105" t="s">
        <v>103</v>
      </c>
      <c r="C13" s="108">
        <v>1</v>
      </c>
      <c r="D13" s="14">
        <v>1620</v>
      </c>
      <c r="E13" s="14">
        <v>2490</v>
      </c>
      <c r="F13" s="118" t="b">
        <f>IF(B13="galandage",D13-(RELEVER!L13*2)-2,IF(AND(B13="Oscilotbattant",D13-(RELEVER!L13*2)-30),IF(AND(B13="Fixe",D13-(2*RELEVER!L13)-60),IF(AND(B13="Coulissant",D13-(RELEVER!L13*2)-2-((C13-1)*25)),""))))</f>
        <v>0</v>
      </c>
      <c r="G13" s="121">
        <f>D13-(RELEVER!L13*2)-52</f>
        <v>1552</v>
      </c>
      <c r="H13" s="121">
        <f>E13-(RELEVER!L13*2)-30</f>
        <v>2444</v>
      </c>
      <c r="I13" s="121">
        <f>E13-(RELEVER!L13*2)-30</f>
        <v>2444</v>
      </c>
      <c r="J13" s="121">
        <f>D13-(RELEVER!L13*2)-52</f>
        <v>1552</v>
      </c>
      <c r="K13" s="121">
        <f t="shared" si="0"/>
        <v>2490</v>
      </c>
      <c r="L13" s="123">
        <f t="shared" si="1"/>
        <v>17.32</v>
      </c>
      <c r="M13" s="127">
        <f>D13-(RELEVER!L13*2)-2</f>
        <v>1602</v>
      </c>
      <c r="N13" s="127">
        <f>D13-(RELEVER!L13*2)-26</f>
        <v>1578</v>
      </c>
      <c r="O13" s="128">
        <f>E13-RELEVER!L13-26</f>
        <v>2456</v>
      </c>
      <c r="P13" s="128">
        <f t="shared" si="2"/>
        <v>2456</v>
      </c>
      <c r="Q13" s="127">
        <f t="shared" si="3"/>
        <v>1578</v>
      </c>
      <c r="R13" s="128">
        <f t="shared" si="4"/>
        <v>2456</v>
      </c>
      <c r="S13" s="123">
        <f t="shared" si="5"/>
        <v>17.446666666666665</v>
      </c>
    </row>
    <row r="14" spans="1:19" x14ac:dyDescent="0.25">
      <c r="A14" s="102" t="str">
        <f>RELEVER!A14</f>
        <v>ME11</v>
      </c>
      <c r="B14" s="104" t="s">
        <v>103</v>
      </c>
      <c r="C14" s="107">
        <v>1</v>
      </c>
      <c r="D14" s="97">
        <v>1520</v>
      </c>
      <c r="E14" s="97">
        <v>2410</v>
      </c>
      <c r="F14" s="118" t="b">
        <f>IF(B14="galandage",D14-(RELEVER!L14*2)-2,IF(AND(B14="Oscilotbattant",D14-(RELEVER!L14*2)-30),IF(AND(B14="Fixe",D14-(2*RELEVER!L14)-60),IF(AND(B14="Coulissant",D14-(RELEVER!L14*2)-2-((C14-1)*25)),""))))</f>
        <v>0</v>
      </c>
      <c r="G14" s="119">
        <f>D14-(RELEVER!L14*2)-52</f>
        <v>1452</v>
      </c>
      <c r="H14" s="119">
        <f>E14-(RELEVER!L14*2)-30</f>
        <v>2364</v>
      </c>
      <c r="I14" s="119">
        <f>E14-(RELEVER!L14*2)-30</f>
        <v>2364</v>
      </c>
      <c r="J14" s="119">
        <f>D14-(RELEVER!L14*2)-52</f>
        <v>1452</v>
      </c>
      <c r="K14" s="119">
        <f t="shared" si="0"/>
        <v>2410</v>
      </c>
      <c r="L14" s="124">
        <f t="shared" si="1"/>
        <v>16.72</v>
      </c>
      <c r="M14" s="118">
        <f>D14-(RELEVER!L14*2)-2</f>
        <v>1502</v>
      </c>
      <c r="N14" s="118">
        <f>D14-(RELEVER!L14*2)-26</f>
        <v>1478</v>
      </c>
      <c r="O14" s="126">
        <f>E14-RELEVER!L14-26</f>
        <v>2376</v>
      </c>
      <c r="P14" s="126">
        <f t="shared" si="2"/>
        <v>2376</v>
      </c>
      <c r="Q14" s="118">
        <f t="shared" si="3"/>
        <v>1478</v>
      </c>
      <c r="R14" s="126">
        <f t="shared" si="4"/>
        <v>2376</v>
      </c>
      <c r="S14" s="124">
        <f t="shared" si="5"/>
        <v>16.846666666666664</v>
      </c>
    </row>
    <row r="15" spans="1:19" x14ac:dyDescent="0.25">
      <c r="A15" s="103" t="str">
        <f>RELEVER!A15</f>
        <v>ME12</v>
      </c>
      <c r="B15" s="105" t="s">
        <v>98</v>
      </c>
      <c r="C15" s="108">
        <v>1</v>
      </c>
      <c r="D15" s="14">
        <v>1520</v>
      </c>
      <c r="E15" s="14">
        <v>2415</v>
      </c>
      <c r="F15" s="118">
        <f>IF(B15="galandage",D15-(RELEVER!L15*2)-2,IF(AND(B15="Oscilotbattant",D15-(RELEVER!L15*2)-30),IF(AND(B15="Fixe",D15-(2*RELEVER!L15)-60),IF(AND(B15="Coulissant",D15-(RELEVER!L15*2)-2-((C15-1)*25)),""))))</f>
        <v>1502</v>
      </c>
      <c r="G15" s="121">
        <f>D15-(RELEVER!L15*2)-52</f>
        <v>1452</v>
      </c>
      <c r="H15" s="121">
        <f>E15-(RELEVER!L15*2)-30</f>
        <v>2369</v>
      </c>
      <c r="I15" s="121">
        <f>E15-(RELEVER!L15*2)-30</f>
        <v>2369</v>
      </c>
      <c r="J15" s="121">
        <f>D15-(RELEVER!L15*2)-52</f>
        <v>1452</v>
      </c>
      <c r="K15" s="121">
        <f t="shared" si="0"/>
        <v>2415</v>
      </c>
      <c r="L15" s="123">
        <f t="shared" si="1"/>
        <v>16.736666666666665</v>
      </c>
      <c r="M15" s="127">
        <f>D15-(RELEVER!L15*2)-2</f>
        <v>1502</v>
      </c>
      <c r="N15" s="127">
        <f>D15-(RELEVER!L15*2)-26</f>
        <v>1478</v>
      </c>
      <c r="O15" s="128">
        <f>E15-RELEVER!L15-26</f>
        <v>2381</v>
      </c>
      <c r="P15" s="128">
        <f t="shared" si="2"/>
        <v>2381</v>
      </c>
      <c r="Q15" s="127">
        <f t="shared" si="3"/>
        <v>1478</v>
      </c>
      <c r="R15" s="128">
        <f t="shared" si="4"/>
        <v>2381</v>
      </c>
      <c r="S15" s="123">
        <f t="shared" si="5"/>
        <v>16.863333333333333</v>
      </c>
    </row>
    <row r="16" spans="1:19" x14ac:dyDescent="0.25">
      <c r="A16" s="102" t="str">
        <f>RELEVER!A16</f>
        <v>ME13</v>
      </c>
      <c r="B16" s="104" t="s">
        <v>103</v>
      </c>
      <c r="C16" s="107">
        <v>1</v>
      </c>
      <c r="D16" s="97">
        <v>1270</v>
      </c>
      <c r="E16" s="97">
        <v>2415</v>
      </c>
      <c r="F16" s="118" t="b">
        <f>IF(B16="galandage",D16-(RELEVER!L16*2)-2,IF(AND(B16="Oscilotbattant",D16-(RELEVER!L16*2)-30),IF(AND(B16="Fixe",D16-(2*RELEVER!L16)-60),IF(AND(B16="Coulissant",D16-(RELEVER!L16*2)-2-((C16-1)*25)),""))))</f>
        <v>0</v>
      </c>
      <c r="G16" s="119">
        <f>D16-(RELEVER!L16*2)-52</f>
        <v>1202</v>
      </c>
      <c r="H16" s="119">
        <f>E16-(RELEVER!L16*2)-30</f>
        <v>2369</v>
      </c>
      <c r="I16" s="119">
        <f>E16-(RELEVER!L16*2)-30</f>
        <v>2369</v>
      </c>
      <c r="J16" s="119">
        <f>D16-(RELEVER!L16*2)-52</f>
        <v>1202</v>
      </c>
      <c r="K16" s="119">
        <f t="shared" si="0"/>
        <v>2415</v>
      </c>
      <c r="L16" s="124">
        <f t="shared" si="1"/>
        <v>15.903333333333334</v>
      </c>
      <c r="M16" s="118">
        <f>D16-(RELEVER!L16*2)-2</f>
        <v>1252</v>
      </c>
      <c r="N16" s="118">
        <f>D16-(RELEVER!L16*2)-26</f>
        <v>1228</v>
      </c>
      <c r="O16" s="126">
        <f>E16-RELEVER!L16-26</f>
        <v>2381</v>
      </c>
      <c r="P16" s="126">
        <f t="shared" si="2"/>
        <v>2381</v>
      </c>
      <c r="Q16" s="118">
        <f t="shared" si="3"/>
        <v>1228</v>
      </c>
      <c r="R16" s="126">
        <f t="shared" si="4"/>
        <v>2381</v>
      </c>
      <c r="S16" s="124">
        <f t="shared" si="5"/>
        <v>16.03</v>
      </c>
    </row>
    <row r="17" spans="1:19" x14ac:dyDescent="0.25">
      <c r="A17" s="103" t="str">
        <f>RELEVER!A17</f>
        <v>ME14</v>
      </c>
      <c r="B17" s="105" t="s">
        <v>98</v>
      </c>
      <c r="C17" s="108">
        <v>1</v>
      </c>
      <c r="D17" s="14">
        <v>1270</v>
      </c>
      <c r="E17" s="14">
        <v>2410</v>
      </c>
      <c r="F17" s="118">
        <f>IF(B17="galandage",D17-(RELEVER!L17*2)-2,IF(AND(B17="Oscilotbattant",D17-(RELEVER!L17*2)-30),IF(AND(B17="Fixe",D17-(2*RELEVER!L17)-60),IF(AND(B17="Coulissant",D17-(RELEVER!L17*2)-2-((C17-1)*25)),""))))</f>
        <v>1252</v>
      </c>
      <c r="G17" s="121">
        <f>D17-(RELEVER!L17*2)-52</f>
        <v>1202</v>
      </c>
      <c r="H17" s="121">
        <f>E17-(RELEVER!L17*2)-30</f>
        <v>2364</v>
      </c>
      <c r="I17" s="121">
        <f>E17-(RELEVER!L17*2)-30</f>
        <v>2364</v>
      </c>
      <c r="J17" s="121">
        <f>D17-(RELEVER!L17*2)-52</f>
        <v>1202</v>
      </c>
      <c r="K17" s="121">
        <f t="shared" si="0"/>
        <v>2410</v>
      </c>
      <c r="L17" s="123">
        <f t="shared" si="1"/>
        <v>15.886666666666667</v>
      </c>
      <c r="M17" s="127">
        <f>D17-(RELEVER!L17*2)-2</f>
        <v>1252</v>
      </c>
      <c r="N17" s="127">
        <f>D17-(RELEVER!L17*2)-26</f>
        <v>1228</v>
      </c>
      <c r="O17" s="128">
        <f>E17-RELEVER!L17-26</f>
        <v>2376</v>
      </c>
      <c r="P17" s="128">
        <f t="shared" si="2"/>
        <v>2376</v>
      </c>
      <c r="Q17" s="127">
        <f t="shared" si="3"/>
        <v>1228</v>
      </c>
      <c r="R17" s="128">
        <f t="shared" si="4"/>
        <v>2376</v>
      </c>
      <c r="S17" s="123">
        <f t="shared" si="5"/>
        <v>16.013333333333335</v>
      </c>
    </row>
    <row r="18" spans="1:19" x14ac:dyDescent="0.25">
      <c r="A18" s="102" t="str">
        <f>RELEVER!A18</f>
        <v>ME15</v>
      </c>
      <c r="B18" s="104" t="s">
        <v>63</v>
      </c>
      <c r="C18" s="107">
        <v>1</v>
      </c>
      <c r="D18" s="97">
        <v>1020</v>
      </c>
      <c r="E18" s="97">
        <v>2110</v>
      </c>
      <c r="F18" s="118" t="b">
        <f>IF(B18="galandage",D18-(RELEVER!L18*2)-2,IF(AND(B18="Oscilotbattant",D18-(RELEVER!L18*2)-30),IF(AND(B18="Fixe",D18-(2*RELEVER!L18)-60),IF(AND(B18="Coulissant",D18-(RELEVER!L18*2)-2-((C18-1)*25)),""))))</f>
        <v>0</v>
      </c>
      <c r="G18" s="119">
        <f>D18-(RELEVER!L18*2)-52</f>
        <v>952</v>
      </c>
      <c r="H18" s="119">
        <f>E18-(RELEVER!L18*2)-30</f>
        <v>2064</v>
      </c>
      <c r="I18" s="119">
        <f>E18-(RELEVER!L18*2)-30</f>
        <v>2064</v>
      </c>
      <c r="J18" s="119">
        <f>D18-(RELEVER!L18*2)-52</f>
        <v>952</v>
      </c>
      <c r="K18" s="119">
        <f t="shared" si="0"/>
        <v>2110</v>
      </c>
      <c r="L18" s="124">
        <f t="shared" si="1"/>
        <v>14.053333333333333</v>
      </c>
      <c r="M18" s="118">
        <f>D18-(RELEVER!L18*2)-2</f>
        <v>1002</v>
      </c>
      <c r="N18" s="118">
        <f>D18-(RELEVER!L18*2)-26</f>
        <v>978</v>
      </c>
      <c r="O18" s="126">
        <f>E18-RELEVER!L18-26</f>
        <v>2076</v>
      </c>
      <c r="P18" s="126">
        <f t="shared" si="2"/>
        <v>2076</v>
      </c>
      <c r="Q18" s="118">
        <f t="shared" si="3"/>
        <v>978</v>
      </c>
      <c r="R18" s="126">
        <f t="shared" si="4"/>
        <v>2076</v>
      </c>
      <c r="S18" s="124">
        <f t="shared" si="5"/>
        <v>14.18</v>
      </c>
    </row>
    <row r="19" spans="1:19" x14ac:dyDescent="0.25">
      <c r="A19" s="103" t="str">
        <f>RELEVER!A19</f>
        <v>ME16</v>
      </c>
      <c r="B19" s="105" t="s">
        <v>63</v>
      </c>
      <c r="C19" s="108">
        <v>1</v>
      </c>
      <c r="D19" s="14">
        <v>1020</v>
      </c>
      <c r="E19" s="14">
        <v>2165</v>
      </c>
      <c r="F19" s="118" t="b">
        <f>IF(B19="galandage",D19-(RELEVER!L19*2)-2,IF(AND(B19="Oscilotbattant",D19-(RELEVER!L19*2)-30),IF(AND(B19="Fixe",D19-(2*RELEVER!L19)-60),IF(AND(B19="Coulissant",D19-(RELEVER!L19*2)-2-((C19-1)*25)),""))))</f>
        <v>0</v>
      </c>
      <c r="G19" s="121">
        <f>D19-(RELEVER!L19*2)-52</f>
        <v>952</v>
      </c>
      <c r="H19" s="121">
        <f>E19-(RELEVER!L19*2)-30</f>
        <v>2119</v>
      </c>
      <c r="I19" s="121">
        <f>E19-(RELEVER!L19*2)-30</f>
        <v>2119</v>
      </c>
      <c r="J19" s="121">
        <f>D19-(RELEVER!L19*2)-52</f>
        <v>952</v>
      </c>
      <c r="K19" s="121">
        <f t="shared" si="0"/>
        <v>2165</v>
      </c>
      <c r="L19" s="123">
        <f t="shared" si="1"/>
        <v>14.236666666666666</v>
      </c>
      <c r="M19" s="127">
        <f>D19-(RELEVER!L19*2)-2</f>
        <v>1002</v>
      </c>
      <c r="N19" s="127">
        <f>D19-(RELEVER!L19*2)-26</f>
        <v>978</v>
      </c>
      <c r="O19" s="128">
        <f>E19-RELEVER!L19-26</f>
        <v>2131</v>
      </c>
      <c r="P19" s="128">
        <f t="shared" si="2"/>
        <v>2131</v>
      </c>
      <c r="Q19" s="127">
        <f t="shared" si="3"/>
        <v>978</v>
      </c>
      <c r="R19" s="128">
        <f t="shared" si="4"/>
        <v>2131</v>
      </c>
      <c r="S19" s="123">
        <f t="shared" si="5"/>
        <v>14.363333333333333</v>
      </c>
    </row>
    <row r="20" spans="1:19" x14ac:dyDescent="0.25">
      <c r="A20" s="102" t="str">
        <f>RELEVER!A20</f>
        <v>ME17</v>
      </c>
      <c r="B20" s="104" t="s">
        <v>102</v>
      </c>
      <c r="C20" s="107">
        <v>4</v>
      </c>
      <c r="D20" s="98">
        <v>8435</v>
      </c>
      <c r="E20" s="98">
        <v>2985</v>
      </c>
      <c r="F20" s="118" t="b">
        <f>IF(B20="galandage",D20-(RELEVER!L20*2)-2,IF(AND(B20="Oscilotbattant",D20-(RELEVER!L20*2)-30),IF(AND(B20="Fixe",D20-(2*RELEVER!L20)-60),IF(AND(B20="Coulissant",D20-(RELEVER!L20*2)-2-((C20-1)*25)),""))))</f>
        <v>0</v>
      </c>
      <c r="G20" s="119">
        <f>D20-(RELEVER!L20*2)-52</f>
        <v>8367</v>
      </c>
      <c r="H20" s="119">
        <f>E20-(RELEVER!L20*2)-30</f>
        <v>2939</v>
      </c>
      <c r="I20" s="119">
        <f>E20-(RELEVER!L20*2)-30</f>
        <v>2939</v>
      </c>
      <c r="J20" s="119">
        <f>D20-(RELEVER!L20*2)-52</f>
        <v>8367</v>
      </c>
      <c r="K20" s="119">
        <f t="shared" si="0"/>
        <v>2985</v>
      </c>
      <c r="L20" s="124">
        <f t="shared" si="1"/>
        <v>41.686666666666667</v>
      </c>
      <c r="M20" s="118">
        <f>D20-(RELEVER!L20*2)-2</f>
        <v>8417</v>
      </c>
      <c r="N20" s="118">
        <f>D20-(RELEVER!L20*2)-26</f>
        <v>8393</v>
      </c>
      <c r="O20" s="126">
        <f>E20-RELEVER!L20-26</f>
        <v>2951</v>
      </c>
      <c r="P20" s="126">
        <f t="shared" si="2"/>
        <v>2951</v>
      </c>
      <c r="Q20" s="118">
        <f t="shared" si="3"/>
        <v>8393</v>
      </c>
      <c r="R20" s="126">
        <f t="shared" si="4"/>
        <v>2951</v>
      </c>
      <c r="S20" s="124">
        <f t="shared" si="5"/>
        <v>41.813333333333333</v>
      </c>
    </row>
    <row r="21" spans="1:19" x14ac:dyDescent="0.25">
      <c r="A21" s="103" t="str">
        <f>RELEVER!A21</f>
        <v>ME18</v>
      </c>
      <c r="B21" s="105" t="s">
        <v>103</v>
      </c>
      <c r="C21" s="108">
        <v>1</v>
      </c>
      <c r="D21" s="14">
        <v>1820</v>
      </c>
      <c r="E21" s="15">
        <v>2410</v>
      </c>
      <c r="F21" s="118" t="b">
        <f>IF(B21="galandage",D21-(RELEVER!L21*2)-2,IF(AND(B21="Oscilotbattant",D21-(RELEVER!L21*2)-30),IF(AND(B21="Fixe",D21-(2*RELEVER!L21)-60),IF(AND(B21="Coulissant",D21-(RELEVER!L21*2)-2-((C21-1)*25)),""))))</f>
        <v>0</v>
      </c>
      <c r="G21" s="121">
        <f>D21-(RELEVER!L21*2)-52</f>
        <v>1752</v>
      </c>
      <c r="H21" s="121">
        <f>E21-(RELEVER!L21*2)-30</f>
        <v>2364</v>
      </c>
      <c r="I21" s="121">
        <f>E21-(RELEVER!L21*2)-30</f>
        <v>2364</v>
      </c>
      <c r="J21" s="121">
        <f>D21-(RELEVER!L21*2)-52</f>
        <v>1752</v>
      </c>
      <c r="K21" s="121">
        <f t="shared" si="0"/>
        <v>2410</v>
      </c>
      <c r="L21" s="123">
        <f t="shared" si="1"/>
        <v>17.72</v>
      </c>
      <c r="M21" s="127">
        <f>D21-(RELEVER!L21*2)-2</f>
        <v>1802</v>
      </c>
      <c r="N21" s="127">
        <f>D21-(RELEVER!L21*2)-26</f>
        <v>1778</v>
      </c>
      <c r="O21" s="128">
        <f>E21-RELEVER!L21-26</f>
        <v>2376</v>
      </c>
      <c r="P21" s="128">
        <f t="shared" si="2"/>
        <v>2376</v>
      </c>
      <c r="Q21" s="127">
        <f t="shared" si="3"/>
        <v>1778</v>
      </c>
      <c r="R21" s="128">
        <f t="shared" si="4"/>
        <v>2376</v>
      </c>
      <c r="S21" s="123">
        <f t="shared" si="5"/>
        <v>17.846666666666664</v>
      </c>
    </row>
    <row r="22" spans="1:19" x14ac:dyDescent="0.25">
      <c r="A22" s="102" t="str">
        <f>RELEVER!A22</f>
        <v>ME19</v>
      </c>
      <c r="B22" s="104" t="s">
        <v>98</v>
      </c>
      <c r="C22" s="107">
        <v>1</v>
      </c>
      <c r="D22" s="97">
        <v>915</v>
      </c>
      <c r="E22" s="97">
        <v>1510</v>
      </c>
      <c r="F22" s="118">
        <f>IF(B22="galandage",D22-(RELEVER!L22*2)-2,IF(AND(B22="Oscilotbattant",D22-(RELEVER!L22*2)-30),IF(AND(B22="Fixe",D22-(2*RELEVER!L22)-60),IF(AND(B22="Coulissant",D22-(RELEVER!L22*2)-2-((C22-1)*25)),""))))</f>
        <v>897</v>
      </c>
      <c r="G22" s="119">
        <f>D22-(RELEVER!L22*2)-52</f>
        <v>847</v>
      </c>
      <c r="H22" s="119">
        <f>E22-(RELEVER!L22*2)-30</f>
        <v>1464</v>
      </c>
      <c r="I22" s="119">
        <f>E22-(RELEVER!L22*2)-30</f>
        <v>1464</v>
      </c>
      <c r="J22" s="119">
        <f>D22-(RELEVER!L22*2)-52</f>
        <v>847</v>
      </c>
      <c r="K22" s="119">
        <f t="shared" si="0"/>
        <v>1510</v>
      </c>
      <c r="L22" s="124">
        <f t="shared" si="1"/>
        <v>11.703333333333333</v>
      </c>
      <c r="M22" s="118">
        <f>D22-(RELEVER!L22*2)-2</f>
        <v>897</v>
      </c>
      <c r="N22" s="118">
        <f>D22-(RELEVER!L22*2)-26</f>
        <v>873</v>
      </c>
      <c r="O22" s="126">
        <f>E22-RELEVER!L22-26</f>
        <v>1476</v>
      </c>
      <c r="P22" s="126">
        <f t="shared" si="2"/>
        <v>1476</v>
      </c>
      <c r="Q22" s="118">
        <f t="shared" si="3"/>
        <v>873</v>
      </c>
      <c r="R22" s="126">
        <f t="shared" si="4"/>
        <v>1476</v>
      </c>
      <c r="S22" s="124">
        <f t="shared" si="5"/>
        <v>11.83</v>
      </c>
    </row>
    <row r="23" spans="1:19" x14ac:dyDescent="0.25">
      <c r="A23" s="103" t="str">
        <f>RELEVER!A23</f>
        <v>ME20</v>
      </c>
      <c r="B23" s="105" t="s">
        <v>98</v>
      </c>
      <c r="C23" s="108">
        <v>1</v>
      </c>
      <c r="D23" s="14">
        <v>1520</v>
      </c>
      <c r="E23" s="14">
        <v>2415</v>
      </c>
      <c r="F23" s="118">
        <f>IF(B23="galandage",D23-(RELEVER!L23*2)-2,IF(AND(B23="Oscilotbattant",D23-(RELEVER!L23*2)-30),IF(AND(B23="Fixe",D23-(2*RELEVER!L23)-60),IF(AND(B23="Coulissant",D23-(RELEVER!L23*2)-2-((C23-1)*25)),""))))</f>
        <v>1502</v>
      </c>
      <c r="G23" s="121">
        <f>D23-(RELEVER!L23*2)-52</f>
        <v>1452</v>
      </c>
      <c r="H23" s="121">
        <f>E23-(RELEVER!L23*2)-30</f>
        <v>2369</v>
      </c>
      <c r="I23" s="121">
        <f>E23-(RELEVER!L23*2)-30</f>
        <v>2369</v>
      </c>
      <c r="J23" s="121">
        <f>D23-(RELEVER!L23*2)-52</f>
        <v>1452</v>
      </c>
      <c r="K23" s="121">
        <f t="shared" si="0"/>
        <v>2415</v>
      </c>
      <c r="L23" s="123">
        <f t="shared" si="1"/>
        <v>16.736666666666665</v>
      </c>
      <c r="M23" s="127">
        <f>D23-(RELEVER!L23*2)-2</f>
        <v>1502</v>
      </c>
      <c r="N23" s="127">
        <f>D23-(RELEVER!L23*2)-26</f>
        <v>1478</v>
      </c>
      <c r="O23" s="128">
        <f>E23-RELEVER!L23-26</f>
        <v>2381</v>
      </c>
      <c r="P23" s="128">
        <f t="shared" si="2"/>
        <v>2381</v>
      </c>
      <c r="Q23" s="127">
        <f t="shared" si="3"/>
        <v>1478</v>
      </c>
      <c r="R23" s="128">
        <f t="shared" si="4"/>
        <v>2381</v>
      </c>
      <c r="S23" s="123">
        <f t="shared" si="5"/>
        <v>16.863333333333333</v>
      </c>
    </row>
    <row r="24" spans="1:19" x14ac:dyDescent="0.25">
      <c r="A24" s="102" t="str">
        <f>RELEVER!A24</f>
        <v>ME21</v>
      </c>
      <c r="B24" s="104" t="s">
        <v>103</v>
      </c>
      <c r="C24" s="107">
        <v>1</v>
      </c>
      <c r="D24" s="97">
        <v>1620</v>
      </c>
      <c r="E24" s="97">
        <v>2530</v>
      </c>
      <c r="F24" s="118" t="b">
        <f>IF(B24="galandage",D24-(RELEVER!L24*2)-2,IF(AND(B24="Oscilotbattant",D24-(RELEVER!L24*2)-30),IF(AND(B24="Fixe",D24-(2*RELEVER!L24)-60),IF(AND(B24="Coulissant",D24-(RELEVER!L24*2)-2-((C24-1)*25)),""))))</f>
        <v>0</v>
      </c>
      <c r="G24" s="119">
        <f>D24-(RELEVER!L24*2)-52</f>
        <v>1552</v>
      </c>
      <c r="H24" s="119">
        <f>E24-(RELEVER!L24*2)-30</f>
        <v>2484</v>
      </c>
      <c r="I24" s="119">
        <f>E24-(RELEVER!L24*2)-30</f>
        <v>2484</v>
      </c>
      <c r="J24" s="119">
        <f>D24-(RELEVER!L24*2)-52</f>
        <v>1552</v>
      </c>
      <c r="K24" s="119">
        <f t="shared" si="0"/>
        <v>2530</v>
      </c>
      <c r="L24" s="124">
        <f t="shared" si="1"/>
        <v>17.453333333333333</v>
      </c>
      <c r="M24" s="118">
        <f>D24-(RELEVER!L24*2)-2</f>
        <v>1602</v>
      </c>
      <c r="N24" s="118">
        <f>D24-(RELEVER!L24*2)-26</f>
        <v>1578</v>
      </c>
      <c r="O24" s="126">
        <f>E24-RELEVER!L24-26</f>
        <v>2496</v>
      </c>
      <c r="P24" s="126">
        <f t="shared" si="2"/>
        <v>2496</v>
      </c>
      <c r="Q24" s="118">
        <f t="shared" si="3"/>
        <v>1578</v>
      </c>
      <c r="R24" s="126">
        <f t="shared" si="4"/>
        <v>2496</v>
      </c>
      <c r="S24" s="124">
        <f t="shared" si="5"/>
        <v>17.579999999999998</v>
      </c>
    </row>
    <row r="25" spans="1:19" x14ac:dyDescent="0.25">
      <c r="A25" s="103" t="str">
        <f>RELEVER!A25</f>
        <v>ME22</v>
      </c>
      <c r="B25" s="105" t="s">
        <v>42</v>
      </c>
      <c r="C25" s="108">
        <v>1</v>
      </c>
      <c r="D25" s="14">
        <v>820</v>
      </c>
      <c r="E25" s="14">
        <v>1510</v>
      </c>
      <c r="F25" s="118" t="b">
        <f>IF(B25="galandage",D25-(RELEVER!L25*2)-2,IF(AND(B25="Oscilotbattant",D25-(RELEVER!L25*2)-30),IF(AND(B25="Fixe",D25-(2*RELEVER!L25)-60),IF(AND(B25="Coulissant",D25-(RELEVER!L25*2)-2-((C25-1)*25)),""))))</f>
        <v>0</v>
      </c>
      <c r="G25" s="121">
        <f>D25-(RELEVER!L25*2)-52</f>
        <v>752</v>
      </c>
      <c r="H25" s="121">
        <f>E25-(RELEVER!L25*2)-30</f>
        <v>1464</v>
      </c>
      <c r="I25" s="121">
        <f>E25-(RELEVER!L25*2)-30</f>
        <v>1464</v>
      </c>
      <c r="J25" s="121">
        <f>D25-(RELEVER!L25*2)-52</f>
        <v>752</v>
      </c>
      <c r="K25" s="121">
        <f t="shared" si="0"/>
        <v>1510</v>
      </c>
      <c r="L25" s="123">
        <f t="shared" si="1"/>
        <v>11.386666666666667</v>
      </c>
      <c r="M25" s="127">
        <f>D25-(RELEVER!L25*2)-2</f>
        <v>802</v>
      </c>
      <c r="N25" s="127">
        <f>D25-(RELEVER!L25*2)-26</f>
        <v>778</v>
      </c>
      <c r="O25" s="128">
        <f>E25-RELEVER!L25-26</f>
        <v>1476</v>
      </c>
      <c r="P25" s="128">
        <f t="shared" si="2"/>
        <v>1476</v>
      </c>
      <c r="Q25" s="127">
        <f t="shared" si="3"/>
        <v>778</v>
      </c>
      <c r="R25" s="128">
        <f t="shared" si="4"/>
        <v>1476</v>
      </c>
      <c r="S25" s="123">
        <f t="shared" si="5"/>
        <v>11.513333333333334</v>
      </c>
    </row>
    <row r="26" spans="1:19" x14ac:dyDescent="0.25">
      <c r="A26" s="102" t="str">
        <f>RELEVER!A26</f>
        <v>ME23</v>
      </c>
      <c r="B26" s="104" t="s">
        <v>63</v>
      </c>
      <c r="C26" s="107">
        <v>1</v>
      </c>
      <c r="D26" s="97">
        <v>920</v>
      </c>
      <c r="E26" s="97">
        <v>1510</v>
      </c>
      <c r="F26" s="118" t="b">
        <f>IF(B26="galandage",D26-(RELEVER!L26*2)-2,IF(AND(B26="Oscilotbattant",D26-(RELEVER!L26*2)-30),IF(AND(B26="Fixe",D26-(2*RELEVER!L26)-60),IF(AND(B26="Coulissant",D26-(RELEVER!L26*2)-2-((C26-1)*25)),""))))</f>
        <v>0</v>
      </c>
      <c r="G26" s="119">
        <f>D26-(RELEVER!L26*2)-60</f>
        <v>844</v>
      </c>
      <c r="H26" s="119">
        <f>E26-(RELEVER!L26*2)-60</f>
        <v>1434</v>
      </c>
      <c r="I26" s="119">
        <f>E26-(RELEVER!L26*2)-30</f>
        <v>1464</v>
      </c>
      <c r="J26" s="119">
        <f>D26-(RELEVER!L26*2)-52</f>
        <v>852</v>
      </c>
      <c r="K26" s="119">
        <f t="shared" si="0"/>
        <v>1510</v>
      </c>
      <c r="L26" s="124">
        <f t="shared" si="1"/>
        <v>11.719999999999999</v>
      </c>
      <c r="M26" s="118">
        <f>D26-(RELEVER!L26*2)-2</f>
        <v>902</v>
      </c>
      <c r="N26" s="118">
        <f>D26-(RELEVER!L26*2)-26</f>
        <v>878</v>
      </c>
      <c r="O26" s="126">
        <f>E26-RELEVER!L26-26</f>
        <v>1476</v>
      </c>
      <c r="P26" s="126">
        <f t="shared" si="2"/>
        <v>1476</v>
      </c>
      <c r="Q26" s="118">
        <f t="shared" si="3"/>
        <v>878</v>
      </c>
      <c r="R26" s="126">
        <f t="shared" si="4"/>
        <v>1476</v>
      </c>
      <c r="S26" s="124">
        <f t="shared" si="5"/>
        <v>11.846666666666668</v>
      </c>
    </row>
    <row r="27" spans="1:19" x14ac:dyDescent="0.25">
      <c r="A27" s="103" t="str">
        <f>RELEVER!A27</f>
        <v>ME24</v>
      </c>
      <c r="B27" s="105" t="s">
        <v>63</v>
      </c>
      <c r="C27" s="108">
        <v>1</v>
      </c>
      <c r="D27" s="14">
        <v>2460</v>
      </c>
      <c r="E27" s="14">
        <v>2590</v>
      </c>
      <c r="F27" s="118" t="b">
        <f>IF(B27="galandage",D27-(RELEVER!L27*2)-2,IF(AND(B27="Oscilotbattant",D27-(RELEVER!L27*2)-30),IF(AND(B27="Fixe",D27-(2*RELEVER!L27)-60),IF(AND(B27="Coulissant",D27-(RELEVER!L27*2)-2-((C27-1)*25)),""))))</f>
        <v>0</v>
      </c>
      <c r="G27" s="121">
        <f>D27-(RELEVER!L27*2)-52</f>
        <v>2392</v>
      </c>
      <c r="H27" s="121">
        <f>E27-(RELEVER!L27*2)-30</f>
        <v>2544</v>
      </c>
      <c r="I27" s="121">
        <f>E27-(RELEVER!L27*2)-30</f>
        <v>2544</v>
      </c>
      <c r="J27" s="121">
        <f>D27-(RELEVER!L27*2)-52</f>
        <v>2392</v>
      </c>
      <c r="K27" s="121">
        <f t="shared" si="0"/>
        <v>2590</v>
      </c>
      <c r="L27" s="123">
        <f t="shared" si="1"/>
        <v>20.453333333333333</v>
      </c>
      <c r="M27" s="127">
        <f>D27-(RELEVER!L27*2)-2</f>
        <v>2442</v>
      </c>
      <c r="N27" s="127">
        <f>D27-(RELEVER!L27*2)-26</f>
        <v>2418</v>
      </c>
      <c r="O27" s="128">
        <f>E27-RELEVER!L27-26</f>
        <v>2556</v>
      </c>
      <c r="P27" s="128">
        <f t="shared" si="2"/>
        <v>2556</v>
      </c>
      <c r="Q27" s="127">
        <f t="shared" si="3"/>
        <v>2418</v>
      </c>
      <c r="R27" s="128">
        <f t="shared" si="4"/>
        <v>2556</v>
      </c>
      <c r="S27" s="123">
        <f t="shared" si="5"/>
        <v>20.58</v>
      </c>
    </row>
    <row r="28" spans="1:19" x14ac:dyDescent="0.25">
      <c r="A28" s="102" t="str">
        <f>RELEVER!A28</f>
        <v>ME25</v>
      </c>
      <c r="B28" s="104" t="s">
        <v>63</v>
      </c>
      <c r="C28" s="107">
        <v>1</v>
      </c>
      <c r="D28" s="97">
        <v>2420</v>
      </c>
      <c r="E28" s="97">
        <v>2590</v>
      </c>
      <c r="F28" s="118" t="b">
        <f>IF(B28="galandage",D28-(RELEVER!L28*2)-2,IF(AND(B28="Oscilotbattant",D28-(RELEVER!L28*2)-30),IF(AND(B28="Fixe",D28-(2*RELEVER!L28)-60),IF(AND(B28="Coulissant",D28-(RELEVER!L28*2)-2-((C28-1)*25)),""))))</f>
        <v>0</v>
      </c>
      <c r="G28" s="119">
        <f>D28-(RELEVER!L28*2)-52</f>
        <v>2352</v>
      </c>
      <c r="H28" s="119">
        <f>E28-(RELEVER!L28*2)-30</f>
        <v>2544</v>
      </c>
      <c r="I28" s="119">
        <f>E28-(RELEVER!L28*2)-30</f>
        <v>2544</v>
      </c>
      <c r="J28" s="119">
        <f>D28-(RELEVER!L28*2)-52</f>
        <v>2352</v>
      </c>
      <c r="K28" s="119">
        <f t="shared" si="0"/>
        <v>2590</v>
      </c>
      <c r="L28" s="124">
        <f t="shared" si="1"/>
        <v>20.32</v>
      </c>
      <c r="M28" s="118">
        <f>D28-(RELEVER!L28*2)-2</f>
        <v>2402</v>
      </c>
      <c r="N28" s="118">
        <f>D28-(RELEVER!L28*2)-26</f>
        <v>2378</v>
      </c>
      <c r="O28" s="126">
        <f>E28-RELEVER!L28-26</f>
        <v>2556</v>
      </c>
      <c r="P28" s="126">
        <f t="shared" si="2"/>
        <v>2556</v>
      </c>
      <c r="Q28" s="118">
        <f t="shared" si="3"/>
        <v>2378</v>
      </c>
      <c r="R28" s="126">
        <f t="shared" si="4"/>
        <v>2556</v>
      </c>
      <c r="S28" s="124">
        <f t="shared" si="5"/>
        <v>20.446666666666665</v>
      </c>
    </row>
    <row r="29" spans="1:19" x14ac:dyDescent="0.25">
      <c r="A29" s="103" t="str">
        <f>RELEVER!A29</f>
        <v>ME26</v>
      </c>
      <c r="B29" s="105" t="s">
        <v>63</v>
      </c>
      <c r="C29" s="108">
        <v>1</v>
      </c>
      <c r="D29" s="14">
        <v>2420</v>
      </c>
      <c r="E29" s="14">
        <v>2590</v>
      </c>
      <c r="F29" s="118" t="b">
        <f>IF(B29="galandage",D29-(RELEVER!L29*2)-2,IF(AND(B29="Oscilotbattant",D29-(RELEVER!L29*2)-30),IF(AND(B29="Fixe",D29-(2*RELEVER!L29)-60),IF(AND(B29="Coulissant",D29-(RELEVER!L29*2)-2-((C29-1)*25)),""))))</f>
        <v>0</v>
      </c>
      <c r="G29" s="121">
        <f>D29-(RELEVER!L29*2)-52</f>
        <v>2352</v>
      </c>
      <c r="H29" s="121">
        <f>E29-(RELEVER!L29*2)-30</f>
        <v>2544</v>
      </c>
      <c r="I29" s="121">
        <f>E29-(RELEVER!L29*2)-30</f>
        <v>2544</v>
      </c>
      <c r="J29" s="121">
        <f>D29-(RELEVER!L29*2)-52</f>
        <v>2352</v>
      </c>
      <c r="K29" s="121">
        <f t="shared" si="0"/>
        <v>2590</v>
      </c>
      <c r="L29" s="123">
        <f t="shared" si="1"/>
        <v>20.32</v>
      </c>
      <c r="M29" s="127">
        <f>D29-(RELEVER!L29*2)-2</f>
        <v>2402</v>
      </c>
      <c r="N29" s="127">
        <f>D29-(RELEVER!L29*2)-26</f>
        <v>2378</v>
      </c>
      <c r="O29" s="128">
        <f>E29-RELEVER!L29-26</f>
        <v>2556</v>
      </c>
      <c r="P29" s="128">
        <f t="shared" si="2"/>
        <v>2556</v>
      </c>
      <c r="Q29" s="127">
        <f t="shared" si="3"/>
        <v>2378</v>
      </c>
      <c r="R29" s="128">
        <f t="shared" si="4"/>
        <v>2556</v>
      </c>
      <c r="S29" s="123">
        <f t="shared" si="5"/>
        <v>20.446666666666665</v>
      </c>
    </row>
    <row r="30" spans="1:19" x14ac:dyDescent="0.25">
      <c r="A30" s="102" t="str">
        <f>RELEVER!A30</f>
        <v>ME27</v>
      </c>
      <c r="B30" s="104" t="s">
        <v>102</v>
      </c>
      <c r="C30" s="107">
        <v>4</v>
      </c>
      <c r="D30" s="97">
        <v>8895</v>
      </c>
      <c r="E30" s="97">
        <v>2595</v>
      </c>
      <c r="F30" s="118" t="b">
        <f>IF(B30="galandage",D30-(RELEVER!L30*2)-2,IF(AND(B30="Oscilotbattant",D30-(RELEVER!L30*2)-30),IF(AND(B30="Fixe",D30-(2*RELEVER!L30)-60),IF(AND(B30="Coulissant",D30-(RELEVER!L30*2)-2-((C30-1)*25)),""))))</f>
        <v>0</v>
      </c>
      <c r="G30" s="119">
        <f>D30-(RELEVER!L30*2)-52</f>
        <v>8827</v>
      </c>
      <c r="H30" s="119">
        <f>E30-(RELEVER!L30*2)-30</f>
        <v>2549</v>
      </c>
      <c r="I30" s="119">
        <f>E30-(RELEVER!L30*2)-30</f>
        <v>2549</v>
      </c>
      <c r="J30" s="119">
        <f>D30-(RELEVER!L30*2)-52</f>
        <v>8827</v>
      </c>
      <c r="K30" s="119">
        <f t="shared" si="0"/>
        <v>2595</v>
      </c>
      <c r="L30" s="124">
        <f t="shared" si="1"/>
        <v>41.92</v>
      </c>
      <c r="M30" s="118">
        <f>D30-(RELEVER!L30*2)-2</f>
        <v>8877</v>
      </c>
      <c r="N30" s="118">
        <f>D30-(RELEVER!L30*2)-26</f>
        <v>8853</v>
      </c>
      <c r="O30" s="126">
        <f>E30-RELEVER!L30-26</f>
        <v>2561</v>
      </c>
      <c r="P30" s="126">
        <f t="shared" si="2"/>
        <v>2561</v>
      </c>
      <c r="Q30" s="118">
        <f t="shared" si="3"/>
        <v>8853</v>
      </c>
      <c r="R30" s="126">
        <f t="shared" si="4"/>
        <v>2561</v>
      </c>
      <c r="S30" s="124">
        <f t="shared" si="5"/>
        <v>42.046666666666667</v>
      </c>
    </row>
    <row r="31" spans="1:19" x14ac:dyDescent="0.25">
      <c r="A31" s="103" t="str">
        <f>RELEVER!A31</f>
        <v>ME28</v>
      </c>
      <c r="B31" s="105" t="s">
        <v>63</v>
      </c>
      <c r="C31" s="108">
        <v>1</v>
      </c>
      <c r="D31" s="14">
        <v>2445</v>
      </c>
      <c r="E31" s="14">
        <v>2595</v>
      </c>
      <c r="F31" s="118" t="b">
        <f>IF(B31="galandage",D31-(RELEVER!L31*2)-2,IF(AND(B31="Oscilotbattant",D31-(RELEVER!L31*2)-30),IF(AND(B31="Fixe",D31-(2*RELEVER!L31)-60),IF(AND(B31="Coulissant",D31-(RELEVER!L31*2)-2-((C31-1)*25)),""))))</f>
        <v>0</v>
      </c>
      <c r="G31" s="121">
        <f>D31-(RELEVER!L31*2)-52</f>
        <v>2377</v>
      </c>
      <c r="H31" s="121">
        <f>E31-(RELEVER!L31*2)-30</f>
        <v>2549</v>
      </c>
      <c r="I31" s="121">
        <f>E31-(RELEVER!L31*2)-30</f>
        <v>2549</v>
      </c>
      <c r="J31" s="121">
        <f>D31-(RELEVER!L31*2)-52</f>
        <v>2377</v>
      </c>
      <c r="K31" s="121">
        <f t="shared" si="0"/>
        <v>2595</v>
      </c>
      <c r="L31" s="123">
        <f t="shared" si="1"/>
        <v>20.420000000000002</v>
      </c>
      <c r="M31" s="127">
        <f>D31-(RELEVER!L31*2)-2</f>
        <v>2427</v>
      </c>
      <c r="N31" s="127">
        <f>D31-(RELEVER!L31*2)-26</f>
        <v>2403</v>
      </c>
      <c r="O31" s="128">
        <f>E31-RELEVER!L31-26</f>
        <v>2561</v>
      </c>
      <c r="P31" s="128">
        <f t="shared" si="2"/>
        <v>2561</v>
      </c>
      <c r="Q31" s="127">
        <f t="shared" si="3"/>
        <v>2403</v>
      </c>
      <c r="R31" s="128">
        <f t="shared" si="4"/>
        <v>2561</v>
      </c>
      <c r="S31" s="123">
        <f t="shared" si="5"/>
        <v>20.546666666666667</v>
      </c>
    </row>
    <row r="32" spans="1:19" x14ac:dyDescent="0.25">
      <c r="A32" s="102" t="str">
        <f>RELEVER!A32</f>
        <v>ME29</v>
      </c>
      <c r="B32" s="104" t="s">
        <v>63</v>
      </c>
      <c r="C32" s="107">
        <v>1</v>
      </c>
      <c r="D32" s="97">
        <v>2430</v>
      </c>
      <c r="E32" s="97">
        <v>2595</v>
      </c>
      <c r="F32" s="118" t="b">
        <f>IF(B32="galandage",D32-(RELEVER!L32*2)-2,IF(AND(B32="Oscilotbattant",D32-(RELEVER!L32*2)-30),IF(AND(B32="Fixe",D32-(2*RELEVER!L32)-60),IF(AND(B32="Coulissant",D32-(RELEVER!L32*2)-2-((C32-1)*25)),""))))</f>
        <v>0</v>
      </c>
      <c r="G32" s="119">
        <f>D32-(RELEVER!L32*2)-52</f>
        <v>2362</v>
      </c>
      <c r="H32" s="119">
        <f>E32-(RELEVER!L32*2)-30</f>
        <v>2549</v>
      </c>
      <c r="I32" s="119">
        <f>E32-(RELEVER!L32*2)-30</f>
        <v>2549</v>
      </c>
      <c r="J32" s="119">
        <f>D32-(RELEVER!L32*2)-52</f>
        <v>2362</v>
      </c>
      <c r="K32" s="119">
        <f t="shared" si="0"/>
        <v>2595</v>
      </c>
      <c r="L32" s="124">
        <f t="shared" si="1"/>
        <v>20.37</v>
      </c>
      <c r="M32" s="118">
        <f>D32-(RELEVER!L32*2)-2</f>
        <v>2412</v>
      </c>
      <c r="N32" s="118">
        <f>D32-(RELEVER!L32*2)-26</f>
        <v>2388</v>
      </c>
      <c r="O32" s="126">
        <f>E32-RELEVER!L32-26</f>
        <v>2561</v>
      </c>
      <c r="P32" s="126">
        <f t="shared" si="2"/>
        <v>2561</v>
      </c>
      <c r="Q32" s="118">
        <f t="shared" si="3"/>
        <v>2388</v>
      </c>
      <c r="R32" s="126">
        <f t="shared" si="4"/>
        <v>2561</v>
      </c>
      <c r="S32" s="124">
        <f t="shared" si="5"/>
        <v>20.496666666666666</v>
      </c>
    </row>
    <row r="33" spans="1:19" x14ac:dyDescent="0.25">
      <c r="A33" s="103" t="str">
        <f>RELEVER!A33</f>
        <v>ME30</v>
      </c>
      <c r="B33" s="105" t="s">
        <v>63</v>
      </c>
      <c r="C33" s="108">
        <v>1</v>
      </c>
      <c r="D33" s="14">
        <v>2445</v>
      </c>
      <c r="E33" s="14">
        <v>2595</v>
      </c>
      <c r="F33" s="118" t="b">
        <f>IF(B33="galandage",D33-(RELEVER!L33*2)-2,IF(AND(B33="Oscilotbattant",D33-(RELEVER!L33*2)-30),IF(AND(B33="Fixe",D33-(2*RELEVER!L33)-60),IF(AND(B33="Coulissant",D33-(RELEVER!L33*2)-2-((C33-1)*25)),""))))</f>
        <v>0</v>
      </c>
      <c r="G33" s="121">
        <f>D33-(RELEVER!L33*2)-52</f>
        <v>2377</v>
      </c>
      <c r="H33" s="121">
        <f>E33-(RELEVER!L33*2)-30</f>
        <v>2549</v>
      </c>
      <c r="I33" s="121">
        <f>E33-(RELEVER!L33*2)-30</f>
        <v>2549</v>
      </c>
      <c r="J33" s="121">
        <f>D33-(RELEVER!L33*2)-52</f>
        <v>2377</v>
      </c>
      <c r="K33" s="121">
        <f t="shared" si="0"/>
        <v>2595</v>
      </c>
      <c r="L33" s="123">
        <f t="shared" si="1"/>
        <v>20.420000000000002</v>
      </c>
      <c r="M33" s="127">
        <f>D33-(RELEVER!L33*2)-2</f>
        <v>2427</v>
      </c>
      <c r="N33" s="127">
        <f>D33-(RELEVER!L33*2)-26</f>
        <v>2403</v>
      </c>
      <c r="O33" s="128">
        <f>E33-RELEVER!L33-26</f>
        <v>2561</v>
      </c>
      <c r="P33" s="128">
        <f t="shared" si="2"/>
        <v>2561</v>
      </c>
      <c r="Q33" s="127">
        <f t="shared" si="3"/>
        <v>2403</v>
      </c>
      <c r="R33" s="128">
        <f t="shared" si="4"/>
        <v>2561</v>
      </c>
      <c r="S33" s="123">
        <f t="shared" si="5"/>
        <v>20.546666666666667</v>
      </c>
    </row>
    <row r="34" spans="1:19" ht="15.75" thickBot="1" x14ac:dyDescent="0.3">
      <c r="A34" s="102" t="str">
        <f>RELEVER!A34</f>
        <v>ME31</v>
      </c>
      <c r="B34" s="106" t="s">
        <v>101</v>
      </c>
      <c r="C34" s="109">
        <v>4</v>
      </c>
      <c r="D34" s="100">
        <v>8438</v>
      </c>
      <c r="E34" s="100">
        <v>2985</v>
      </c>
      <c r="F34" s="118" t="b">
        <f>IF(B34="galandage",D34-(RELEVER!L34*2)-2,IF(AND(B34="Oscilotbattant",D34-(RELEVER!L34*2)-30),IF(AND(B34="Fixe",D34-(2*RELEVER!L34)-60),IF(AND(B34="Coulissant",D34-(RELEVER!L34*2)-2-((C34-1)*25)),""))))</f>
        <v>0</v>
      </c>
      <c r="G34" s="120">
        <f>D34-(RELEVER!L34*2)-52</f>
        <v>8370</v>
      </c>
      <c r="H34" s="120">
        <f>E34-(RELEVER!L34*2)-30</f>
        <v>2939</v>
      </c>
      <c r="I34" s="120">
        <f>E34-(RELEVER!L34*2)-30</f>
        <v>2939</v>
      </c>
      <c r="J34" s="120">
        <f>D34-(RELEVER!L34*2)-52</f>
        <v>8370</v>
      </c>
      <c r="K34" s="120">
        <f t="shared" si="0"/>
        <v>2985</v>
      </c>
      <c r="L34" s="125">
        <f t="shared" si="1"/>
        <v>41.696666666666665</v>
      </c>
      <c r="M34" s="99">
        <f>D34-(RELEVER!L34*2)-2</f>
        <v>8420</v>
      </c>
      <c r="N34" s="99">
        <f>D34-(RELEVER!L34*2)-26</f>
        <v>8396</v>
      </c>
      <c r="O34" s="133">
        <f>E34-RELEVER!L34-26</f>
        <v>2951</v>
      </c>
      <c r="P34" s="133">
        <f t="shared" si="2"/>
        <v>2951</v>
      </c>
      <c r="Q34" s="99">
        <f t="shared" si="3"/>
        <v>8396</v>
      </c>
      <c r="R34" s="133">
        <f t="shared" si="4"/>
        <v>2951</v>
      </c>
      <c r="S34" s="125">
        <f t="shared" si="5"/>
        <v>41.823333333333331</v>
      </c>
    </row>
  </sheetData>
  <mergeCells count="2">
    <mergeCell ref="F2:L2"/>
    <mergeCell ref="M2:S2"/>
  </mergeCells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RELEVER</vt:lpstr>
      <vt:lpstr>FOURNITURE</vt:lpstr>
      <vt:lpstr>PROTECTION</vt:lpstr>
      <vt:lpstr>RELEVER!Zone_d_impression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Boss</cp:lastModifiedBy>
  <cp:lastPrinted>2018-07-18T08:45:28Z</cp:lastPrinted>
  <dcterms:created xsi:type="dcterms:W3CDTF">2018-05-11T13:38:14Z</dcterms:created>
  <dcterms:modified xsi:type="dcterms:W3CDTF">2018-07-18T12:44:44Z</dcterms:modified>
</cp:coreProperties>
</file>