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4240" windowHeight="12285"/>
  </bookViews>
  <sheets>
    <sheet name="DB" sheetId="1" r:id="rId1"/>
    <sheet name="RECHERCHE" sheetId="3" r:id="rId2"/>
    <sheet name="PERSONNEL" sheetId="2" r:id="rId3"/>
  </sheets>
  <definedNames>
    <definedName name="_xlnm._FilterDatabase" localSheetId="0" hidden="1">DB!$A$1:$O$28</definedName>
    <definedName name="_xlnm.Criteria" localSheetId="1">RECHERCHE!$B$1:$M$2</definedName>
    <definedName name="_xlnm.Extract" localSheetId="1">RECHERCHE!$O$1:$AC$1</definedName>
    <definedName name="liste">RECHERCHE!$O$2:$AC$64000</definedName>
    <definedName name="NOMS">Tableau1[NOM]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8" i="1" l="1" a="1"/>
  <c r="A28" i="1" s="1"/>
  <c r="C28" i="1" a="1"/>
  <c r="C28" i="1" s="1"/>
  <c r="E28" i="1" a="1"/>
  <c r="E28" i="1" s="1"/>
  <c r="J28" i="1"/>
  <c r="K28" i="1"/>
  <c r="L28" i="1"/>
  <c r="M28" i="1"/>
  <c r="N28" i="1" a="1"/>
  <c r="N28" i="1" s="1"/>
  <c r="O28" i="1" a="1"/>
  <c r="O28" i="1" s="1"/>
  <c r="A27" i="1" a="1"/>
  <c r="A27" i="1" s="1"/>
  <c r="C27" i="1" a="1"/>
  <c r="C27" i="1" s="1"/>
  <c r="E27" i="1" a="1"/>
  <c r="E27" i="1" s="1"/>
  <c r="J27" i="1"/>
  <c r="K27" i="1"/>
  <c r="L27" i="1"/>
  <c r="M27" i="1"/>
  <c r="N27" i="1" a="1"/>
  <c r="N27" i="1" s="1"/>
  <c r="O27" i="1" a="1"/>
  <c r="O27" i="1" s="1"/>
  <c r="A26" i="1" a="1"/>
  <c r="A26" i="1" s="1"/>
  <c r="C26" i="1" a="1"/>
  <c r="C26" i="1" s="1"/>
  <c r="E26" i="1" a="1"/>
  <c r="E26" i="1" s="1"/>
  <c r="J26" i="1"/>
  <c r="K26" i="1"/>
  <c r="L26" i="1"/>
  <c r="M26" i="1"/>
  <c r="N26" i="1" a="1"/>
  <c r="N26" i="1" s="1"/>
  <c r="O26" i="1" a="1"/>
  <c r="O26" i="1" s="1"/>
  <c r="A25" i="1" a="1"/>
  <c r="A25" i="1" s="1"/>
  <c r="C25" i="1" a="1"/>
  <c r="C25" i="1" s="1"/>
  <c r="E25" i="1" a="1"/>
  <c r="E25" i="1" s="1"/>
  <c r="J25" i="1"/>
  <c r="K25" i="1"/>
  <c r="L25" i="1"/>
  <c r="M25" i="1"/>
  <c r="N25" i="1" a="1"/>
  <c r="N25" i="1" s="1"/>
  <c r="O25" i="1" a="1"/>
  <c r="O25" i="1" s="1"/>
  <c r="A24" i="1" a="1"/>
  <c r="A24" i="1" s="1"/>
  <c r="C24" i="1" a="1"/>
  <c r="C24" i="1" s="1"/>
  <c r="E24" i="1" a="1"/>
  <c r="E24" i="1" s="1"/>
  <c r="J24" i="1"/>
  <c r="K24" i="1"/>
  <c r="L24" i="1"/>
  <c r="M24" i="1"/>
  <c r="N24" i="1" a="1"/>
  <c r="N24" i="1" s="1"/>
  <c r="O24" i="1" a="1"/>
  <c r="O24" i="1" s="1"/>
  <c r="A23" i="1" a="1"/>
  <c r="A23" i="1" s="1"/>
  <c r="C23" i="1" a="1"/>
  <c r="C23" i="1" s="1"/>
  <c r="E23" i="1" a="1"/>
  <c r="E23" i="1" s="1"/>
  <c r="J23" i="1"/>
  <c r="K23" i="1"/>
  <c r="L23" i="1"/>
  <c r="M23" i="1"/>
  <c r="N23" i="1" a="1"/>
  <c r="N23" i="1" s="1"/>
  <c r="O23" i="1" a="1"/>
  <c r="O23" i="1" s="1"/>
  <c r="J2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A22" i="1" l="1" a="1"/>
  <c r="A22" i="1" s="1"/>
  <c r="C22" i="1" a="1"/>
  <c r="C22" i="1" s="1"/>
  <c r="E22" i="1" a="1"/>
  <c r="E22" i="1" s="1"/>
  <c r="K22" i="1"/>
  <c r="L22" i="1"/>
  <c r="M22" i="1"/>
  <c r="N22" i="1" a="1"/>
  <c r="N22" i="1" s="1"/>
  <c r="O22" i="1" a="1"/>
  <c r="O22" i="1" s="1"/>
  <c r="A21" i="1" a="1"/>
  <c r="A21" i="1" s="1"/>
  <c r="C21" i="1" a="1"/>
  <c r="C21" i="1" s="1"/>
  <c r="E21" i="1" a="1"/>
  <c r="E21" i="1" s="1"/>
  <c r="K21" i="1"/>
  <c r="L21" i="1"/>
  <c r="M21" i="1"/>
  <c r="N21" i="1" a="1"/>
  <c r="N21" i="1" s="1"/>
  <c r="O21" i="1" a="1"/>
  <c r="O21" i="1" s="1"/>
  <c r="A20" i="1" a="1"/>
  <c r="A20" i="1" s="1"/>
  <c r="C20" i="1" a="1"/>
  <c r="C20" i="1" s="1"/>
  <c r="E20" i="1" a="1"/>
  <c r="E20" i="1" s="1"/>
  <c r="K20" i="1"/>
  <c r="L20" i="1"/>
  <c r="M20" i="1"/>
  <c r="N20" i="1" a="1"/>
  <c r="N20" i="1" s="1"/>
  <c r="O20" i="1" a="1"/>
  <c r="O20" i="1" s="1"/>
  <c r="A19" i="1" a="1"/>
  <c r="A19" i="1" s="1"/>
  <c r="C19" i="1" a="1"/>
  <c r="C19" i="1" s="1"/>
  <c r="E19" i="1" a="1"/>
  <c r="E19" i="1" s="1"/>
  <c r="K19" i="1"/>
  <c r="L19" i="1"/>
  <c r="M19" i="1"/>
  <c r="N19" i="1" a="1"/>
  <c r="N19" i="1" s="1"/>
  <c r="O19" i="1" a="1"/>
  <c r="O19" i="1" s="1"/>
  <c r="A18" i="1" a="1"/>
  <c r="A18" i="1" s="1"/>
  <c r="C18" i="1" a="1"/>
  <c r="C18" i="1" s="1"/>
  <c r="E18" i="1" a="1"/>
  <c r="E18" i="1" s="1"/>
  <c r="K18" i="1"/>
  <c r="L18" i="1"/>
  <c r="M18" i="1"/>
  <c r="N18" i="1" a="1"/>
  <c r="N18" i="1" s="1"/>
  <c r="O18" i="1" a="1"/>
  <c r="O18" i="1" s="1"/>
  <c r="A17" i="1" a="1"/>
  <c r="A17" i="1" s="1"/>
  <c r="C17" i="1" a="1"/>
  <c r="C17" i="1" s="1"/>
  <c r="E17" i="1" a="1"/>
  <c r="E17" i="1" s="1"/>
  <c r="K17" i="1"/>
  <c r="L17" i="1"/>
  <c r="M17" i="1"/>
  <c r="N17" i="1" a="1"/>
  <c r="N17" i="1" s="1"/>
  <c r="O17" i="1" a="1"/>
  <c r="O17" i="1" s="1"/>
  <c r="A16" i="1" l="1" a="1"/>
  <c r="A16" i="1" s="1"/>
  <c r="C16" i="1" a="1"/>
  <c r="C16" i="1" s="1"/>
  <c r="E16" i="1" a="1"/>
  <c r="E16" i="1" s="1"/>
  <c r="K16" i="1"/>
  <c r="L16" i="1"/>
  <c r="M16" i="1"/>
  <c r="N16" i="1" a="1"/>
  <c r="N16" i="1" s="1"/>
  <c r="O16" i="1" a="1"/>
  <c r="O16" i="1" s="1"/>
  <c r="A15" i="1" l="1" a="1"/>
  <c r="A15" i="1" s="1"/>
  <c r="C15" i="1" a="1"/>
  <c r="C15" i="1" s="1"/>
  <c r="E15" i="1" a="1"/>
  <c r="E15" i="1" s="1"/>
  <c r="K15" i="1"/>
  <c r="L15" i="1"/>
  <c r="M15" i="1"/>
  <c r="N15" i="1" a="1"/>
  <c r="N15" i="1" s="1"/>
  <c r="O15" i="1" a="1"/>
  <c r="O15" i="1" s="1"/>
  <c r="A14" i="1" l="1" a="1"/>
  <c r="A14" i="1" s="1"/>
  <c r="C14" i="1" a="1"/>
  <c r="C14" i="1" s="1"/>
  <c r="E14" i="1" a="1"/>
  <c r="E14" i="1" s="1"/>
  <c r="K14" i="1"/>
  <c r="L14" i="1"/>
  <c r="M14" i="1"/>
  <c r="N14" i="1" a="1"/>
  <c r="N14" i="1" s="1"/>
  <c r="O14" i="1" a="1"/>
  <c r="O14" i="1" s="1"/>
  <c r="A13" i="1" a="1"/>
  <c r="A13" i="1" s="1"/>
  <c r="C13" i="1" a="1"/>
  <c r="C13" i="1" s="1"/>
  <c r="E13" i="1" a="1"/>
  <c r="E13" i="1" s="1"/>
  <c r="K13" i="1"/>
  <c r="L13" i="1"/>
  <c r="M13" i="1"/>
  <c r="N13" i="1" a="1"/>
  <c r="N13" i="1" s="1"/>
  <c r="O13" i="1" a="1"/>
  <c r="O13" i="1" s="1"/>
  <c r="A12" i="1" a="1"/>
  <c r="A12" i="1" s="1"/>
  <c r="C12" i="1" a="1"/>
  <c r="C12" i="1" s="1"/>
  <c r="E12" i="1" a="1"/>
  <c r="E12" i="1" s="1"/>
  <c r="K12" i="1"/>
  <c r="L12" i="1"/>
  <c r="M12" i="1"/>
  <c r="N12" i="1" a="1"/>
  <c r="N12" i="1" s="1"/>
  <c r="O12" i="1" a="1"/>
  <c r="O12" i="1" s="1"/>
  <c r="A11" i="1" a="1"/>
  <c r="A11" i="1" s="1"/>
  <c r="C11" i="1" a="1"/>
  <c r="C11" i="1" s="1"/>
  <c r="E11" i="1" a="1"/>
  <c r="E11" i="1" s="1"/>
  <c r="K11" i="1"/>
  <c r="L11" i="1"/>
  <c r="M11" i="1"/>
  <c r="N11" i="1" a="1"/>
  <c r="N11" i="1" s="1"/>
  <c r="O11" i="1" a="1"/>
  <c r="O11" i="1" s="1"/>
  <c r="A10" i="1" a="1"/>
  <c r="A10" i="1" s="1"/>
  <c r="C10" i="1" a="1"/>
  <c r="C10" i="1" s="1"/>
  <c r="E10" i="1" a="1"/>
  <c r="E10" i="1" s="1"/>
  <c r="K10" i="1"/>
  <c r="L10" i="1"/>
  <c r="M10" i="1"/>
  <c r="N10" i="1" a="1"/>
  <c r="N10" i="1" s="1"/>
  <c r="O10" i="1" a="1"/>
  <c r="O10" i="1" s="1"/>
  <c r="A9" i="1" a="1"/>
  <c r="A9" i="1" s="1"/>
  <c r="C9" i="1" a="1"/>
  <c r="C9" i="1" s="1"/>
  <c r="E9" i="1" a="1"/>
  <c r="E9" i="1" s="1"/>
  <c r="K9" i="1"/>
  <c r="L9" i="1"/>
  <c r="M9" i="1"/>
  <c r="N9" i="1" a="1"/>
  <c r="N9" i="1" s="1"/>
  <c r="O9" i="1" a="1"/>
  <c r="O9" i="1" s="1"/>
  <c r="A8" i="1" a="1"/>
  <c r="A8" i="1" s="1"/>
  <c r="C8" i="1" a="1"/>
  <c r="C8" i="1" s="1"/>
  <c r="E8" i="1" a="1"/>
  <c r="E8" i="1" s="1"/>
  <c r="K8" i="1"/>
  <c r="L8" i="1"/>
  <c r="M8" i="1"/>
  <c r="N8" i="1" a="1"/>
  <c r="N8" i="1" s="1"/>
  <c r="O8" i="1" a="1"/>
  <c r="O8" i="1" s="1"/>
  <c r="A7" i="1" a="1"/>
  <c r="A7" i="1" s="1"/>
  <c r="C7" i="1" a="1"/>
  <c r="C7" i="1" s="1"/>
  <c r="E7" i="1" a="1"/>
  <c r="E7" i="1" s="1"/>
  <c r="K7" i="1"/>
  <c r="L7" i="1"/>
  <c r="M7" i="1"/>
  <c r="N7" i="1" a="1"/>
  <c r="N7" i="1" s="1"/>
  <c r="O7" i="1" a="1"/>
  <c r="O7" i="1" s="1"/>
  <c r="A6" i="1" a="1"/>
  <c r="A6" i="1" s="1"/>
  <c r="C6" i="1" a="1"/>
  <c r="C6" i="1" s="1"/>
  <c r="E6" i="1" a="1"/>
  <c r="E6" i="1" s="1"/>
  <c r="K6" i="1"/>
  <c r="L6" i="1"/>
  <c r="M6" i="1"/>
  <c r="N6" i="1" a="1"/>
  <c r="N6" i="1" s="1"/>
  <c r="O6" i="1" a="1"/>
  <c r="O6" i="1" s="1"/>
  <c r="O2" i="1" a="1"/>
  <c r="O2" i="1" s="1"/>
  <c r="O3" i="1" a="1"/>
  <c r="O3" i="1" s="1"/>
  <c r="O4" i="1" a="1"/>
  <c r="O4" i="1" s="1"/>
  <c r="O5" i="1" a="1"/>
  <c r="O5" i="1" s="1"/>
  <c r="N2" i="1" a="1"/>
  <c r="N2" i="1" s="1"/>
  <c r="N3" i="1" a="1"/>
  <c r="N3" i="1" s="1"/>
  <c r="N4" i="1" a="1"/>
  <c r="N4" i="1" s="1"/>
  <c r="N5" i="1" a="1"/>
  <c r="N5" i="1" s="1"/>
  <c r="M2" i="1"/>
  <c r="M3" i="1"/>
  <c r="M4" i="1"/>
  <c r="M5" i="1"/>
  <c r="L2" i="1"/>
  <c r="L3" i="1"/>
  <c r="L4" i="1"/>
  <c r="L5" i="1"/>
  <c r="K2" i="1"/>
  <c r="K3" i="1"/>
  <c r="K4" i="1"/>
  <c r="K5" i="1"/>
  <c r="E2" i="1" a="1"/>
  <c r="E2" i="1" s="1"/>
  <c r="E3" i="1" a="1"/>
  <c r="E3" i="1" s="1"/>
  <c r="E4" i="1" a="1"/>
  <c r="E4" i="1" s="1"/>
  <c r="E5" i="1" a="1"/>
  <c r="E5" i="1" s="1"/>
  <c r="C3" i="1" a="1"/>
  <c r="C3" i="1" s="1"/>
  <c r="C4" i="1" a="1"/>
  <c r="C4" i="1" s="1"/>
  <c r="C5" i="1" a="1"/>
  <c r="C5" i="1" s="1"/>
  <c r="C2" i="1" a="1"/>
  <c r="C2" i="1" s="1"/>
  <c r="A2" i="1" a="1"/>
  <c r="A2" i="1" s="1"/>
  <c r="A3" i="1" a="1"/>
  <c r="A3" i="1" s="1"/>
  <c r="A4" i="1" a="1"/>
  <c r="A4" i="1" s="1"/>
  <c r="A5" i="1" a="1"/>
  <c r="A5" i="1" s="1"/>
</calcChain>
</file>

<file path=xl/sharedStrings.xml><?xml version="1.0" encoding="utf-8"?>
<sst xmlns="http://schemas.openxmlformats.org/spreadsheetml/2006/main" count="117" uniqueCount="35">
  <si>
    <t>ID</t>
  </si>
  <si>
    <t>NOM</t>
  </si>
  <si>
    <t>PRENOM</t>
  </si>
  <si>
    <t>POSTE</t>
  </si>
  <si>
    <t>SERVICE</t>
  </si>
  <si>
    <t>VALJEAN</t>
  </si>
  <si>
    <t>JEAN</t>
  </si>
  <si>
    <t>ADV</t>
  </si>
  <si>
    <t>HUGO</t>
  </si>
  <si>
    <t>VICTOR</t>
  </si>
  <si>
    <t>LOG</t>
  </si>
  <si>
    <t>CHEVALIER</t>
  </si>
  <si>
    <t>MAURICE</t>
  </si>
  <si>
    <t>SG</t>
  </si>
  <si>
    <t>LACAPELLE</t>
  </si>
  <si>
    <t>DATE</t>
  </si>
  <si>
    <t>TYPE</t>
  </si>
  <si>
    <t>TPS START</t>
  </si>
  <si>
    <t>TPS STOP</t>
  </si>
  <si>
    <t>PAUSE</t>
  </si>
  <si>
    <t>RESULTAT</t>
  </si>
  <si>
    <t>SEM</t>
  </si>
  <si>
    <t>MOIS</t>
  </si>
  <si>
    <t>ANNEE</t>
  </si>
  <si>
    <t>MATRICULE</t>
  </si>
  <si>
    <t>M</t>
  </si>
  <si>
    <t>J</t>
  </si>
  <si>
    <t>21.08.18 17:46</t>
  </si>
  <si>
    <t>RTT.S</t>
  </si>
  <si>
    <t>MAL</t>
  </si>
  <si>
    <t>FORM</t>
  </si>
  <si>
    <t>S</t>
  </si>
  <si>
    <t>CF</t>
  </si>
  <si>
    <t>ABS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</si>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</sst>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[h]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4" fontId="1" fillId="2" borderId="2" xfId="0" applyNumberFormat="1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4" fontId="1" fillId="2" borderId="5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4" fontId="1" fillId="2" borderId="5" xfId="0" applyNumberFormat="1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14" fontId="1" fillId="2" borderId="0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65" fontId="1" fillId="2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3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[h]:mm"/>
    </dxf>
    <dxf>
      <numFmt numFmtId="165" formatCode="[h]:mm"/>
    </dxf>
    <dxf>
      <numFmt numFmtId="165" formatCode="[h]:mm"/>
    </dxf>
    <dxf>
      <numFmt numFmtId="165" formatCode="[h]:mm"/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O28" totalsRowShown="0" headerRowDxfId="29" headerRowBorderDxfId="28" tableBorderDxfId="27">
  <tableColumns count="15">
    <tableColumn id="1" name="ID" dataDxfId="26">
      <calculatedColumnFormula array="1">INDEX(Tableau1[ID],MATCH(Tableau2[[#This Row],[NOM]],Tableau1[NOM],0))</calculatedColumnFormula>
    </tableColumn>
    <tableColumn id="2" name="DATE"/>
    <tableColumn id="3" name="MATRICULE" dataDxfId="25">
      <calculatedColumnFormula array="1">INDEX(Tableau1[MATRICULE],MATCH(Tableau2[[#This Row],[NOM]],Tableau1[NOM],0))</calculatedColumnFormula>
    </tableColumn>
    <tableColumn id="4" name="NOM"/>
    <tableColumn id="5" name="PRENOM" dataDxfId="24">
      <calculatedColumnFormula array="1">INDEX(Tableau1[PRENOM],MATCH(Tableau2[[#This Row],[NOM]],Tableau1[NOM],0))</calculatedColumnFormula>
    </tableColumn>
    <tableColumn id="6" name="TYPE"/>
    <tableColumn id="7" name="TPS START" dataDxfId="23"/>
    <tableColumn id="8" name="TPS STOP" dataDxfId="22"/>
    <tableColumn id="9" name="PAUSE" dataDxfId="21"/>
    <tableColumn id="10" name="RESULTAT" dataDxfId="20">
      <calculatedColumnFormula>IF(OR(Tableau2[TYPE]="J",Tableau2[TYPE]="form",Tableau2[TYPE]="M",Tableau2[TYPE]="S",Tableau2[TYPE]="N"),(Tableau2[TPS STOP]-Tableau2[TPS START]-Tableau2[PAUSE]),Tableau2[[#This Row],[TYPE]])</calculatedColumnFormula>
    </tableColumn>
    <tableColumn id="11" name="SEM" dataDxfId="19">
      <calculatedColumnFormula>WEEKNUM($B2,21)</calculatedColumnFormula>
    </tableColumn>
    <tableColumn id="12" name="MOIS" dataDxfId="18">
      <calculatedColumnFormula>MONTH(Tableau2[[#This Row],[DATE]])</calculatedColumnFormula>
    </tableColumn>
    <tableColumn id="13" name="ANNEE" dataDxfId="17">
      <calculatedColumnFormula>YEAR(Tableau2[[#This Row],[DATE]])</calculatedColumnFormula>
    </tableColumn>
    <tableColumn id="14" name="SERVICE" dataDxfId="16">
      <calculatedColumnFormula array="1">INDEX(Tableau1[SERVICE],MATCH(Tableau2[[#This Row],[NOM]],Tableau1[NOM],0))</calculatedColumnFormula>
    </tableColumn>
    <tableColumn id="15" name="POSTE" dataDxfId="15">
      <calculatedColumnFormula array="1">INDEX(Tableau1[POSTE],MATCH(Tableau2[[#This Row],[NOM]],Tableau1[NOM],0))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3:G8" totalsRowCount="1" headerRowDxfId="14" dataDxfId="13" totalsRowDxfId="12">
  <autoFilter ref="B3:G7"/>
  <tableColumns count="6">
    <tableColumn id="1" name="ID" dataDxfId="11" totalsRowDxfId="10"/>
    <tableColumn id="2" name="NOM" dataDxfId="9" totalsRowDxfId="8"/>
    <tableColumn id="3" name="PRENOM" dataDxfId="7" totalsRowDxfId="6"/>
    <tableColumn id="5" name="SERVICE" dataDxfId="5" totalsRowDxfId="4"/>
    <tableColumn id="4" name="POSTE" dataDxfId="3" totalsRowDxfId="2"/>
    <tableColumn id="6" name="MATRICULE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28"/>
  <sheetViews>
    <sheetView tabSelected="1" workbookViewId="0">
      <selection activeCell="H19" sqref="H19"/>
    </sheetView>
  </sheetViews>
  <sheetFormatPr baseColWidth="10" defaultRowHeight="15" x14ac:dyDescent="0.25"/>
  <cols>
    <col min="3" max="3" width="13.42578125" customWidth="1"/>
    <col min="7" max="7" width="12.140625" customWidth="1"/>
    <col min="10" max="10" width="11.85546875" customWidth="1"/>
  </cols>
  <sheetData>
    <row r="1" spans="1:27" x14ac:dyDescent="0.25">
      <c r="A1" s="7" t="s">
        <v>0</v>
      </c>
      <c r="B1" s="8" t="s">
        <v>15</v>
      </c>
      <c r="C1" s="9" t="s">
        <v>24</v>
      </c>
      <c r="D1" s="9" t="s">
        <v>1</v>
      </c>
      <c r="E1" s="9" t="s">
        <v>2</v>
      </c>
      <c r="F1" s="9" t="s">
        <v>16</v>
      </c>
      <c r="G1" s="10" t="s">
        <v>17</v>
      </c>
      <c r="H1" s="10" t="s">
        <v>18</v>
      </c>
      <c r="I1" s="10" t="s">
        <v>19</v>
      </c>
      <c r="J1" s="9" t="s">
        <v>20</v>
      </c>
      <c r="K1" s="9" t="s">
        <v>21</v>
      </c>
      <c r="L1" s="9" t="s">
        <v>22</v>
      </c>
      <c r="M1" s="11" t="s">
        <v>23</v>
      </c>
      <c r="N1" s="9" t="s">
        <v>4</v>
      </c>
      <c r="O1" s="11" t="s">
        <v>3</v>
      </c>
    </row>
    <row r="2" spans="1:27" x14ac:dyDescent="0.25">
      <c r="A2" s="14">
        <f t="array" ref="A2">INDEX(Tableau1[ID],MATCH(Tableau2[[#This Row],[NOM]],Tableau1[NOM],0))</f>
        <v>1</v>
      </c>
      <c r="B2" s="13">
        <v>43330</v>
      </c>
      <c r="C2" s="14">
        <f t="array" ref="C2">INDEX(Tableau1[MATRICULE],MATCH(Tableau2[[#This Row],[NOM]],Tableau1[NOM],0))</f>
        <v>22215</v>
      </c>
      <c r="D2" s="12" t="s">
        <v>5</v>
      </c>
      <c r="E2" s="12" t="str">
        <f t="array" ref="E2">INDEX(Tableau1[PRENOM],MATCH(Tableau2[[#This Row],[NOM]],Tableau1[NOM],0))</f>
        <v>JEAN</v>
      </c>
      <c r="F2" s="12" t="s">
        <v>25</v>
      </c>
      <c r="G2" s="15">
        <v>0.20486111111111113</v>
      </c>
      <c r="H2" s="15">
        <v>0.54166666666666663</v>
      </c>
      <c r="I2" s="15"/>
      <c r="J2" s="15">
        <f>IF(OR(Tableau2[TYPE]="J",Tableau2[TYPE]="form",Tableau2[TYPE]="M",Tableau2[TYPE]="S",Tableau2[TYPE]="N"),(Tableau2[TPS STOP]-Tableau2[TPS START]-Tableau2[PAUSE]),Tableau2[[#This Row],[TYPE]])</f>
        <v>0.33680555555555547</v>
      </c>
      <c r="K2" s="12">
        <f t="shared" ref="K2:K5" si="0">WEEKNUM($B2,21)</f>
        <v>33</v>
      </c>
      <c r="L2" s="12">
        <f>MONTH(Tableau2[[#This Row],[DATE]])</f>
        <v>8</v>
      </c>
      <c r="M2" s="12">
        <f>YEAR(Tableau2[[#This Row],[DATE]])</f>
        <v>2018</v>
      </c>
      <c r="N2" s="12" t="str">
        <f t="array" ref="N2">INDEX(Tableau1[SERVICE],MATCH(Tableau2[[#This Row],[NOM]],Tableau1[NOM],0))</f>
        <v>ADV</v>
      </c>
      <c r="O2" s="12">
        <f t="array" ref="O2">INDEX(Tableau1[POSTE],MATCH(Tableau2[[#This Row],[NOM]],Tableau1[NOM],0))</f>
        <v>1</v>
      </c>
    </row>
    <row r="3" spans="1:27" x14ac:dyDescent="0.25">
      <c r="A3" s="14">
        <f t="array" ref="A3">INDEX(Tableau1[ID],MATCH(Tableau2[[#This Row],[NOM]],Tableau1[NOM],0))</f>
        <v>1</v>
      </c>
      <c r="B3" s="13">
        <v>43331</v>
      </c>
      <c r="C3" s="14">
        <f t="array" ref="C3">INDEX(Tableau1[MATRICULE],MATCH(Tableau2[[#This Row],[NOM]],Tableau1[NOM],0))</f>
        <v>22215</v>
      </c>
      <c r="D3" s="12" t="s">
        <v>5</v>
      </c>
      <c r="E3" s="12" t="str">
        <f t="array" ref="E3">INDEX(Tableau1[PRENOM],MATCH(Tableau2[[#This Row],[NOM]],Tableau1[NOM],0))</f>
        <v>JEAN</v>
      </c>
      <c r="F3" s="12" t="s">
        <v>26</v>
      </c>
      <c r="G3" s="15">
        <v>0.29166666666666669</v>
      </c>
      <c r="H3" s="15">
        <v>0.66666666666666663</v>
      </c>
      <c r="I3" s="15">
        <v>4.1666666666666664E-2</v>
      </c>
      <c r="J3" s="15">
        <f>IF(OR(Tableau2[TYPE]="J",Tableau2[TYPE]="form",Tableau2[TYPE]="M",Tableau2[TYPE]="S",Tableau2[TYPE]="N"),(Tableau2[TPS STOP]-Tableau2[TPS START]-Tableau2[PAUSE]),Tableau2[[#This Row],[TYPE]])</f>
        <v>0.33333333333333326</v>
      </c>
      <c r="K3" s="12">
        <f t="shared" si="0"/>
        <v>33</v>
      </c>
      <c r="L3" s="12">
        <f>MONTH(Tableau2[[#This Row],[DATE]])</f>
        <v>8</v>
      </c>
      <c r="M3" s="12">
        <f>YEAR(Tableau2[[#This Row],[DATE]])</f>
        <v>2018</v>
      </c>
      <c r="N3" s="12" t="str">
        <f t="array" ref="N3">INDEX(Tableau1[SERVICE],MATCH(Tableau2[[#This Row],[NOM]],Tableau1[NOM],0))</f>
        <v>ADV</v>
      </c>
      <c r="O3" s="12">
        <f t="array" ref="O3">INDEX(Tableau1[POSTE],MATCH(Tableau2[[#This Row],[NOM]],Tableau1[NOM],0))</f>
        <v>1</v>
      </c>
      <c r="AA3" t="s">
        <v>27</v>
      </c>
    </row>
    <row r="4" spans="1:27" x14ac:dyDescent="0.25">
      <c r="A4" s="14">
        <f t="array" ref="A4">INDEX(Tableau1[ID],MATCH(Tableau2[[#This Row],[NOM]],Tableau1[NOM],0))</f>
        <v>3</v>
      </c>
      <c r="B4" s="13">
        <v>43330</v>
      </c>
      <c r="C4" s="14">
        <f t="array" ref="C4">INDEX(Tableau1[MATRICULE],MATCH(Tableau2[[#This Row],[NOM]],Tableau1[NOM],0))</f>
        <v>24510</v>
      </c>
      <c r="D4" s="12" t="s">
        <v>11</v>
      </c>
      <c r="E4" s="12" t="str">
        <f t="array" ref="E4">INDEX(Tableau1[PRENOM],MATCH(Tableau2[[#This Row],[NOM]],Tableau1[NOM],0))</f>
        <v>MAURICE</v>
      </c>
      <c r="F4" s="12" t="s">
        <v>26</v>
      </c>
      <c r="G4" s="15">
        <v>0.33333333333333331</v>
      </c>
      <c r="H4" s="15">
        <v>0.66666666666666663</v>
      </c>
      <c r="I4" s="15">
        <v>4.1666666666666664E-2</v>
      </c>
      <c r="J4" s="15">
        <f>IF(OR(Tableau2[TYPE]="J",Tableau2[TYPE]="form",Tableau2[TYPE]="M",Tableau2[TYPE]="S",Tableau2[TYPE]="N"),(Tableau2[TPS STOP]-Tableau2[TPS START]-Tableau2[PAUSE]),Tableau2[[#This Row],[TYPE]])</f>
        <v>0.29166666666666663</v>
      </c>
      <c r="K4" s="12">
        <f t="shared" si="0"/>
        <v>33</v>
      </c>
      <c r="L4" s="12">
        <f>MONTH(Tableau2[[#This Row],[DATE]])</f>
        <v>8</v>
      </c>
      <c r="M4" s="12">
        <f>YEAR(Tableau2[[#This Row],[DATE]])</f>
        <v>2018</v>
      </c>
      <c r="N4" s="12" t="str">
        <f t="array" ref="N4">INDEX(Tableau1[SERVICE],MATCH(Tableau2[[#This Row],[NOM]],Tableau1[NOM],0))</f>
        <v>SG</v>
      </c>
      <c r="O4" s="12">
        <f t="array" ref="O4">INDEX(Tableau1[POSTE],MATCH(Tableau2[[#This Row],[NOM]],Tableau1[NOM],0))</f>
        <v>1</v>
      </c>
    </row>
    <row r="5" spans="1:27" x14ac:dyDescent="0.25">
      <c r="A5" s="14">
        <f t="array" ref="A5">INDEX(Tableau1[ID],MATCH(Tableau2[[#This Row],[NOM]],Tableau1[NOM],0))</f>
        <v>3</v>
      </c>
      <c r="B5" s="13">
        <v>43332</v>
      </c>
      <c r="C5" s="14">
        <f t="array" ref="C5">INDEX(Tableau1[MATRICULE],MATCH(Tableau2[[#This Row],[NOM]],Tableau1[NOM],0))</f>
        <v>24510</v>
      </c>
      <c r="D5" s="12" t="s">
        <v>11</v>
      </c>
      <c r="E5" s="12" t="str">
        <f t="array" ref="E5">INDEX(Tableau1[PRENOM],MATCH(Tableau2[[#This Row],[NOM]],Tableau1[NOM],0))</f>
        <v>MAURICE</v>
      </c>
      <c r="F5" s="12" t="s">
        <v>28</v>
      </c>
      <c r="G5" s="15"/>
      <c r="H5" s="15"/>
      <c r="I5" s="15"/>
      <c r="J5" s="15" t="str">
        <f>IF(OR(Tableau2[TYPE]="J",Tableau2[TYPE]="form",Tableau2[TYPE]="M",Tableau2[TYPE]="S",Tableau2[TYPE]="N"),(Tableau2[TPS STOP]-Tableau2[TPS START]-Tableau2[PAUSE]),Tableau2[[#This Row],[TYPE]])</f>
        <v>RTT.S</v>
      </c>
      <c r="K5" s="12">
        <f t="shared" si="0"/>
        <v>34</v>
      </c>
      <c r="L5" s="12">
        <f>MONTH(Tableau2[[#This Row],[DATE]])</f>
        <v>8</v>
      </c>
      <c r="M5" s="12">
        <f>YEAR(Tableau2[[#This Row],[DATE]])</f>
        <v>2018</v>
      </c>
      <c r="N5" s="12" t="str">
        <f t="array" ref="N5">INDEX(Tableau1[SERVICE],MATCH(Tableau2[[#This Row],[NOM]],Tableau1[NOM],0))</f>
        <v>SG</v>
      </c>
      <c r="O5" s="12">
        <f t="array" ref="O5">INDEX(Tableau1[POSTE],MATCH(Tableau2[[#This Row],[NOM]],Tableau1[NOM],0))</f>
        <v>1</v>
      </c>
    </row>
    <row r="6" spans="1:27" x14ac:dyDescent="0.25">
      <c r="A6" s="14">
        <f t="array" ref="A6">INDEX(Tableau1[ID],MATCH(Tableau2[[#This Row],[NOM]],Tableau1[NOM],0))</f>
        <v>4</v>
      </c>
      <c r="B6" s="13">
        <v>43332</v>
      </c>
      <c r="C6" s="14">
        <f t="array" ref="C6">INDEX(Tableau1[MATRICULE],MATCH(Tableau2[[#This Row],[NOM]],Tableau1[NOM],0))</f>
        <v>28546</v>
      </c>
      <c r="D6" s="12" t="s">
        <v>14</v>
      </c>
      <c r="E6" s="14" t="str">
        <f t="array" ref="E6">INDEX(Tableau1[PRENOM],MATCH(Tableau2[[#This Row],[NOM]],Tableau1[NOM],0))</f>
        <v>MAURICE</v>
      </c>
      <c r="F6" s="12" t="s">
        <v>29</v>
      </c>
      <c r="G6" s="15"/>
      <c r="H6" s="15"/>
      <c r="I6" s="15"/>
      <c r="J6" s="15" t="str">
        <f>IF(OR(Tableau2[TYPE]="J",Tableau2[TYPE]="form",Tableau2[TYPE]="M",Tableau2[TYPE]="S",Tableau2[TYPE]="N"),(Tableau2[TPS STOP]-Tableau2[TPS START]-Tableau2[PAUSE]),Tableau2[[#This Row],[TYPE]])</f>
        <v>MAL</v>
      </c>
      <c r="K6" s="14">
        <f t="shared" ref="K6:K14" si="1">WEEKNUM($B6,21)</f>
        <v>34</v>
      </c>
      <c r="L6" s="14">
        <f>MONTH(Tableau2[[#This Row],[DATE]])</f>
        <v>8</v>
      </c>
      <c r="M6" s="14">
        <f>YEAR(Tableau2[[#This Row],[DATE]])</f>
        <v>2018</v>
      </c>
      <c r="N6" s="14" t="str">
        <f t="array" ref="N6">INDEX(Tableau1[SERVICE],MATCH(Tableau2[[#This Row],[NOM]],Tableau1[NOM],0))</f>
        <v>ADV</v>
      </c>
      <c r="O6" s="14">
        <f t="array" ref="O6">INDEX(Tableau1[POSTE],MATCH(Tableau2[[#This Row],[NOM]],Tableau1[NOM],0))</f>
        <v>3</v>
      </c>
    </row>
    <row r="7" spans="1:27" x14ac:dyDescent="0.25">
      <c r="A7" s="14">
        <f t="array" ref="A7">INDEX(Tableau1[ID],MATCH(Tableau2[[#This Row],[NOM]],Tableau1[NOM],0))</f>
        <v>4</v>
      </c>
      <c r="B7" s="13">
        <v>43333</v>
      </c>
      <c r="C7" s="14">
        <f t="array" ref="C7">INDEX(Tableau1[MATRICULE],MATCH(Tableau2[[#This Row],[NOM]],Tableau1[NOM],0))</f>
        <v>28546</v>
      </c>
      <c r="D7" s="12" t="s">
        <v>14</v>
      </c>
      <c r="E7" s="14" t="str">
        <f t="array" ref="E7">INDEX(Tableau1[PRENOM],MATCH(Tableau2[[#This Row],[NOM]],Tableau1[NOM],0))</f>
        <v>MAURICE</v>
      </c>
      <c r="F7" s="12" t="s">
        <v>29</v>
      </c>
      <c r="G7" s="15"/>
      <c r="H7" s="15"/>
      <c r="I7" s="15"/>
      <c r="J7" s="15" t="str">
        <f>IF(OR(Tableau2[TYPE]="J",Tableau2[TYPE]="form",Tableau2[TYPE]="M",Tableau2[TYPE]="S",Tableau2[TYPE]="N"),(Tableau2[TPS STOP]-Tableau2[TPS START]-Tableau2[PAUSE]),Tableau2[[#This Row],[TYPE]])</f>
        <v>MAL</v>
      </c>
      <c r="K7" s="14">
        <f t="shared" si="1"/>
        <v>34</v>
      </c>
      <c r="L7" s="14">
        <f>MONTH(Tableau2[[#This Row],[DATE]])</f>
        <v>8</v>
      </c>
      <c r="M7" s="14">
        <f>YEAR(Tableau2[[#This Row],[DATE]])</f>
        <v>2018</v>
      </c>
      <c r="N7" s="14" t="str">
        <f t="array" ref="N7">INDEX(Tableau1[SERVICE],MATCH(Tableau2[[#This Row],[NOM]],Tableau1[NOM],0))</f>
        <v>ADV</v>
      </c>
      <c r="O7" s="14">
        <f t="array" ref="O7">INDEX(Tableau1[POSTE],MATCH(Tableau2[[#This Row],[NOM]],Tableau1[NOM],0))</f>
        <v>3</v>
      </c>
    </row>
    <row r="8" spans="1:27" x14ac:dyDescent="0.25">
      <c r="A8" s="14">
        <f t="array" ref="A8">INDEX(Tableau1[ID],MATCH(Tableau2[[#This Row],[NOM]],Tableau1[NOM],0))</f>
        <v>2</v>
      </c>
      <c r="B8" s="13">
        <v>43334</v>
      </c>
      <c r="C8" s="14">
        <f t="array" ref="C8">INDEX(Tableau1[MATRICULE],MATCH(Tableau2[[#This Row],[NOM]],Tableau1[NOM],0))</f>
        <v>34875</v>
      </c>
      <c r="D8" s="12" t="s">
        <v>8</v>
      </c>
      <c r="E8" s="14" t="str">
        <f t="array" ref="E8">INDEX(Tableau1[PRENOM],MATCH(Tableau2[[#This Row],[NOM]],Tableau1[NOM],0))</f>
        <v>VICTOR</v>
      </c>
      <c r="F8" s="12" t="s">
        <v>30</v>
      </c>
      <c r="G8" s="15">
        <v>0.35416666666666669</v>
      </c>
      <c r="H8" s="15">
        <v>0.70833333333333337</v>
      </c>
      <c r="I8" s="15">
        <v>6.25E-2</v>
      </c>
      <c r="J8" s="15">
        <f>IF(OR(Tableau2[TYPE]="J",Tableau2[TYPE]="form",Tableau2[TYPE]="M",Tableau2[TYPE]="S",Tableau2[TYPE]="N"),(Tableau2[TPS STOP]-Tableau2[TPS START]-Tableau2[PAUSE]),Tableau2[[#This Row],[TYPE]])</f>
        <v>0.29166666666666669</v>
      </c>
      <c r="K8" s="14">
        <f t="shared" si="1"/>
        <v>34</v>
      </c>
      <c r="L8" s="14">
        <f>MONTH(Tableau2[[#This Row],[DATE]])</f>
        <v>8</v>
      </c>
      <c r="M8" s="14">
        <f>YEAR(Tableau2[[#This Row],[DATE]])</f>
        <v>2018</v>
      </c>
      <c r="N8" s="14" t="str">
        <f t="array" ref="N8">INDEX(Tableau1[SERVICE],MATCH(Tableau2[[#This Row],[NOM]],Tableau1[NOM],0))</f>
        <v>LOG</v>
      </c>
      <c r="O8" s="14">
        <f t="array" ref="O8">INDEX(Tableau1[POSTE],MATCH(Tableau2[[#This Row],[NOM]],Tableau1[NOM],0))</f>
        <v>2</v>
      </c>
    </row>
    <row r="9" spans="1:27" x14ac:dyDescent="0.25">
      <c r="A9" s="14">
        <f t="array" ref="A9">INDEX(Tableau1[ID],MATCH(Tableau2[[#This Row],[NOM]],Tableau1[NOM],0))</f>
        <v>1</v>
      </c>
      <c r="B9" s="13">
        <v>43331</v>
      </c>
      <c r="C9" s="14">
        <f t="array" ref="C9">INDEX(Tableau1[MATRICULE],MATCH(Tableau2[[#This Row],[NOM]],Tableau1[NOM],0))</f>
        <v>22215</v>
      </c>
      <c r="D9" s="12" t="s">
        <v>5</v>
      </c>
      <c r="E9" s="14" t="str">
        <f t="array" ref="E9">INDEX(Tableau1[PRENOM],MATCH(Tableau2[[#This Row],[NOM]],Tableau1[NOM],0))</f>
        <v>JEAN</v>
      </c>
      <c r="F9" s="12" t="s">
        <v>31</v>
      </c>
      <c r="G9" s="15">
        <v>0.53819444444444442</v>
      </c>
      <c r="H9" s="15">
        <v>0.875</v>
      </c>
      <c r="I9" s="15"/>
      <c r="J9" s="15">
        <f>IF(OR(Tableau2[TYPE]="J",Tableau2[TYPE]="form",Tableau2[TYPE]="M",Tableau2[TYPE]="S",Tableau2[TYPE]="N"),(Tableau2[TPS STOP]-Tableau2[TPS START]-Tableau2[PAUSE]),Tableau2[[#This Row],[TYPE]])</f>
        <v>0.33680555555555558</v>
      </c>
      <c r="K9" s="14">
        <f t="shared" si="1"/>
        <v>33</v>
      </c>
      <c r="L9" s="14">
        <f>MONTH(Tableau2[[#This Row],[DATE]])</f>
        <v>8</v>
      </c>
      <c r="M9" s="14">
        <f>YEAR(Tableau2[[#This Row],[DATE]])</f>
        <v>2018</v>
      </c>
      <c r="N9" s="14" t="str">
        <f t="array" ref="N9">INDEX(Tableau1[SERVICE],MATCH(Tableau2[[#This Row],[NOM]],Tableau1[NOM],0))</f>
        <v>ADV</v>
      </c>
      <c r="O9" s="14">
        <f t="array" ref="O9">INDEX(Tableau1[POSTE],MATCH(Tableau2[[#This Row],[NOM]],Tableau1[NOM],0))</f>
        <v>1</v>
      </c>
    </row>
    <row r="10" spans="1:27" x14ac:dyDescent="0.25">
      <c r="A10" s="14">
        <f t="array" ref="A10">INDEX(Tableau1[ID],MATCH(Tableau2[[#This Row],[NOM]],Tableau1[NOM],0))</f>
        <v>2</v>
      </c>
      <c r="B10" s="13">
        <v>43334</v>
      </c>
      <c r="C10" s="14">
        <f t="array" ref="C10">INDEX(Tableau1[MATRICULE],MATCH(Tableau2[[#This Row],[NOM]],Tableau1[NOM],0))</f>
        <v>34875</v>
      </c>
      <c r="D10" s="12" t="s">
        <v>8</v>
      </c>
      <c r="E10" s="14" t="str">
        <f t="array" ref="E10">INDEX(Tableau1[PRENOM],MATCH(Tableau2[[#This Row],[NOM]],Tableau1[NOM],0))</f>
        <v>VICTOR</v>
      </c>
      <c r="F10" s="12" t="s">
        <v>32</v>
      </c>
      <c r="G10" s="15"/>
      <c r="H10" s="15"/>
      <c r="I10" s="15"/>
      <c r="J10" s="15" t="str">
        <f>IF(OR(Tableau2[TYPE]="J",Tableau2[TYPE]="form",Tableau2[TYPE]="M",Tableau2[TYPE]="S",Tableau2[TYPE]="N"),(Tableau2[TPS STOP]-Tableau2[TPS START]-Tableau2[PAUSE]),Tableau2[[#This Row],[TYPE]])</f>
        <v>CF</v>
      </c>
      <c r="K10" s="14">
        <f t="shared" si="1"/>
        <v>34</v>
      </c>
      <c r="L10" s="14">
        <f>MONTH(Tableau2[[#This Row],[DATE]])</f>
        <v>8</v>
      </c>
      <c r="M10" s="14">
        <f>YEAR(Tableau2[[#This Row],[DATE]])</f>
        <v>2018</v>
      </c>
      <c r="N10" s="14" t="str">
        <f t="array" ref="N10">INDEX(Tableau1[SERVICE],MATCH(Tableau2[[#This Row],[NOM]],Tableau1[NOM],0))</f>
        <v>LOG</v>
      </c>
      <c r="O10" s="14">
        <f t="array" ref="O10">INDEX(Tableau1[POSTE],MATCH(Tableau2[[#This Row],[NOM]],Tableau1[NOM],0))</f>
        <v>2</v>
      </c>
    </row>
    <row r="11" spans="1:27" x14ac:dyDescent="0.25">
      <c r="A11" s="14">
        <f t="array" ref="A11">INDEX(Tableau1[ID],MATCH(Tableau2[[#This Row],[NOM]],Tableau1[NOM],0))</f>
        <v>2</v>
      </c>
      <c r="B11" s="13">
        <v>43335</v>
      </c>
      <c r="C11" s="14">
        <f t="array" ref="C11">INDEX(Tableau1[MATRICULE],MATCH(Tableau2[[#This Row],[NOM]],Tableau1[NOM],0))</f>
        <v>34875</v>
      </c>
      <c r="D11" s="12" t="s">
        <v>8</v>
      </c>
      <c r="E11" s="14" t="str">
        <f t="array" ref="E11">INDEX(Tableau1[PRENOM],MATCH(Tableau2[[#This Row],[NOM]],Tableau1[NOM],0))</f>
        <v>VICTOR</v>
      </c>
      <c r="F11" s="12" t="s">
        <v>32</v>
      </c>
      <c r="G11" s="15"/>
      <c r="H11" s="15"/>
      <c r="I11" s="15"/>
      <c r="J11" s="15" t="str">
        <f>IF(OR(Tableau2[TYPE]="J",Tableau2[TYPE]="form",Tableau2[TYPE]="M",Tableau2[TYPE]="S",Tableau2[TYPE]="N"),(Tableau2[TPS STOP]-Tableau2[TPS START]-Tableau2[PAUSE]),Tableau2[[#This Row],[TYPE]])</f>
        <v>CF</v>
      </c>
      <c r="K11" s="14">
        <f t="shared" si="1"/>
        <v>34</v>
      </c>
      <c r="L11" s="14">
        <f>MONTH(Tableau2[[#This Row],[DATE]])</f>
        <v>8</v>
      </c>
      <c r="M11" s="14">
        <f>YEAR(Tableau2[[#This Row],[DATE]])</f>
        <v>2018</v>
      </c>
      <c r="N11" s="14" t="str">
        <f t="array" ref="N11">INDEX(Tableau1[SERVICE],MATCH(Tableau2[[#This Row],[NOM]],Tableau1[NOM],0))</f>
        <v>LOG</v>
      </c>
      <c r="O11" s="14">
        <f t="array" ref="O11">INDEX(Tableau1[POSTE],MATCH(Tableau2[[#This Row],[NOM]],Tableau1[NOM],0))</f>
        <v>2</v>
      </c>
    </row>
    <row r="12" spans="1:27" x14ac:dyDescent="0.25">
      <c r="A12" s="14">
        <f t="array" ref="A12">INDEX(Tableau1[ID],MATCH(Tableau2[[#This Row],[NOM]],Tableau1[NOM],0))</f>
        <v>3</v>
      </c>
      <c r="B12" s="13">
        <v>43334</v>
      </c>
      <c r="C12" s="14">
        <f t="array" ref="C12">INDEX(Tableau1[MATRICULE],MATCH(Tableau2[[#This Row],[NOM]],Tableau1[NOM],0))</f>
        <v>24510</v>
      </c>
      <c r="D12" s="12" t="s">
        <v>11</v>
      </c>
      <c r="E12" s="14" t="str">
        <f t="array" ref="E12">INDEX(Tableau1[PRENOM],MATCH(Tableau2[[#This Row],[NOM]],Tableau1[NOM],0))</f>
        <v>MAURICE</v>
      </c>
      <c r="F12" s="12" t="s">
        <v>25</v>
      </c>
      <c r="G12" s="15">
        <v>0.20486111111111113</v>
      </c>
      <c r="H12" s="15">
        <v>0.54166666666666663</v>
      </c>
      <c r="I12" s="15"/>
      <c r="J12" s="15">
        <f>IF(OR(Tableau2[TYPE]="J",Tableau2[TYPE]="form",Tableau2[TYPE]="M",Tableau2[TYPE]="S",Tableau2[TYPE]="N"),(Tableau2[TPS STOP]-Tableau2[TPS START]-Tableau2[PAUSE]),Tableau2[[#This Row],[TYPE]])</f>
        <v>0.33680555555555547</v>
      </c>
      <c r="K12" s="14">
        <f t="shared" si="1"/>
        <v>34</v>
      </c>
      <c r="L12" s="14">
        <f>MONTH(Tableau2[[#This Row],[DATE]])</f>
        <v>8</v>
      </c>
      <c r="M12" s="14">
        <f>YEAR(Tableau2[[#This Row],[DATE]])</f>
        <v>2018</v>
      </c>
      <c r="N12" s="14" t="str">
        <f t="array" ref="N12">INDEX(Tableau1[SERVICE],MATCH(Tableau2[[#This Row],[NOM]],Tableau1[NOM],0))</f>
        <v>SG</v>
      </c>
      <c r="O12" s="14">
        <f t="array" ref="O12">INDEX(Tableau1[POSTE],MATCH(Tableau2[[#This Row],[NOM]],Tableau1[NOM],0))</f>
        <v>1</v>
      </c>
    </row>
    <row r="13" spans="1:27" x14ac:dyDescent="0.25">
      <c r="A13" s="14">
        <f t="array" ref="A13">INDEX(Tableau1[ID],MATCH(Tableau2[[#This Row],[NOM]],Tableau1[NOM],0))</f>
        <v>3</v>
      </c>
      <c r="B13" s="13">
        <v>43334</v>
      </c>
      <c r="C13" s="14">
        <f t="array" ref="C13">INDEX(Tableau1[MATRICULE],MATCH(Tableau2[[#This Row],[NOM]],Tableau1[NOM],0))</f>
        <v>24510</v>
      </c>
      <c r="D13" s="12" t="s">
        <v>11</v>
      </c>
      <c r="E13" s="14" t="str">
        <f t="array" ref="E13">INDEX(Tableau1[PRENOM],MATCH(Tableau2[[#This Row],[NOM]],Tableau1[NOM],0))</f>
        <v>MAURICE</v>
      </c>
      <c r="F13" s="12" t="s">
        <v>29</v>
      </c>
      <c r="G13" s="15"/>
      <c r="H13" s="15"/>
      <c r="I13" s="15"/>
      <c r="J13" s="15" t="str">
        <f>IF(OR(Tableau2[TYPE]="J",Tableau2[TYPE]="form",Tableau2[TYPE]="M",Tableau2[TYPE]="S",Tableau2[TYPE]="N"),(Tableau2[TPS STOP]-Tableau2[TPS START]-Tableau2[PAUSE]),Tableau2[[#This Row],[TYPE]])</f>
        <v>MAL</v>
      </c>
      <c r="K13" s="14">
        <f t="shared" si="1"/>
        <v>34</v>
      </c>
      <c r="L13" s="14">
        <f>MONTH(Tableau2[[#This Row],[DATE]])</f>
        <v>8</v>
      </c>
      <c r="M13" s="14">
        <f>YEAR(Tableau2[[#This Row],[DATE]])</f>
        <v>2018</v>
      </c>
      <c r="N13" s="14" t="str">
        <f t="array" ref="N13">INDEX(Tableau1[SERVICE],MATCH(Tableau2[[#This Row],[NOM]],Tableau1[NOM],0))</f>
        <v>SG</v>
      </c>
      <c r="O13" s="14">
        <f t="array" ref="O13">INDEX(Tableau1[POSTE],MATCH(Tableau2[[#This Row],[NOM]],Tableau1[NOM],0))</f>
        <v>1</v>
      </c>
    </row>
    <row r="14" spans="1:27" x14ac:dyDescent="0.25">
      <c r="A14" s="14">
        <f t="array" ref="A14">INDEX(Tableau1[ID],MATCH(Tableau2[[#This Row],[NOM]],Tableau1[NOM],0))</f>
        <v>3</v>
      </c>
      <c r="B14" s="13">
        <v>43335</v>
      </c>
      <c r="C14" s="14">
        <f t="array" ref="C14">INDEX(Tableau1[MATRICULE],MATCH(Tableau2[[#This Row],[NOM]],Tableau1[NOM],0))</f>
        <v>24510</v>
      </c>
      <c r="D14" s="12" t="s">
        <v>11</v>
      </c>
      <c r="E14" s="14" t="str">
        <f t="array" ref="E14">INDEX(Tableau1[PRENOM],MATCH(Tableau2[[#This Row],[NOM]],Tableau1[NOM],0))</f>
        <v>MAURICE</v>
      </c>
      <c r="F14" s="12" t="s">
        <v>29</v>
      </c>
      <c r="G14" s="15"/>
      <c r="H14" s="15"/>
      <c r="I14" s="15"/>
      <c r="J14" s="15" t="str">
        <f>IF(OR(Tableau2[TYPE]="J",Tableau2[TYPE]="form",Tableau2[TYPE]="M",Tableau2[TYPE]="S",Tableau2[TYPE]="N"),(Tableau2[TPS STOP]-Tableau2[TPS START]-Tableau2[PAUSE]),Tableau2[[#This Row],[TYPE]])</f>
        <v>MAL</v>
      </c>
      <c r="K14" s="14">
        <f t="shared" si="1"/>
        <v>34</v>
      </c>
      <c r="L14" s="14">
        <f>MONTH(Tableau2[[#This Row],[DATE]])</f>
        <v>8</v>
      </c>
      <c r="M14" s="14">
        <f>YEAR(Tableau2[[#This Row],[DATE]])</f>
        <v>2018</v>
      </c>
      <c r="N14" s="14" t="str">
        <f t="array" ref="N14">INDEX(Tableau1[SERVICE],MATCH(Tableau2[[#This Row],[NOM]],Tableau1[NOM],0))</f>
        <v>SG</v>
      </c>
      <c r="O14" s="14">
        <f t="array" ref="O14">INDEX(Tableau1[POSTE],MATCH(Tableau2[[#This Row],[NOM]],Tableau1[NOM],0))</f>
        <v>1</v>
      </c>
    </row>
    <row r="15" spans="1:27" x14ac:dyDescent="0.25">
      <c r="A15" s="14">
        <f t="array" ref="A15">INDEX(Tableau1[ID],MATCH(Tableau2[[#This Row],[NOM]],Tableau1[NOM],0))</f>
        <v>2</v>
      </c>
      <c r="B15" s="13">
        <v>43301</v>
      </c>
      <c r="C15" s="14">
        <f t="array" ref="C15">INDEX(Tableau1[MATRICULE],MATCH(Tableau2[[#This Row],[NOM]],Tableau1[NOM],0))</f>
        <v>34875</v>
      </c>
      <c r="D15" s="12" t="s">
        <v>8</v>
      </c>
      <c r="E15" s="14" t="str">
        <f t="array" ref="E15">INDEX(Tableau1[PRENOM],MATCH(Tableau2[[#This Row],[NOM]],Tableau1[NOM],0))</f>
        <v>VICTOR</v>
      </c>
      <c r="F15" s="12" t="s">
        <v>26</v>
      </c>
      <c r="G15" s="15">
        <v>0.29166666666666669</v>
      </c>
      <c r="H15" s="15">
        <v>0.66666666666666663</v>
      </c>
      <c r="I15" s="15">
        <v>4.1666666666666664E-2</v>
      </c>
      <c r="J15" s="15">
        <f>IF(OR(Tableau2[TYPE]="J",Tableau2[TYPE]="form",Tableau2[TYPE]="M",Tableau2[TYPE]="S",Tableau2[TYPE]="N"),(Tableau2[TPS STOP]-Tableau2[TPS START]-Tableau2[PAUSE]),Tableau2[[#This Row],[TYPE]])</f>
        <v>0.33333333333333326</v>
      </c>
      <c r="K15" s="14">
        <f t="shared" ref="K15:K22" si="2">WEEKNUM($B15,21)</f>
        <v>29</v>
      </c>
      <c r="L15" s="14">
        <f>MONTH(Tableau2[[#This Row],[DATE]])</f>
        <v>7</v>
      </c>
      <c r="M15" s="14">
        <f>YEAR(Tableau2[[#This Row],[DATE]])</f>
        <v>2018</v>
      </c>
      <c r="N15" s="14" t="str">
        <f t="array" ref="N15">INDEX(Tableau1[SERVICE],MATCH(Tableau2[[#This Row],[NOM]],Tableau1[NOM],0))</f>
        <v>LOG</v>
      </c>
      <c r="O15" s="14">
        <f t="array" ref="O15">INDEX(Tableau1[POSTE],MATCH(Tableau2[[#This Row],[NOM]],Tableau1[NOM],0))</f>
        <v>2</v>
      </c>
    </row>
    <row r="16" spans="1:27" x14ac:dyDescent="0.25">
      <c r="A16" s="14">
        <f t="array" ref="A16">INDEX(Tableau1[ID],MATCH(Tableau2[[#This Row],[NOM]],Tableau1[NOM],0))</f>
        <v>2</v>
      </c>
      <c r="B16" s="13">
        <v>43333</v>
      </c>
      <c r="C16" s="14">
        <f t="array" ref="C16">INDEX(Tableau1[MATRICULE],MATCH(Tableau2[[#This Row],[NOM]],Tableau1[NOM],0))</f>
        <v>34875</v>
      </c>
      <c r="D16" s="12" t="s">
        <v>8</v>
      </c>
      <c r="E16" s="14" t="str">
        <f t="array" ref="E16">INDEX(Tableau1[PRENOM],MATCH(Tableau2[[#This Row],[NOM]],Tableau1[NOM],0))</f>
        <v>VICTOR</v>
      </c>
      <c r="F16" s="12" t="s">
        <v>25</v>
      </c>
      <c r="G16" s="15">
        <v>0.20486111111111113</v>
      </c>
      <c r="H16" s="15">
        <v>0.54166666666666663</v>
      </c>
      <c r="I16" s="15">
        <v>4.1666666666666664E-2</v>
      </c>
      <c r="J16" s="15">
        <f>IF(OR(Tableau2[TYPE]="J",Tableau2[TYPE]="form",Tableau2[TYPE]="M",Tableau2[TYPE]="S",Tableau2[TYPE]="N"),(Tableau2[TPS STOP]-Tableau2[TPS START]-Tableau2[PAUSE]),Tableau2[[#This Row],[TYPE]])</f>
        <v>0.29513888888888878</v>
      </c>
      <c r="K16" s="14">
        <f t="shared" si="2"/>
        <v>34</v>
      </c>
      <c r="L16" s="14">
        <f>MONTH(Tableau2[[#This Row],[DATE]])</f>
        <v>8</v>
      </c>
      <c r="M16" s="14">
        <f>YEAR(Tableau2[[#This Row],[DATE]])</f>
        <v>2018</v>
      </c>
      <c r="N16" s="14" t="str">
        <f t="array" ref="N16">INDEX(Tableau1[SERVICE],MATCH(Tableau2[[#This Row],[NOM]],Tableau1[NOM],0))</f>
        <v>LOG</v>
      </c>
      <c r="O16" s="14">
        <f t="array" ref="O16">INDEX(Tableau1[POSTE],MATCH(Tableau2[[#This Row],[NOM]],Tableau1[NOM],0))</f>
        <v>2</v>
      </c>
    </row>
    <row r="17" spans="1:15" x14ac:dyDescent="0.25">
      <c r="A17" s="14">
        <f t="array" ref="A17">INDEX(Tableau1[ID],MATCH(Tableau2[[#This Row],[NOM]],Tableau1[NOM],0))</f>
        <v>1</v>
      </c>
      <c r="B17" s="13">
        <v>43340</v>
      </c>
      <c r="C17" s="14">
        <f t="array" ref="C17">INDEX(Tableau1[MATRICULE],MATCH(Tableau2[[#This Row],[NOM]],Tableau1[NOM],0))</f>
        <v>22215</v>
      </c>
      <c r="D17" s="12" t="s">
        <v>5</v>
      </c>
      <c r="E17" s="14" t="str">
        <f t="array" ref="E17">INDEX(Tableau1[PRENOM],MATCH(Tableau2[[#This Row],[NOM]],Tableau1[NOM],0))</f>
        <v>JEAN</v>
      </c>
      <c r="F17" s="12" t="s">
        <v>33</v>
      </c>
      <c r="G17" s="15"/>
      <c r="H17" s="15"/>
      <c r="I17" s="15"/>
      <c r="J17" s="15" t="str">
        <f>IF(OR(Tableau2[TYPE]="J",Tableau2[TYPE]="form",Tableau2[TYPE]="M",Tableau2[TYPE]="S",Tableau2[TYPE]="N"),(Tableau2[TPS STOP]-Tableau2[TPS START]-Tableau2[PAUSE]),Tableau2[[#This Row],[TYPE]])</f>
        <v>ABS</v>
      </c>
      <c r="K17" s="14">
        <f t="shared" si="2"/>
        <v>35</v>
      </c>
      <c r="L17" s="14">
        <f>MONTH(Tableau2[[#This Row],[DATE]])</f>
        <v>8</v>
      </c>
      <c r="M17" s="14">
        <f>YEAR(Tableau2[[#This Row],[DATE]])</f>
        <v>2018</v>
      </c>
      <c r="N17" s="14" t="str">
        <f t="array" ref="N17">INDEX(Tableau1[SERVICE],MATCH(Tableau2[[#This Row],[NOM]],Tableau1[NOM],0))</f>
        <v>ADV</v>
      </c>
      <c r="O17" s="14">
        <f t="array" ref="O17">INDEX(Tableau1[POSTE],MATCH(Tableau2[[#This Row],[NOM]],Tableau1[NOM],0))</f>
        <v>1</v>
      </c>
    </row>
    <row r="18" spans="1:15" x14ac:dyDescent="0.25">
      <c r="A18" s="14">
        <f t="array" ref="A18">INDEX(Tableau1[ID],MATCH(Tableau2[[#This Row],[NOM]],Tableau1[NOM],0))</f>
        <v>2</v>
      </c>
      <c r="B18" s="13">
        <v>43340</v>
      </c>
      <c r="C18" s="14">
        <f t="array" ref="C18">INDEX(Tableau1[MATRICULE],MATCH(Tableau2[[#This Row],[NOM]],Tableau1[NOM],0))</f>
        <v>34875</v>
      </c>
      <c r="D18" s="12" t="s">
        <v>8</v>
      </c>
      <c r="E18" s="14" t="str">
        <f t="array" ref="E18">INDEX(Tableau1[PRENOM],MATCH(Tableau2[[#This Row],[NOM]],Tableau1[NOM],0))</f>
        <v>VICTOR</v>
      </c>
      <c r="F18" s="12" t="s">
        <v>33</v>
      </c>
      <c r="G18" s="15"/>
      <c r="H18" s="15"/>
      <c r="I18" s="15"/>
      <c r="J18" s="15" t="str">
        <f>IF(OR(Tableau2[TYPE]="J",Tableau2[TYPE]="form",Tableau2[TYPE]="M",Tableau2[TYPE]="S",Tableau2[TYPE]="N"),(Tableau2[TPS STOP]-Tableau2[TPS START]-Tableau2[PAUSE]),Tableau2[[#This Row],[TYPE]])</f>
        <v>ABS</v>
      </c>
      <c r="K18" s="14">
        <f t="shared" si="2"/>
        <v>35</v>
      </c>
      <c r="L18" s="14">
        <f>MONTH(Tableau2[[#This Row],[DATE]])</f>
        <v>8</v>
      </c>
      <c r="M18" s="14">
        <f>YEAR(Tableau2[[#This Row],[DATE]])</f>
        <v>2018</v>
      </c>
      <c r="N18" s="14" t="str">
        <f t="array" ref="N18">INDEX(Tableau1[SERVICE],MATCH(Tableau2[[#This Row],[NOM]],Tableau1[NOM],0))</f>
        <v>LOG</v>
      </c>
      <c r="O18" s="14">
        <f t="array" ref="O18">INDEX(Tableau1[POSTE],MATCH(Tableau2[[#This Row],[NOM]],Tableau1[NOM],0))</f>
        <v>2</v>
      </c>
    </row>
    <row r="19" spans="1:15" x14ac:dyDescent="0.25">
      <c r="A19" s="14">
        <f t="array" ref="A19">INDEX(Tableau1[ID],MATCH(Tableau2[[#This Row],[NOM]],Tableau1[NOM],0))</f>
        <v>1</v>
      </c>
      <c r="B19" s="13">
        <v>43339</v>
      </c>
      <c r="C19" s="14">
        <f t="array" ref="C19">INDEX(Tableau1[MATRICULE],MATCH(Tableau2[[#This Row],[NOM]],Tableau1[NOM],0))</f>
        <v>22215</v>
      </c>
      <c r="D19" s="12" t="s">
        <v>5</v>
      </c>
      <c r="E19" s="14" t="str">
        <f t="array" ref="E19">INDEX(Tableau1[PRENOM],MATCH(Tableau2[[#This Row],[NOM]],Tableau1[NOM],0))</f>
        <v>JEAN</v>
      </c>
      <c r="F19" s="12" t="s">
        <v>33</v>
      </c>
      <c r="G19" s="15"/>
      <c r="H19" s="15"/>
      <c r="I19" s="15"/>
      <c r="J19" s="15" t="str">
        <f>IF(OR(Tableau2[TYPE]="J",Tableau2[TYPE]="form",Tableau2[TYPE]="M",Tableau2[TYPE]="S",Tableau2[TYPE]="N"),(Tableau2[TPS STOP]-Tableau2[TPS START]-Tableau2[PAUSE]),Tableau2[[#This Row],[TYPE]])</f>
        <v>ABS</v>
      </c>
      <c r="K19" s="14">
        <f t="shared" si="2"/>
        <v>35</v>
      </c>
      <c r="L19" s="14">
        <f>MONTH(Tableau2[[#This Row],[DATE]])</f>
        <v>8</v>
      </c>
      <c r="M19" s="14">
        <f>YEAR(Tableau2[[#This Row],[DATE]])</f>
        <v>2018</v>
      </c>
      <c r="N19" s="14" t="str">
        <f t="array" ref="N19">INDEX(Tableau1[SERVICE],MATCH(Tableau2[[#This Row],[NOM]],Tableau1[NOM],0))</f>
        <v>ADV</v>
      </c>
      <c r="O19" s="14">
        <f t="array" ref="O19">INDEX(Tableau1[POSTE],MATCH(Tableau2[[#This Row],[NOM]],Tableau1[NOM],0))</f>
        <v>1</v>
      </c>
    </row>
    <row r="20" spans="1:15" x14ac:dyDescent="0.25">
      <c r="A20" s="14">
        <f t="array" ref="A20">INDEX(Tableau1[ID],MATCH(Tableau2[[#This Row],[NOM]],Tableau1[NOM],0))</f>
        <v>2</v>
      </c>
      <c r="B20" s="13">
        <v>43339</v>
      </c>
      <c r="C20" s="14">
        <f t="array" ref="C20">INDEX(Tableau1[MATRICULE],MATCH(Tableau2[[#This Row],[NOM]],Tableau1[NOM],0))</f>
        <v>34875</v>
      </c>
      <c r="D20" s="12" t="s">
        <v>8</v>
      </c>
      <c r="E20" s="14" t="str">
        <f t="array" ref="E20">INDEX(Tableau1[PRENOM],MATCH(Tableau2[[#This Row],[NOM]],Tableau1[NOM],0))</f>
        <v>VICTOR</v>
      </c>
      <c r="F20" s="12" t="s">
        <v>29</v>
      </c>
      <c r="G20" s="15"/>
      <c r="H20" s="15"/>
      <c r="I20" s="15"/>
      <c r="J20" s="15" t="str">
        <f>IF(OR(Tableau2[TYPE]="J",Tableau2[TYPE]="form",Tableau2[TYPE]="M",Tableau2[TYPE]="S",Tableau2[TYPE]="N"),(Tableau2[TPS STOP]-Tableau2[TPS START]-Tableau2[PAUSE]),Tableau2[[#This Row],[TYPE]])</f>
        <v>MAL</v>
      </c>
      <c r="K20" s="14">
        <f t="shared" si="2"/>
        <v>35</v>
      </c>
      <c r="L20" s="14">
        <f>MONTH(Tableau2[[#This Row],[DATE]])</f>
        <v>8</v>
      </c>
      <c r="M20" s="14">
        <f>YEAR(Tableau2[[#This Row],[DATE]])</f>
        <v>2018</v>
      </c>
      <c r="N20" s="14" t="str">
        <f t="array" ref="N20">INDEX(Tableau1[SERVICE],MATCH(Tableau2[[#This Row],[NOM]],Tableau1[NOM],0))</f>
        <v>LOG</v>
      </c>
      <c r="O20" s="14">
        <f t="array" ref="O20">INDEX(Tableau1[POSTE],MATCH(Tableau2[[#This Row],[NOM]],Tableau1[NOM],0))</f>
        <v>2</v>
      </c>
    </row>
    <row r="21" spans="1:15" x14ac:dyDescent="0.25">
      <c r="A21" s="14">
        <f t="array" ref="A21">INDEX(Tableau1[ID],MATCH(Tableau2[[#This Row],[NOM]],Tableau1[NOM],0))</f>
        <v>2</v>
      </c>
      <c r="B21" s="13">
        <v>43340</v>
      </c>
      <c r="C21" s="14">
        <f t="array" ref="C21">INDEX(Tableau1[MATRICULE],MATCH(Tableau2[[#This Row],[NOM]],Tableau1[NOM],0))</f>
        <v>34875</v>
      </c>
      <c r="D21" s="12" t="s">
        <v>8</v>
      </c>
      <c r="E21" s="14" t="str">
        <f t="array" ref="E21">INDEX(Tableau1[PRENOM],MATCH(Tableau2[[#This Row],[NOM]],Tableau1[NOM],0))</f>
        <v>VICTOR</v>
      </c>
      <c r="F21" s="12" t="s">
        <v>29</v>
      </c>
      <c r="G21" s="15"/>
      <c r="H21" s="15"/>
      <c r="I21" s="15"/>
      <c r="J21" s="15" t="str">
        <f>IF(OR(Tableau2[TYPE]="J",Tableau2[TYPE]="form",Tableau2[TYPE]="M",Tableau2[TYPE]="S",Tableau2[TYPE]="N"),(Tableau2[TPS STOP]-Tableau2[TPS START]-Tableau2[PAUSE]),Tableau2[[#This Row],[TYPE]])</f>
        <v>MAL</v>
      </c>
      <c r="K21" s="14">
        <f t="shared" si="2"/>
        <v>35</v>
      </c>
      <c r="L21" s="14">
        <f>MONTH(Tableau2[[#This Row],[DATE]])</f>
        <v>8</v>
      </c>
      <c r="M21" s="14">
        <f>YEAR(Tableau2[[#This Row],[DATE]])</f>
        <v>2018</v>
      </c>
      <c r="N21" s="14" t="str">
        <f t="array" ref="N21">INDEX(Tableau1[SERVICE],MATCH(Tableau2[[#This Row],[NOM]],Tableau1[NOM],0))</f>
        <v>LOG</v>
      </c>
      <c r="O21" s="14">
        <f t="array" ref="O21">INDEX(Tableau1[POSTE],MATCH(Tableau2[[#This Row],[NOM]],Tableau1[NOM],0))</f>
        <v>2</v>
      </c>
    </row>
    <row r="22" spans="1:15" x14ac:dyDescent="0.25">
      <c r="A22" s="14">
        <f t="array" ref="A22">INDEX(Tableau1[ID],MATCH(Tableau2[[#This Row],[NOM]],Tableau1[NOM],0))</f>
        <v>4</v>
      </c>
      <c r="B22" s="13">
        <v>43339</v>
      </c>
      <c r="C22" s="14">
        <f t="array" ref="C22">INDEX(Tableau1[MATRICULE],MATCH(Tableau2[[#This Row],[NOM]],Tableau1[NOM],0))</f>
        <v>28546</v>
      </c>
      <c r="D22" s="12" t="s">
        <v>14</v>
      </c>
      <c r="E22" s="14" t="str">
        <f t="array" ref="E22">INDEX(Tableau1[PRENOM],MATCH(Tableau2[[#This Row],[NOM]],Tableau1[NOM],0))</f>
        <v>MAURICE</v>
      </c>
      <c r="F22" s="12" t="s">
        <v>29</v>
      </c>
      <c r="G22" s="15"/>
      <c r="H22" s="15"/>
      <c r="I22" s="15"/>
      <c r="J22" s="15" t="str">
        <f>IF(OR(Tableau2[TYPE]="J",Tableau2[TYPE]="form",Tableau2[TYPE]="M",Tableau2[TYPE]="S",Tableau2[TYPE]="N"),(Tableau2[TPS STOP]-Tableau2[TPS START]-Tableau2[PAUSE]),Tableau2[[#This Row],[TYPE]])</f>
        <v>MAL</v>
      </c>
      <c r="K22" s="14">
        <f t="shared" si="2"/>
        <v>35</v>
      </c>
      <c r="L22" s="14">
        <f>MONTH(Tableau2[[#This Row],[DATE]])</f>
        <v>8</v>
      </c>
      <c r="M22" s="14">
        <f>YEAR(Tableau2[[#This Row],[DATE]])</f>
        <v>2018</v>
      </c>
      <c r="N22" s="14" t="str">
        <f t="array" ref="N22">INDEX(Tableau1[SERVICE],MATCH(Tableau2[[#This Row],[NOM]],Tableau1[NOM],0))</f>
        <v>ADV</v>
      </c>
      <c r="O22" s="14">
        <f t="array" ref="O22">INDEX(Tableau1[POSTE],MATCH(Tableau2[[#This Row],[NOM]],Tableau1[NOM],0))</f>
        <v>3</v>
      </c>
    </row>
    <row r="23" spans="1:15" x14ac:dyDescent="0.25">
      <c r="A23" s="14">
        <f t="array" ref="A23">INDEX(Tableau1[ID],MATCH(Tableau2[[#This Row],[NOM]],Tableau1[NOM],0))</f>
        <v>4</v>
      </c>
      <c r="B23" s="13">
        <v>43332</v>
      </c>
      <c r="C23" s="14">
        <f t="array" ref="C23">INDEX(Tableau1[MATRICULE],MATCH(Tableau2[[#This Row],[NOM]],Tableau1[NOM],0))</f>
        <v>28546</v>
      </c>
      <c r="D23" s="12" t="s">
        <v>14</v>
      </c>
      <c r="E23" s="14" t="str">
        <f t="array" ref="E23">INDEX(Tableau1[PRENOM],MATCH(Tableau2[[#This Row],[NOM]],Tableau1[NOM],0))</f>
        <v>MAURICE</v>
      </c>
      <c r="F23" s="12" t="s">
        <v>29</v>
      </c>
      <c r="G23" s="15"/>
      <c r="H23" s="15"/>
      <c r="I23" s="15"/>
      <c r="J23" s="15" t="str">
        <f>IF(OR(Tableau2[TYPE]="J",Tableau2[TYPE]="form",Tableau2[TYPE]="M",Tableau2[TYPE]="S",Tableau2[TYPE]="N"),(Tableau2[TPS STOP]-Tableau2[TPS START]-Tableau2[PAUSE]),Tableau2[[#This Row],[TYPE]])</f>
        <v>MAL</v>
      </c>
      <c r="K23" s="14">
        <f>WEEKNUM($B23,21)</f>
        <v>34</v>
      </c>
      <c r="L23" s="14">
        <f>MONTH(Tableau2[[#This Row],[DATE]])</f>
        <v>8</v>
      </c>
      <c r="M23" s="14">
        <f>YEAR(Tableau2[[#This Row],[DATE]])</f>
        <v>2018</v>
      </c>
      <c r="N23" s="14" t="str">
        <f t="array" ref="N23">INDEX(Tableau1[SERVICE],MATCH(Tableau2[[#This Row],[NOM]],Tableau1[NOM],0))</f>
        <v>ADV</v>
      </c>
      <c r="O23" s="14">
        <f t="array" ref="O23">INDEX(Tableau1[POSTE],MATCH(Tableau2[[#This Row],[NOM]],Tableau1[NOM],0))</f>
        <v>3</v>
      </c>
    </row>
    <row r="24" spans="1:15" x14ac:dyDescent="0.25">
      <c r="A24" s="14">
        <f t="array" ref="A24">INDEX(Tableau1[ID],MATCH(Tableau2[[#This Row],[NOM]],Tableau1[NOM],0))</f>
        <v>4</v>
      </c>
      <c r="B24" s="13">
        <v>43331</v>
      </c>
      <c r="C24" s="14">
        <f t="array" ref="C24">INDEX(Tableau1[MATRICULE],MATCH(Tableau2[[#This Row],[NOM]],Tableau1[NOM],0))</f>
        <v>28546</v>
      </c>
      <c r="D24" s="12" t="s">
        <v>14</v>
      </c>
      <c r="E24" s="14" t="str">
        <f t="array" ref="E24">INDEX(Tableau1[PRENOM],MATCH(Tableau2[[#This Row],[NOM]],Tableau1[NOM],0))</f>
        <v>MAURICE</v>
      </c>
      <c r="F24" s="12" t="s">
        <v>34</v>
      </c>
      <c r="G24" s="15"/>
      <c r="H24" s="15"/>
      <c r="I24" s="15"/>
      <c r="J24" s="15" t="str">
        <f>IF(OR(Tableau2[TYPE]="J",Tableau2[TYPE]="form",Tableau2[TYPE]="M",Tableau2[TYPE]="S",Tableau2[TYPE]="N"),(Tableau2[TPS STOP]-Tableau2[TPS START]-Tableau2[PAUSE]),Tableau2[[#This Row],[TYPE]])</f>
        <v>CP</v>
      </c>
      <c r="K24" s="14">
        <f>WEEKNUM($B24,21)</f>
        <v>33</v>
      </c>
      <c r="L24" s="14">
        <f>MONTH(Tableau2[[#This Row],[DATE]])</f>
        <v>8</v>
      </c>
      <c r="M24" s="14">
        <f>YEAR(Tableau2[[#This Row],[DATE]])</f>
        <v>2018</v>
      </c>
      <c r="N24" s="14" t="str">
        <f t="array" ref="N24">INDEX(Tableau1[SERVICE],MATCH(Tableau2[[#This Row],[NOM]],Tableau1[NOM],0))</f>
        <v>ADV</v>
      </c>
      <c r="O24" s="14">
        <f t="array" ref="O24">INDEX(Tableau1[POSTE],MATCH(Tableau2[[#This Row],[NOM]],Tableau1[NOM],0))</f>
        <v>3</v>
      </c>
    </row>
    <row r="25" spans="1:15" x14ac:dyDescent="0.25">
      <c r="A25" s="14">
        <f t="array" ref="A25">INDEX(Tableau1[ID],MATCH(Tableau2[[#This Row],[NOM]],Tableau1[NOM],0))</f>
        <v>4</v>
      </c>
      <c r="B25" s="13">
        <v>43332</v>
      </c>
      <c r="C25" s="14">
        <f t="array" ref="C25">INDEX(Tableau1[MATRICULE],MATCH(Tableau2[[#This Row],[NOM]],Tableau1[NOM],0))</f>
        <v>28546</v>
      </c>
      <c r="D25" s="12" t="s">
        <v>14</v>
      </c>
      <c r="E25" s="14" t="str">
        <f t="array" ref="E25">INDEX(Tableau1[PRENOM],MATCH(Tableau2[[#This Row],[NOM]],Tableau1[NOM],0))</f>
        <v>MAURICE</v>
      </c>
      <c r="F25" s="12" t="s">
        <v>34</v>
      </c>
      <c r="G25" s="15"/>
      <c r="H25" s="15"/>
      <c r="I25" s="15"/>
      <c r="J25" s="15" t="str">
        <f>IF(OR(Tableau2[TYPE]="J",Tableau2[TYPE]="form",Tableau2[TYPE]="M",Tableau2[TYPE]="S",Tableau2[TYPE]="N"),(Tableau2[TPS STOP]-Tableau2[TPS START]-Tableau2[PAUSE]),Tableau2[[#This Row],[TYPE]])</f>
        <v>CP</v>
      </c>
      <c r="K25" s="14">
        <f>WEEKNUM($B25,21)</f>
        <v>34</v>
      </c>
      <c r="L25" s="14">
        <f>MONTH(Tableau2[[#This Row],[DATE]])</f>
        <v>8</v>
      </c>
      <c r="M25" s="14">
        <f>YEAR(Tableau2[[#This Row],[DATE]])</f>
        <v>2018</v>
      </c>
      <c r="N25" s="14" t="str">
        <f t="array" ref="N25">INDEX(Tableau1[SERVICE],MATCH(Tableau2[[#This Row],[NOM]],Tableau1[NOM],0))</f>
        <v>ADV</v>
      </c>
      <c r="O25" s="14">
        <f t="array" ref="O25">INDEX(Tableau1[POSTE],MATCH(Tableau2[[#This Row],[NOM]],Tableau1[NOM],0))</f>
        <v>3</v>
      </c>
    </row>
    <row r="26" spans="1:15" x14ac:dyDescent="0.25">
      <c r="A26" s="14">
        <f t="array" ref="A26">INDEX(Tableau1[ID],MATCH(Tableau2[[#This Row],[NOM]],Tableau1[NOM],0))</f>
        <v>4</v>
      </c>
      <c r="B26" s="13">
        <v>43333</v>
      </c>
      <c r="C26" s="14">
        <f t="array" ref="C26">INDEX(Tableau1[MATRICULE],MATCH(Tableau2[[#This Row],[NOM]],Tableau1[NOM],0))</f>
        <v>28546</v>
      </c>
      <c r="D26" s="12" t="s">
        <v>14</v>
      </c>
      <c r="E26" s="14" t="str">
        <f t="array" ref="E26">INDEX(Tableau1[PRENOM],MATCH(Tableau2[[#This Row],[NOM]],Tableau1[NOM],0))</f>
        <v>MAURICE</v>
      </c>
      <c r="F26" s="12" t="s">
        <v>34</v>
      </c>
      <c r="G26" s="15"/>
      <c r="H26" s="15"/>
      <c r="I26" s="15"/>
      <c r="J26" s="15" t="str">
        <f>IF(OR(Tableau2[TYPE]="J",Tableau2[TYPE]="form",Tableau2[TYPE]="M",Tableau2[TYPE]="S",Tableau2[TYPE]="N"),(Tableau2[TPS STOP]-Tableau2[TPS START]-Tableau2[PAUSE]),Tableau2[[#This Row],[TYPE]])</f>
        <v>CP</v>
      </c>
      <c r="K26" s="14">
        <f>WEEKNUM($B26,21)</f>
        <v>34</v>
      </c>
      <c r="L26" s="14">
        <f>MONTH(Tableau2[[#This Row],[DATE]])</f>
        <v>8</v>
      </c>
      <c r="M26" s="14">
        <f>YEAR(Tableau2[[#This Row],[DATE]])</f>
        <v>2018</v>
      </c>
      <c r="N26" s="14" t="str">
        <f t="array" ref="N26">INDEX(Tableau1[SERVICE],MATCH(Tableau2[[#This Row],[NOM]],Tableau1[NOM],0))</f>
        <v>ADV</v>
      </c>
      <c r="O26" s="14">
        <f t="array" ref="O26">INDEX(Tableau1[POSTE],MATCH(Tableau2[[#This Row],[NOM]],Tableau1[NOM],0))</f>
        <v>3</v>
      </c>
    </row>
    <row r="27" spans="1:15" x14ac:dyDescent="0.25">
      <c r="A27" s="14">
        <f t="array" ref="A27">INDEX(Tableau1[ID],MATCH(Tableau2[[#This Row],[NOM]],Tableau1[NOM],0))</f>
        <v>4</v>
      </c>
      <c r="B27" s="13">
        <v>43340</v>
      </c>
      <c r="C27" s="14">
        <f t="array" ref="C27">INDEX(Tableau1[MATRICULE],MATCH(Tableau2[[#This Row],[NOM]],Tableau1[NOM],0))</f>
        <v>28546</v>
      </c>
      <c r="D27" s="12" t="s">
        <v>14</v>
      </c>
      <c r="E27" s="14" t="str">
        <f t="array" ref="E27">INDEX(Tableau1[PRENOM],MATCH(Tableau2[[#This Row],[NOM]],Tableau1[NOM],0))</f>
        <v>MAURICE</v>
      </c>
      <c r="F27" s="12" t="s">
        <v>33</v>
      </c>
      <c r="G27" s="15"/>
      <c r="H27" s="15"/>
      <c r="I27" s="15"/>
      <c r="J27" s="15" t="str">
        <f>IF(OR(Tableau2[TYPE]="J",Tableau2[TYPE]="form",Tableau2[TYPE]="M",Tableau2[TYPE]="S",Tableau2[TYPE]="N"),(Tableau2[TPS STOP]-Tableau2[TPS START]-Tableau2[PAUSE]),Tableau2[[#This Row],[TYPE]])</f>
        <v>ABS</v>
      </c>
      <c r="K27" s="14">
        <f>WEEKNUM($B27,21)</f>
        <v>35</v>
      </c>
      <c r="L27" s="14">
        <f>MONTH(Tableau2[[#This Row],[DATE]])</f>
        <v>8</v>
      </c>
      <c r="M27" s="14">
        <f>YEAR(Tableau2[[#This Row],[DATE]])</f>
        <v>2018</v>
      </c>
      <c r="N27" s="14" t="str">
        <f t="array" ref="N27">INDEX(Tableau1[SERVICE],MATCH(Tableau2[[#This Row],[NOM]],Tableau1[NOM],0))</f>
        <v>ADV</v>
      </c>
      <c r="O27" s="14">
        <f t="array" ref="O27">INDEX(Tableau1[POSTE],MATCH(Tableau2[[#This Row],[NOM]],Tableau1[NOM],0))</f>
        <v>3</v>
      </c>
    </row>
    <row r="28" spans="1:15" x14ac:dyDescent="0.25">
      <c r="A28" s="14">
        <f t="array" ref="A28">INDEX(Tableau1[ID],MATCH(Tableau2[[#This Row],[NOM]],Tableau1[NOM],0))</f>
        <v>4</v>
      </c>
      <c r="B28" s="13">
        <v>43341</v>
      </c>
      <c r="C28" s="14">
        <f t="array" ref="C28">INDEX(Tableau1[MATRICULE],MATCH(Tableau2[[#This Row],[NOM]],Tableau1[NOM],0))</f>
        <v>28546</v>
      </c>
      <c r="D28" s="12" t="s">
        <v>14</v>
      </c>
      <c r="E28" s="14" t="str">
        <f t="array" ref="E28">INDEX(Tableau1[PRENOM],MATCH(Tableau2[[#This Row],[NOM]],Tableau1[NOM],0))</f>
        <v>MAURICE</v>
      </c>
      <c r="F28" s="12" t="s">
        <v>33</v>
      </c>
      <c r="G28" s="15"/>
      <c r="H28" s="15"/>
      <c r="I28" s="15"/>
      <c r="J28" s="15" t="str">
        <f>IF(OR(Tableau2[TYPE]="J",Tableau2[TYPE]="form",Tableau2[TYPE]="M",Tableau2[TYPE]="S",Tableau2[TYPE]="N"),(Tableau2[TPS STOP]-Tableau2[TPS START]-Tableau2[PAUSE]),Tableau2[[#This Row],[TYPE]])</f>
        <v>ABS</v>
      </c>
      <c r="K28" s="14">
        <f>WEEKNUM($B28,21)</f>
        <v>35</v>
      </c>
      <c r="L28" s="14">
        <f>MONTH(Tableau2[[#This Row],[DATE]])</f>
        <v>8</v>
      </c>
      <c r="M28" s="14">
        <f>YEAR(Tableau2[[#This Row],[DATE]])</f>
        <v>2018</v>
      </c>
      <c r="N28" s="14" t="str">
        <f t="array" ref="N28">INDEX(Tableau1[SERVICE],MATCH(Tableau2[[#This Row],[NOM]],Tableau1[NOM],0))</f>
        <v>ADV</v>
      </c>
      <c r="O28" s="14">
        <f t="array" ref="O28">INDEX(Tableau1[POSTE],MATCH(Tableau2[[#This Row],[NOM]],Tableau1[NOM],0))</f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AC28"/>
  <sheetViews>
    <sheetView workbookViewId="0">
      <selection activeCell="K26" sqref="K26"/>
    </sheetView>
  </sheetViews>
  <sheetFormatPr baseColWidth="10" defaultRowHeight="15" x14ac:dyDescent="0.25"/>
  <sheetData>
    <row r="1" spans="2:29" x14ac:dyDescent="0.25">
      <c r="B1" s="2" t="s">
        <v>0</v>
      </c>
      <c r="C1" s="5" t="s">
        <v>15</v>
      </c>
      <c r="D1" s="3" t="s">
        <v>24</v>
      </c>
      <c r="E1" s="3" t="s">
        <v>1</v>
      </c>
      <c r="F1" s="3" t="s">
        <v>2</v>
      </c>
      <c r="G1" s="3" t="s">
        <v>16</v>
      </c>
      <c r="H1" s="3" t="s">
        <v>20</v>
      </c>
      <c r="I1" s="3" t="s">
        <v>21</v>
      </c>
      <c r="J1" s="3" t="s">
        <v>22</v>
      </c>
      <c r="K1" s="4" t="s">
        <v>23</v>
      </c>
      <c r="L1" s="3" t="s">
        <v>4</v>
      </c>
      <c r="M1" s="4" t="s">
        <v>3</v>
      </c>
      <c r="O1" s="2" t="s">
        <v>0</v>
      </c>
      <c r="P1" s="5" t="s">
        <v>15</v>
      </c>
      <c r="Q1" s="3" t="s">
        <v>24</v>
      </c>
      <c r="R1" s="3" t="s">
        <v>1</v>
      </c>
      <c r="S1" s="3" t="s">
        <v>2</v>
      </c>
      <c r="T1" s="3" t="s">
        <v>16</v>
      </c>
      <c r="U1" s="6" t="s">
        <v>17</v>
      </c>
      <c r="V1" s="6" t="s">
        <v>18</v>
      </c>
      <c r="W1" s="6" t="s">
        <v>19</v>
      </c>
      <c r="X1" s="3" t="s">
        <v>20</v>
      </c>
      <c r="Y1" s="3" t="s">
        <v>21</v>
      </c>
      <c r="Z1" s="3" t="s">
        <v>22</v>
      </c>
      <c r="AA1" s="4" t="s">
        <v>23</v>
      </c>
      <c r="AB1" s="3" t="s">
        <v>4</v>
      </c>
      <c r="AC1" s="4" t="s">
        <v>3</v>
      </c>
    </row>
    <row r="2" spans="2:29" x14ac:dyDescent="0.25">
      <c r="E2" t="s">
        <v>14</v>
      </c>
      <c r="H2" t="s">
        <v>33</v>
      </c>
      <c r="O2" s="14"/>
      <c r="P2" s="13"/>
      <c r="Q2" s="14"/>
      <c r="R2" s="12"/>
      <c r="S2" s="14"/>
      <c r="T2" s="12"/>
      <c r="U2" s="15"/>
      <c r="V2" s="15"/>
      <c r="W2" s="15"/>
      <c r="X2" s="15"/>
      <c r="Y2" s="14"/>
      <c r="Z2" s="14"/>
      <c r="AA2" s="14"/>
      <c r="AB2" s="14"/>
      <c r="AC2" s="14"/>
    </row>
    <row r="3" spans="2:29" x14ac:dyDescent="0.25">
      <c r="O3" s="14"/>
      <c r="P3" s="13"/>
      <c r="Q3" s="14"/>
      <c r="R3" s="12"/>
      <c r="S3" s="14"/>
      <c r="T3" s="12"/>
      <c r="U3" s="15"/>
      <c r="V3" s="15"/>
      <c r="W3" s="15"/>
      <c r="X3" s="15"/>
      <c r="Y3" s="14"/>
      <c r="Z3" s="14"/>
      <c r="AA3" s="14"/>
      <c r="AB3" s="14"/>
      <c r="AC3" s="14"/>
    </row>
    <row r="4" spans="2:29" x14ac:dyDescent="0.25">
      <c r="O4" s="14"/>
      <c r="P4" s="13"/>
      <c r="Q4" s="14"/>
      <c r="R4" s="12"/>
      <c r="S4" s="14"/>
      <c r="T4" s="12"/>
      <c r="U4" s="15"/>
      <c r="V4" s="15"/>
      <c r="W4" s="15"/>
      <c r="X4" s="15"/>
      <c r="Y4" s="14"/>
      <c r="Z4" s="14"/>
      <c r="AA4" s="14"/>
      <c r="AB4" s="14"/>
      <c r="AC4" s="14"/>
    </row>
    <row r="5" spans="2:29" x14ac:dyDescent="0.25">
      <c r="O5" s="14"/>
      <c r="P5" s="13"/>
      <c r="Q5" s="14"/>
      <c r="R5" s="12"/>
      <c r="S5" s="14"/>
      <c r="T5" s="12"/>
      <c r="U5" s="15"/>
      <c r="V5" s="15"/>
      <c r="W5" s="15"/>
      <c r="X5" s="15"/>
      <c r="Y5" s="14"/>
      <c r="Z5" s="14"/>
      <c r="AA5" s="14"/>
      <c r="AB5" s="14"/>
      <c r="AC5" s="14"/>
    </row>
    <row r="6" spans="2:29" x14ac:dyDescent="0.25">
      <c r="O6" s="14"/>
      <c r="P6" s="13"/>
      <c r="Q6" s="14"/>
      <c r="R6" s="12"/>
      <c r="S6" s="14"/>
      <c r="T6" s="12"/>
      <c r="U6" s="15"/>
      <c r="V6" s="15"/>
      <c r="W6" s="15"/>
      <c r="X6" s="15"/>
      <c r="Y6" s="14"/>
      <c r="Z6" s="14"/>
      <c r="AA6" s="14"/>
      <c r="AB6" s="14"/>
      <c r="AC6" s="14"/>
    </row>
    <row r="7" spans="2:29" x14ac:dyDescent="0.25">
      <c r="O7" s="14"/>
      <c r="P7" s="13"/>
      <c r="Q7" s="14"/>
      <c r="R7" s="12"/>
      <c r="S7" s="14"/>
      <c r="T7" s="12"/>
      <c r="U7" s="15"/>
      <c r="V7" s="15"/>
      <c r="W7" s="15"/>
      <c r="X7" s="15"/>
      <c r="Y7" s="14"/>
      <c r="Z7" s="14"/>
      <c r="AA7" s="14"/>
      <c r="AB7" s="14"/>
      <c r="AC7" s="14"/>
    </row>
    <row r="8" spans="2:29" x14ac:dyDescent="0.25">
      <c r="O8" s="14"/>
      <c r="P8" s="13"/>
      <c r="Q8" s="14"/>
      <c r="R8" s="12"/>
      <c r="S8" s="14"/>
      <c r="T8" s="12"/>
      <c r="U8" s="15"/>
      <c r="V8" s="15"/>
      <c r="W8" s="15"/>
      <c r="X8" s="15"/>
      <c r="Y8" s="14"/>
      <c r="Z8" s="14"/>
      <c r="AA8" s="14"/>
      <c r="AB8" s="14"/>
      <c r="AC8" s="14"/>
    </row>
    <row r="9" spans="2:29" x14ac:dyDescent="0.25">
      <c r="O9" s="14"/>
      <c r="P9" s="13"/>
      <c r="Q9" s="14"/>
      <c r="R9" s="12"/>
      <c r="S9" s="14"/>
      <c r="T9" s="12"/>
      <c r="U9" s="15"/>
      <c r="V9" s="15"/>
      <c r="W9" s="15"/>
      <c r="X9" s="15"/>
      <c r="Y9" s="14"/>
      <c r="Z9" s="14"/>
      <c r="AA9" s="14"/>
      <c r="AB9" s="14"/>
      <c r="AC9" s="14"/>
    </row>
    <row r="10" spans="2:29" x14ac:dyDescent="0.25">
      <c r="O10" s="14"/>
      <c r="P10" s="13"/>
      <c r="Q10" s="14"/>
      <c r="R10" s="12"/>
      <c r="S10" s="14"/>
      <c r="T10" s="12"/>
      <c r="U10" s="15"/>
      <c r="V10" s="15"/>
      <c r="W10" s="15"/>
      <c r="X10" s="15"/>
      <c r="Y10" s="14"/>
      <c r="Z10" s="14"/>
      <c r="AA10" s="14"/>
      <c r="AB10" s="14"/>
      <c r="AC10" s="14"/>
    </row>
    <row r="11" spans="2:29" x14ac:dyDescent="0.25">
      <c r="O11" s="14"/>
      <c r="P11" s="13"/>
      <c r="Q11" s="14"/>
      <c r="R11" s="12"/>
      <c r="S11" s="14"/>
      <c r="T11" s="12"/>
      <c r="U11" s="15"/>
      <c r="V11" s="15"/>
      <c r="W11" s="15"/>
      <c r="X11" s="15"/>
      <c r="Y11" s="14"/>
      <c r="Z11" s="14"/>
      <c r="AA11" s="14"/>
      <c r="AB11" s="14"/>
      <c r="AC11" s="14"/>
    </row>
    <row r="12" spans="2:29" x14ac:dyDescent="0.25">
      <c r="O12" s="14"/>
      <c r="P12" s="13"/>
      <c r="Q12" s="14"/>
      <c r="R12" s="12"/>
      <c r="S12" s="14"/>
      <c r="T12" s="12"/>
      <c r="U12" s="15"/>
      <c r="V12" s="15"/>
      <c r="W12" s="15"/>
      <c r="X12" s="15"/>
      <c r="Y12" s="14"/>
      <c r="Z12" s="14"/>
      <c r="AA12" s="14"/>
      <c r="AB12" s="14"/>
      <c r="AC12" s="14"/>
    </row>
    <row r="13" spans="2:29" x14ac:dyDescent="0.25">
      <c r="O13" s="14"/>
      <c r="P13" s="13"/>
      <c r="Q13" s="14"/>
      <c r="R13" s="12"/>
      <c r="S13" s="14"/>
      <c r="T13" s="12"/>
      <c r="U13" s="15"/>
      <c r="V13" s="15"/>
      <c r="W13" s="15"/>
      <c r="X13" s="15"/>
      <c r="Y13" s="14"/>
      <c r="Z13" s="14"/>
      <c r="AA13" s="14"/>
      <c r="AB13" s="14"/>
      <c r="AC13" s="14"/>
    </row>
    <row r="14" spans="2:29" x14ac:dyDescent="0.25">
      <c r="O14" s="14"/>
      <c r="P14" s="13"/>
      <c r="Q14" s="14"/>
      <c r="R14" s="12"/>
      <c r="S14" s="14"/>
      <c r="T14" s="12"/>
      <c r="U14" s="15"/>
      <c r="V14" s="15"/>
      <c r="W14" s="15"/>
      <c r="X14" s="15"/>
      <c r="Y14" s="14"/>
      <c r="Z14" s="14"/>
      <c r="AA14" s="14"/>
      <c r="AB14" s="14"/>
      <c r="AC14" s="14"/>
    </row>
    <row r="15" spans="2:29" x14ac:dyDescent="0.25">
      <c r="O15" s="14"/>
      <c r="P15" s="13"/>
      <c r="Q15" s="14"/>
      <c r="R15" s="12"/>
      <c r="S15" s="14"/>
      <c r="T15" s="12"/>
      <c r="U15" s="15"/>
      <c r="V15" s="15"/>
      <c r="W15" s="15"/>
      <c r="X15" s="15"/>
      <c r="Y15" s="14"/>
      <c r="Z15" s="14"/>
      <c r="AA15" s="14"/>
      <c r="AB15" s="14"/>
      <c r="AC15" s="14"/>
    </row>
    <row r="16" spans="2:29" x14ac:dyDescent="0.25">
      <c r="O16" s="14"/>
      <c r="P16" s="13"/>
      <c r="Q16" s="14"/>
      <c r="R16" s="12"/>
      <c r="S16" s="14"/>
      <c r="T16" s="12"/>
      <c r="U16" s="15"/>
      <c r="V16" s="15"/>
      <c r="W16" s="15"/>
      <c r="X16" s="15"/>
      <c r="Y16" s="14"/>
      <c r="Z16" s="14"/>
      <c r="AA16" s="14"/>
      <c r="AB16" s="14"/>
      <c r="AC16" s="14"/>
    </row>
    <row r="17" spans="15:29" x14ac:dyDescent="0.25">
      <c r="O17" s="14"/>
      <c r="P17" s="13"/>
      <c r="Q17" s="14"/>
      <c r="R17" s="12"/>
      <c r="S17" s="14"/>
      <c r="T17" s="12"/>
      <c r="U17" s="15"/>
      <c r="V17" s="15"/>
      <c r="W17" s="15"/>
      <c r="X17" s="15"/>
      <c r="Y17" s="14"/>
      <c r="Z17" s="14"/>
      <c r="AA17" s="14"/>
      <c r="AB17" s="14"/>
      <c r="AC17" s="14"/>
    </row>
    <row r="18" spans="15:29" x14ac:dyDescent="0.25">
      <c r="O18" s="14"/>
      <c r="P18" s="13"/>
      <c r="Q18" s="14"/>
      <c r="R18" s="12"/>
      <c r="S18" s="14"/>
      <c r="T18" s="12"/>
      <c r="U18" s="15"/>
      <c r="V18" s="15"/>
      <c r="W18" s="15"/>
      <c r="X18" s="15"/>
      <c r="Y18" s="14"/>
      <c r="Z18" s="14"/>
      <c r="AA18" s="14"/>
      <c r="AB18" s="14"/>
      <c r="AC18" s="14"/>
    </row>
    <row r="19" spans="15:29" x14ac:dyDescent="0.25">
      <c r="O19" s="14"/>
      <c r="P19" s="13"/>
      <c r="Q19" s="14"/>
      <c r="R19" s="12"/>
      <c r="S19" s="14"/>
      <c r="T19" s="12"/>
      <c r="U19" s="15"/>
      <c r="V19" s="15"/>
      <c r="W19" s="15"/>
      <c r="X19" s="15"/>
      <c r="Y19" s="14"/>
      <c r="Z19" s="14"/>
      <c r="AA19" s="14"/>
      <c r="AB19" s="14"/>
      <c r="AC19" s="14"/>
    </row>
    <row r="20" spans="15:29" x14ac:dyDescent="0.25">
      <c r="O20" s="14"/>
      <c r="P20" s="13"/>
      <c r="Q20" s="14"/>
      <c r="R20" s="12"/>
      <c r="S20" s="14"/>
      <c r="T20" s="12"/>
      <c r="U20" s="15"/>
      <c r="V20" s="15"/>
      <c r="W20" s="15"/>
      <c r="X20" s="15"/>
      <c r="Y20" s="14"/>
      <c r="Z20" s="14"/>
      <c r="AA20" s="14"/>
      <c r="AB20" s="14"/>
      <c r="AC20" s="14"/>
    </row>
    <row r="21" spans="15:29" x14ac:dyDescent="0.25">
      <c r="O21" s="14"/>
      <c r="P21" s="13"/>
      <c r="Q21" s="14"/>
      <c r="R21" s="12"/>
      <c r="S21" s="14"/>
      <c r="T21" s="12"/>
      <c r="U21" s="15"/>
      <c r="V21" s="15"/>
      <c r="W21" s="15"/>
      <c r="X21" s="15"/>
      <c r="Y21" s="14"/>
      <c r="Z21" s="14"/>
      <c r="AA21" s="14"/>
      <c r="AB21" s="14"/>
      <c r="AC21" s="14"/>
    </row>
    <row r="22" spans="15:29" x14ac:dyDescent="0.25">
      <c r="O22" s="14"/>
      <c r="P22" s="13"/>
      <c r="Q22" s="14"/>
      <c r="R22" s="12"/>
      <c r="S22" s="14"/>
      <c r="T22" s="12"/>
      <c r="U22" s="15"/>
      <c r="V22" s="15"/>
      <c r="W22" s="15"/>
      <c r="X22" s="15"/>
      <c r="Y22" s="14"/>
      <c r="Z22" s="14"/>
      <c r="AA22" s="14"/>
      <c r="AB22" s="14"/>
      <c r="AC22" s="14"/>
    </row>
    <row r="23" spans="15:29" x14ac:dyDescent="0.25">
      <c r="O23" s="14"/>
      <c r="P23" s="13"/>
      <c r="Q23" s="14"/>
      <c r="R23" s="12"/>
      <c r="S23" s="14"/>
      <c r="T23" s="12"/>
      <c r="U23" s="15"/>
      <c r="V23" s="15"/>
      <c r="W23" s="15"/>
      <c r="X23" s="15"/>
      <c r="Y23" s="14"/>
      <c r="Z23" s="14"/>
      <c r="AA23" s="14"/>
      <c r="AB23" s="14"/>
      <c r="AC23" s="14"/>
    </row>
    <row r="24" spans="15:29" x14ac:dyDescent="0.25">
      <c r="O24" s="14"/>
      <c r="P24" s="13"/>
      <c r="Q24" s="14"/>
      <c r="R24" s="12"/>
      <c r="S24" s="14"/>
      <c r="T24" s="12"/>
      <c r="U24" s="15"/>
      <c r="V24" s="15"/>
      <c r="W24" s="15"/>
      <c r="X24" s="15"/>
      <c r="Y24" s="14"/>
      <c r="Z24" s="14"/>
      <c r="AA24" s="14"/>
      <c r="AB24" s="14"/>
      <c r="AC24" s="14"/>
    </row>
    <row r="25" spans="15:29" x14ac:dyDescent="0.25">
      <c r="O25" s="14"/>
      <c r="P25" s="13"/>
      <c r="Q25" s="14"/>
      <c r="R25" s="12"/>
      <c r="S25" s="14"/>
      <c r="T25" s="12"/>
      <c r="U25" s="15"/>
      <c r="V25" s="15"/>
      <c r="W25" s="15"/>
      <c r="X25" s="15"/>
      <c r="Y25" s="14"/>
      <c r="Z25" s="14"/>
      <c r="AA25" s="14"/>
      <c r="AB25" s="14"/>
      <c r="AC25" s="14"/>
    </row>
    <row r="26" spans="15:29" x14ac:dyDescent="0.25">
      <c r="O26" s="14"/>
      <c r="P26" s="13"/>
      <c r="Q26" s="14"/>
      <c r="R26" s="12"/>
      <c r="S26" s="14"/>
      <c r="T26" s="12"/>
      <c r="U26" s="15"/>
      <c r="V26" s="15"/>
      <c r="W26" s="15"/>
      <c r="X26" s="15"/>
      <c r="Y26" s="14"/>
      <c r="Z26" s="14"/>
      <c r="AA26" s="14"/>
      <c r="AB26" s="14"/>
      <c r="AC26" s="14"/>
    </row>
    <row r="27" spans="15:29" x14ac:dyDescent="0.25">
      <c r="O27" s="14"/>
      <c r="P27" s="13"/>
      <c r="Q27" s="14"/>
      <c r="R27" s="12"/>
      <c r="S27" s="14"/>
      <c r="T27" s="12"/>
      <c r="U27" s="15"/>
      <c r="V27" s="15"/>
      <c r="W27" s="15"/>
      <c r="X27" s="15"/>
      <c r="Y27" s="14"/>
      <c r="Z27" s="14"/>
      <c r="AA27" s="14"/>
      <c r="AB27" s="14"/>
      <c r="AC27" s="14"/>
    </row>
    <row r="28" spans="15:29" x14ac:dyDescent="0.25">
      <c r="O28" s="14"/>
      <c r="P28" s="13"/>
      <c r="Q28" s="14"/>
      <c r="R28" s="12"/>
      <c r="S28" s="14"/>
      <c r="T28" s="12"/>
      <c r="U28" s="15"/>
      <c r="V28" s="15"/>
      <c r="W28" s="15"/>
      <c r="X28" s="15"/>
      <c r="Y28" s="14"/>
      <c r="Z28" s="14"/>
      <c r="AA28" s="14"/>
      <c r="AB28" s="14"/>
      <c r="AC28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G9"/>
  <sheetViews>
    <sheetView workbookViewId="0">
      <selection activeCell="G11" sqref="G11"/>
    </sheetView>
  </sheetViews>
  <sheetFormatPr baseColWidth="10" defaultRowHeight="15" x14ac:dyDescent="0.25"/>
  <cols>
    <col min="2" max="6" width="25.7109375" style="1" customWidth="1"/>
    <col min="8" max="8" width="21.85546875" customWidth="1"/>
  </cols>
  <sheetData>
    <row r="3" spans="2:7" x14ac:dyDescent="0.25">
      <c r="B3" s="1" t="s">
        <v>0</v>
      </c>
      <c r="C3" s="1" t="s">
        <v>1</v>
      </c>
      <c r="D3" s="1" t="s">
        <v>2</v>
      </c>
      <c r="E3" s="1" t="s">
        <v>4</v>
      </c>
      <c r="F3" s="1" t="s">
        <v>3</v>
      </c>
      <c r="G3" s="1" t="s">
        <v>24</v>
      </c>
    </row>
    <row r="4" spans="2:7" x14ac:dyDescent="0.25">
      <c r="B4" s="1">
        <v>1</v>
      </c>
      <c r="C4" s="1" t="s">
        <v>5</v>
      </c>
      <c r="D4" s="1" t="s">
        <v>6</v>
      </c>
      <c r="E4" s="1" t="s">
        <v>7</v>
      </c>
      <c r="F4" s="1">
        <v>1</v>
      </c>
      <c r="G4" s="1">
        <v>22215</v>
      </c>
    </row>
    <row r="5" spans="2:7" x14ac:dyDescent="0.25">
      <c r="B5" s="1">
        <v>2</v>
      </c>
      <c r="C5" s="1" t="s">
        <v>8</v>
      </c>
      <c r="D5" s="1" t="s">
        <v>9</v>
      </c>
      <c r="E5" s="1" t="s">
        <v>10</v>
      </c>
      <c r="F5" s="1">
        <v>2</v>
      </c>
      <c r="G5" s="1">
        <v>34875</v>
      </c>
    </row>
    <row r="6" spans="2:7" x14ac:dyDescent="0.25">
      <c r="B6" s="1">
        <v>3</v>
      </c>
      <c r="C6" s="1" t="s">
        <v>11</v>
      </c>
      <c r="D6" s="1" t="s">
        <v>12</v>
      </c>
      <c r="E6" s="1" t="s">
        <v>13</v>
      </c>
      <c r="F6" s="1">
        <v>1</v>
      </c>
      <c r="G6" s="1">
        <v>24510</v>
      </c>
    </row>
    <row r="7" spans="2:7" x14ac:dyDescent="0.25">
      <c r="B7" s="1">
        <v>4</v>
      </c>
      <c r="C7" s="1" t="s">
        <v>14</v>
      </c>
      <c r="D7" s="1" t="s">
        <v>12</v>
      </c>
      <c r="E7" s="1" t="s">
        <v>7</v>
      </c>
      <c r="F7" s="1">
        <v>3</v>
      </c>
      <c r="G7" s="1">
        <v>28546</v>
      </c>
    </row>
    <row r="8" spans="2:7" x14ac:dyDescent="0.25">
      <c r="G8" s="1"/>
    </row>
    <row r="9" spans="2:7" x14ac:dyDescent="0.25">
      <c r="G9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DB</vt:lpstr>
      <vt:lpstr>RECHERCHE</vt:lpstr>
      <vt:lpstr>PERSONNEL</vt:lpstr>
      <vt:lpstr>RECHERCHE!Criteres</vt:lpstr>
      <vt:lpstr>RECHERCHE!Extraire</vt:lpstr>
      <vt:lpstr>liste</vt:lpstr>
      <vt:lpstr>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2018-08-21T15:15:09Z</dcterms:created>
  <dcterms:modified xsi:type="dcterms:W3CDTF">2018-08-28T13:59:10Z</dcterms:modified>
</cp:coreProperties>
</file>